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zmgovlv-my.sharepoint.com/personal/normunds_kampenuss_zm_gov_lv/Documents/Dokumenti/Documents/Tiešmaksājumi/CAP plāns/2022_07 TM kalkulators/"/>
    </mc:Choice>
  </mc:AlternateContent>
  <xr:revisionPtr revIDLastSave="60" documentId="8_{5A30FCCB-5AC5-4B1F-B951-A114F529B8A6}" xr6:coauthVersionLast="47" xr6:coauthVersionMax="47" xr10:uidLastSave="{D31138DA-B3C3-4420-A151-8E6B1C6A068B}"/>
  <bookViews>
    <workbookView xWindow="-108" yWindow="-108" windowWidth="23256" windowHeight="12576" xr2:uid="{DD170659-EE4A-43E9-8AFE-FC15CB8F7AC3}"/>
  </bookViews>
  <sheets>
    <sheet name="Ievads" sheetId="9" r:id="rId1"/>
    <sheet name="1_Jautājumi" sheetId="8" r:id="rId2"/>
    <sheet name="2_Rezultāti" sheetId="3" r:id="rId3"/>
    <sheet name="3_ISIP novadi" sheetId="4" r:id="rId4"/>
    <sheet name="4_Īpaši jutīgās ter." sheetId="5" r:id="rId5"/>
    <sheet name="5_Liellopu vienības" sheetId="7" r:id="rId6"/>
  </sheets>
  <definedNames>
    <definedName name="_xlnm._FilterDatabase" localSheetId="3" hidden="1">'3_ISIP novadi'!$A$1:$J$595</definedName>
    <definedName name="_xlnm._FilterDatabase" localSheetId="4" hidden="1">'4_Īpaši jutīgās ter.'!$C$2:$C$96</definedName>
    <definedName name="_Hlk67041523" localSheetId="5">'5_Liellopu vienības'!$A$4</definedName>
    <definedName name="_Hlk80965138" localSheetId="2">'2_Rezultāti'!$N$101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1" i="3" l="1"/>
  <c r="H139" i="3"/>
  <c r="G94" i="3"/>
  <c r="F94" i="3"/>
  <c r="E94" i="3"/>
  <c r="H43" i="3"/>
  <c r="I180" i="3" l="1"/>
  <c r="J180" i="3"/>
  <c r="K180" i="3"/>
  <c r="L180" i="3"/>
  <c r="H180" i="3"/>
  <c r="H227" i="3"/>
  <c r="H136" i="3" l="1"/>
  <c r="E136" i="3"/>
  <c r="H246" i="3" l="1"/>
  <c r="H244" i="3" s="1"/>
  <c r="H247" i="3"/>
  <c r="H245" i="3" s="1"/>
  <c r="L220" i="3"/>
  <c r="K220" i="3"/>
  <c r="J220" i="3"/>
  <c r="I220" i="3"/>
  <c r="H220" i="3"/>
  <c r="L219" i="3"/>
  <c r="K219" i="3"/>
  <c r="J219" i="3"/>
  <c r="I219" i="3"/>
  <c r="H219" i="3"/>
  <c r="L218" i="3"/>
  <c r="K218" i="3"/>
  <c r="J218" i="3"/>
  <c r="I218" i="3"/>
  <c r="H218" i="3"/>
  <c r="L224" i="3"/>
  <c r="K224" i="3"/>
  <c r="J224" i="3"/>
  <c r="I224" i="3"/>
  <c r="H224" i="3"/>
  <c r="H243" i="3" l="1"/>
  <c r="H238" i="3" s="1"/>
  <c r="L214" i="3"/>
  <c r="I214" i="3"/>
  <c r="J214" i="3"/>
  <c r="K214" i="3"/>
  <c r="H214" i="3"/>
  <c r="H236" i="3"/>
  <c r="H237" i="3"/>
  <c r="H99" i="3"/>
  <c r="I99" i="3" s="1"/>
  <c r="J99" i="3" s="1"/>
  <c r="K99" i="3" s="1"/>
  <c r="L99" i="3" s="1"/>
  <c r="H98" i="3"/>
  <c r="H97" i="3"/>
  <c r="I97" i="3" s="1"/>
  <c r="J97" i="3" s="1"/>
  <c r="K97" i="3" s="1"/>
  <c r="L97" i="3" s="1"/>
  <c r="E99" i="3"/>
  <c r="F99" i="3" s="1"/>
  <c r="G99" i="3" s="1"/>
  <c r="E98" i="3"/>
  <c r="F98" i="3" s="1"/>
  <c r="E97" i="3"/>
  <c r="F97" i="3" s="1"/>
  <c r="G97" i="3" s="1"/>
  <c r="L90" i="3"/>
  <c r="K90" i="3"/>
  <c r="J90" i="3"/>
  <c r="I90" i="3"/>
  <c r="G90" i="3"/>
  <c r="H90" i="3"/>
  <c r="F90" i="3"/>
  <c r="E90" i="3"/>
  <c r="E92" i="3"/>
  <c r="F92" i="3"/>
  <c r="G92" i="3"/>
  <c r="H92" i="3"/>
  <c r="I92" i="3"/>
  <c r="J92" i="3"/>
  <c r="K92" i="3"/>
  <c r="L92" i="3"/>
  <c r="E93" i="3"/>
  <c r="F93" i="3" s="1"/>
  <c r="G93" i="3" s="1"/>
  <c r="H93" i="3"/>
  <c r="I93" i="3" s="1"/>
  <c r="H235" i="3" l="1"/>
  <c r="H234" i="3"/>
  <c r="H100" i="3"/>
  <c r="I98" i="3"/>
  <c r="G98" i="3"/>
  <c r="G100" i="3" s="1"/>
  <c r="F100" i="3"/>
  <c r="E100" i="3"/>
  <c r="J93" i="3"/>
  <c r="K93" i="3" s="1"/>
  <c r="L93" i="3" s="1"/>
  <c r="E168" i="3"/>
  <c r="E170" i="3"/>
  <c r="H231" i="3" l="1"/>
  <c r="J98" i="3"/>
  <c r="I100" i="3"/>
  <c r="H87" i="3"/>
  <c r="H178" i="3"/>
  <c r="K98" i="3" l="1"/>
  <c r="J100" i="3"/>
  <c r="I237" i="3"/>
  <c r="I235" i="3" s="1"/>
  <c r="I236" i="3"/>
  <c r="I234" i="3" s="1"/>
  <c r="I231" i="3" l="1"/>
  <c r="J237" i="3"/>
  <c r="J235" i="3" s="1"/>
  <c r="J236" i="3"/>
  <c r="J234" i="3" s="1"/>
  <c r="L98" i="3"/>
  <c r="L100" i="3" s="1"/>
  <c r="K100" i="3"/>
  <c r="J231" i="3" l="1"/>
  <c r="K237" i="3"/>
  <c r="K235" i="3" s="1"/>
  <c r="K236" i="3"/>
  <c r="K234" i="3" s="1"/>
  <c r="H86" i="3"/>
  <c r="I87" i="3"/>
  <c r="J87" i="3" s="1"/>
  <c r="K87" i="3" s="1"/>
  <c r="L87" i="3" s="1"/>
  <c r="K231" i="3" l="1"/>
  <c r="L237" i="3"/>
  <c r="L235" i="3" s="1"/>
  <c r="L236" i="3"/>
  <c r="L234" i="3" s="1"/>
  <c r="I86" i="3"/>
  <c r="J86" i="3" s="1"/>
  <c r="K86" i="3" s="1"/>
  <c r="L86" i="3" s="1"/>
  <c r="H85" i="3"/>
  <c r="H48" i="3"/>
  <c r="H49" i="3"/>
  <c r="I49" i="3" s="1"/>
  <c r="J49" i="3" s="1"/>
  <c r="K49" i="3" s="1"/>
  <c r="L49" i="3" s="1"/>
  <c r="E166" i="3"/>
  <c r="F166" i="3" s="1"/>
  <c r="G166" i="3" s="1"/>
  <c r="H166" i="3" s="1"/>
  <c r="I166" i="3" s="1"/>
  <c r="J166" i="3" s="1"/>
  <c r="K166" i="3" s="1"/>
  <c r="L166" i="3" s="1"/>
  <c r="E167" i="3"/>
  <c r="H50" i="3"/>
  <c r="L231" i="3" l="1"/>
  <c r="I50" i="3"/>
  <c r="J50" i="3" s="1"/>
  <c r="K50" i="3" s="1"/>
  <c r="L50" i="3" s="1"/>
  <c r="H45" i="3"/>
  <c r="I48" i="3"/>
  <c r="J48" i="3" s="1"/>
  <c r="H47" i="3"/>
  <c r="H46" i="3" s="1"/>
  <c r="I85" i="3"/>
  <c r="J85" i="3" s="1"/>
  <c r="K85" i="3" s="1"/>
  <c r="L85" i="3" s="1"/>
  <c r="E165" i="3"/>
  <c r="E164" i="3" s="1"/>
  <c r="F164" i="3" s="1"/>
  <c r="F167" i="3"/>
  <c r="F168" i="3"/>
  <c r="G168" i="3" s="1"/>
  <c r="H168" i="3" s="1"/>
  <c r="I45" i="3" l="1"/>
  <c r="J45" i="3" s="1"/>
  <c r="I43" i="3"/>
  <c r="J43" i="3" s="1"/>
  <c r="K43" i="3" s="1"/>
  <c r="L43" i="3" s="1"/>
  <c r="I47" i="3"/>
  <c r="I46" i="3" s="1"/>
  <c r="E142" i="3"/>
  <c r="F165" i="3"/>
  <c r="G167" i="3"/>
  <c r="I168" i="3"/>
  <c r="F142" i="3"/>
  <c r="G164" i="3"/>
  <c r="K48" i="3"/>
  <c r="J47" i="3"/>
  <c r="J46" i="3" s="1"/>
  <c r="K45" i="3" l="1"/>
  <c r="H167" i="3"/>
  <c r="G165" i="3"/>
  <c r="G142" i="3"/>
  <c r="J168" i="3"/>
  <c r="L48" i="3"/>
  <c r="L47" i="3" s="1"/>
  <c r="L46" i="3" s="1"/>
  <c r="K47" i="3"/>
  <c r="K46" i="3" s="1"/>
  <c r="L45" i="3" l="1"/>
  <c r="H165" i="3"/>
  <c r="H164" i="3" s="1"/>
  <c r="I167" i="3"/>
  <c r="K168" i="3"/>
  <c r="H142" i="3" l="1"/>
  <c r="I165" i="3"/>
  <c r="I164" i="3" s="1"/>
  <c r="J167" i="3"/>
  <c r="L168" i="3"/>
  <c r="L148" i="3"/>
  <c r="H148" i="3"/>
  <c r="I148" i="3"/>
  <c r="J148" i="3"/>
  <c r="K148" i="3"/>
  <c r="F149" i="3"/>
  <c r="G149" i="3"/>
  <c r="F150" i="3"/>
  <c r="G150" i="3"/>
  <c r="F151" i="3"/>
  <c r="G151" i="3"/>
  <c r="E151" i="3"/>
  <c r="E150" i="3"/>
  <c r="E149" i="3"/>
  <c r="H32" i="3"/>
  <c r="H33" i="3" s="1"/>
  <c r="J165" i="3" l="1"/>
  <c r="J164" i="3" s="1"/>
  <c r="K167" i="3"/>
  <c r="I142" i="3"/>
  <c r="L83" i="3"/>
  <c r="K83" i="3"/>
  <c r="J83" i="3"/>
  <c r="I83" i="3"/>
  <c r="H83" i="3"/>
  <c r="L42" i="3"/>
  <c r="K42" i="3"/>
  <c r="J42" i="3"/>
  <c r="I42" i="3"/>
  <c r="H42" i="3"/>
  <c r="J142" i="3" l="1"/>
  <c r="K165" i="3"/>
  <c r="K164" i="3" s="1"/>
  <c r="L167" i="3"/>
  <c r="L165" i="3" s="1"/>
  <c r="L164" i="3" s="1"/>
  <c r="H88" i="3"/>
  <c r="H230" i="3"/>
  <c r="H229" i="3"/>
  <c r="H228" i="3"/>
  <c r="E191" i="3"/>
  <c r="E190" i="3"/>
  <c r="E189" i="3"/>
  <c r="E188" i="3"/>
  <c r="L21" i="3"/>
  <c r="K21" i="3"/>
  <c r="J21" i="3"/>
  <c r="I21" i="3"/>
  <c r="H21" i="3"/>
  <c r="L19" i="3"/>
  <c r="L89" i="3" s="1"/>
  <c r="K19" i="3"/>
  <c r="K89" i="3" s="1"/>
  <c r="J19" i="3"/>
  <c r="J89" i="3" s="1"/>
  <c r="I19" i="3"/>
  <c r="I89" i="3" s="1"/>
  <c r="H19" i="3"/>
  <c r="H89" i="3" s="1"/>
  <c r="E21" i="3"/>
  <c r="E19" i="3"/>
  <c r="H80" i="3"/>
  <c r="H169" i="3"/>
  <c r="E169" i="3"/>
  <c r="E171" i="3"/>
  <c r="E145" i="3" s="1"/>
  <c r="E172" i="3"/>
  <c r="E146" i="3" s="1"/>
  <c r="E173" i="3"/>
  <c r="E147" i="3" s="1"/>
  <c r="E174" i="3"/>
  <c r="E175" i="3"/>
  <c r="E148" i="3" s="1"/>
  <c r="H176" i="3"/>
  <c r="H149" i="3" s="1"/>
  <c r="H177" i="3"/>
  <c r="H150" i="3" s="1"/>
  <c r="H151" i="3"/>
  <c r="L41" i="3"/>
  <c r="K41" i="3"/>
  <c r="J41" i="3"/>
  <c r="I41" i="3"/>
  <c r="H41" i="3"/>
  <c r="H221" i="3" l="1"/>
  <c r="E89" i="3"/>
  <c r="E95" i="3"/>
  <c r="H84" i="3"/>
  <c r="H81" i="3" s="1"/>
  <c r="H143" i="3"/>
  <c r="E143" i="3"/>
  <c r="L142" i="3"/>
  <c r="K142" i="3"/>
  <c r="I39" i="3"/>
  <c r="K39" i="3"/>
  <c r="H39" i="3"/>
  <c r="J39" i="3"/>
  <c r="L39" i="3"/>
  <c r="I84" i="3" l="1"/>
  <c r="H206" i="3"/>
  <c r="E206" i="3"/>
  <c r="E21" i="7"/>
  <c r="J84" i="3" l="1"/>
  <c r="I81" i="3"/>
  <c r="I80" i="3"/>
  <c r="J80" i="3" s="1"/>
  <c r="K80" i="3" s="1"/>
  <c r="L80" i="3" s="1"/>
  <c r="K84" i="3" l="1"/>
  <c r="J81" i="3"/>
  <c r="I32" i="3"/>
  <c r="H34" i="3"/>
  <c r="I34" i="3" s="1"/>
  <c r="J34" i="3" s="1"/>
  <c r="K34" i="3" s="1"/>
  <c r="L34" i="3" s="1"/>
  <c r="I33" i="3"/>
  <c r="J33" i="3" s="1"/>
  <c r="K33" i="3" s="1"/>
  <c r="L33" i="3" s="1"/>
  <c r="E103" i="3"/>
  <c r="F191" i="3"/>
  <c r="G191" i="3" s="1"/>
  <c r="H191" i="3" s="1"/>
  <c r="I191" i="3" s="1"/>
  <c r="J191" i="3" s="1"/>
  <c r="K191" i="3" s="1"/>
  <c r="L191" i="3" s="1"/>
  <c r="F190" i="3"/>
  <c r="G190" i="3" s="1"/>
  <c r="H190" i="3" s="1"/>
  <c r="I190" i="3" s="1"/>
  <c r="J190" i="3" s="1"/>
  <c r="K190" i="3" s="1"/>
  <c r="L190" i="3" s="1"/>
  <c r="F189" i="3"/>
  <c r="G189" i="3" s="1"/>
  <c r="H189" i="3" s="1"/>
  <c r="I189" i="3" s="1"/>
  <c r="J189" i="3" s="1"/>
  <c r="K189" i="3" s="1"/>
  <c r="L189" i="3" s="1"/>
  <c r="E180" i="3"/>
  <c r="I178" i="3"/>
  <c r="F174" i="3"/>
  <c r="G174" i="3" s="1"/>
  <c r="F173" i="3"/>
  <c r="F172" i="3"/>
  <c r="F171" i="3"/>
  <c r="F170" i="3"/>
  <c r="F169" i="3"/>
  <c r="E127" i="3"/>
  <c r="F127" i="3" s="1"/>
  <c r="G127" i="3" s="1"/>
  <c r="H127" i="3" s="1"/>
  <c r="I127" i="3" s="1"/>
  <c r="J127" i="3" s="1"/>
  <c r="K127" i="3" s="1"/>
  <c r="L127" i="3" s="1"/>
  <c r="I229" i="3"/>
  <c r="J229" i="3" s="1"/>
  <c r="K229" i="3" s="1"/>
  <c r="L229" i="3" s="1"/>
  <c r="I230" i="3"/>
  <c r="J230" i="3" s="1"/>
  <c r="K230" i="3" s="1"/>
  <c r="L230" i="3" s="1"/>
  <c r="I228" i="3"/>
  <c r="F175" i="3"/>
  <c r="J228" i="3" l="1"/>
  <c r="L84" i="3"/>
  <c r="L81" i="3" s="1"/>
  <c r="K81" i="3"/>
  <c r="F143" i="3"/>
  <c r="G173" i="3"/>
  <c r="G147" i="3" s="1"/>
  <c r="F147" i="3"/>
  <c r="J178" i="3"/>
  <c r="I151" i="3"/>
  <c r="G170" i="3"/>
  <c r="G171" i="3"/>
  <c r="G145" i="3" s="1"/>
  <c r="F145" i="3"/>
  <c r="G172" i="3"/>
  <c r="G146" i="3" s="1"/>
  <c r="F146" i="3"/>
  <c r="G175" i="3"/>
  <c r="G148" i="3" s="1"/>
  <c r="F148" i="3"/>
  <c r="G169" i="3"/>
  <c r="F188" i="3"/>
  <c r="F180" i="3" s="1"/>
  <c r="J32" i="3"/>
  <c r="H29" i="3"/>
  <c r="I88" i="3"/>
  <c r="H95" i="3"/>
  <c r="I227" i="3"/>
  <c r="I221" i="3" s="1"/>
  <c r="I156" i="3"/>
  <c r="J156" i="3" s="1"/>
  <c r="K156" i="3" s="1"/>
  <c r="L156" i="3" s="1"/>
  <c r="I158" i="3"/>
  <c r="J158" i="3" s="1"/>
  <c r="K158" i="3" s="1"/>
  <c r="L158" i="3" s="1"/>
  <c r="I157" i="3"/>
  <c r="J157" i="3" s="1"/>
  <c r="K157" i="3" s="1"/>
  <c r="L157" i="3" s="1"/>
  <c r="I163" i="3"/>
  <c r="J163" i="3" s="1"/>
  <c r="K163" i="3" s="1"/>
  <c r="L163" i="3" s="1"/>
  <c r="H174" i="3"/>
  <c r="I174" i="3" s="1"/>
  <c r="J174" i="3" s="1"/>
  <c r="K174" i="3" s="1"/>
  <c r="L174" i="3" s="1"/>
  <c r="F154" i="3"/>
  <c r="F141" i="3" s="1"/>
  <c r="G154" i="3"/>
  <c r="E154" i="3"/>
  <c r="E141" i="3" s="1"/>
  <c r="I155" i="3"/>
  <c r="J155" i="3" s="1"/>
  <c r="K155" i="3" s="1"/>
  <c r="L155" i="3" s="1"/>
  <c r="I154" i="3"/>
  <c r="J154" i="3" s="1"/>
  <c r="K154" i="3" s="1"/>
  <c r="L154" i="3" s="1"/>
  <c r="I153" i="3"/>
  <c r="J153" i="3" s="1"/>
  <c r="K153" i="3" s="1"/>
  <c r="L153" i="3" s="1"/>
  <c r="I169" i="3"/>
  <c r="K228" i="3" l="1"/>
  <c r="H173" i="3"/>
  <c r="H147" i="3" s="1"/>
  <c r="G143" i="3"/>
  <c r="G141" i="3"/>
  <c r="H171" i="3"/>
  <c r="H172" i="3"/>
  <c r="H146" i="3" s="1"/>
  <c r="F144" i="3"/>
  <c r="E13" i="3"/>
  <c r="E14" i="3" s="1"/>
  <c r="E144" i="3"/>
  <c r="H170" i="3"/>
  <c r="G144" i="3"/>
  <c r="J169" i="3"/>
  <c r="I143" i="3"/>
  <c r="K178" i="3"/>
  <c r="J151" i="3"/>
  <c r="G188" i="3"/>
  <c r="G180" i="3" s="1"/>
  <c r="J88" i="3"/>
  <c r="K32" i="3"/>
  <c r="L32" i="3" s="1"/>
  <c r="J227" i="3"/>
  <c r="J221" i="3" s="1"/>
  <c r="L228" i="3" l="1"/>
  <c r="I171" i="3"/>
  <c r="I145" i="3" s="1"/>
  <c r="I173" i="3"/>
  <c r="J173" i="3" s="1"/>
  <c r="H145" i="3"/>
  <c r="I172" i="3"/>
  <c r="J172" i="3" s="1"/>
  <c r="H144" i="3"/>
  <c r="I170" i="3"/>
  <c r="L178" i="3"/>
  <c r="L151" i="3" s="1"/>
  <c r="K151" i="3"/>
  <c r="K169" i="3"/>
  <c r="J143" i="3"/>
  <c r="H188" i="3"/>
  <c r="K88" i="3"/>
  <c r="K227" i="3"/>
  <c r="K221" i="3" s="1"/>
  <c r="J171" i="3" l="1"/>
  <c r="K171" i="3" s="1"/>
  <c r="I147" i="3"/>
  <c r="I146" i="3"/>
  <c r="L169" i="3"/>
  <c r="K143" i="3"/>
  <c r="J170" i="3"/>
  <c r="I144" i="3"/>
  <c r="K173" i="3"/>
  <c r="J147" i="3"/>
  <c r="K172" i="3"/>
  <c r="J146" i="3"/>
  <c r="I188" i="3"/>
  <c r="L88" i="3"/>
  <c r="L227" i="3"/>
  <c r="L221" i="3" s="1"/>
  <c r="J145" i="3" l="1"/>
  <c r="L143" i="3"/>
  <c r="L173" i="3"/>
  <c r="L147" i="3" s="1"/>
  <c r="K147" i="3"/>
  <c r="L172" i="3"/>
  <c r="L146" i="3" s="1"/>
  <c r="K146" i="3"/>
  <c r="J144" i="3"/>
  <c r="K170" i="3"/>
  <c r="L171" i="3"/>
  <c r="L145" i="3" s="1"/>
  <c r="K145" i="3"/>
  <c r="J188" i="3"/>
  <c r="K144" i="3" l="1"/>
  <c r="L170" i="3"/>
  <c r="L144" i="3" s="1"/>
  <c r="K188" i="3"/>
  <c r="H59" i="3"/>
  <c r="I59" i="3" s="1"/>
  <c r="J59" i="3" s="1"/>
  <c r="K59" i="3" s="1"/>
  <c r="L59" i="3" s="1"/>
  <c r="H54" i="3"/>
  <c r="H58" i="3"/>
  <c r="H13" i="3"/>
  <c r="H14" i="3" s="1"/>
  <c r="L188" i="3" l="1"/>
  <c r="I29" i="3" l="1"/>
  <c r="J29" i="3"/>
  <c r="L29" i="3"/>
  <c r="K29" i="3"/>
  <c r="H207" i="3" l="1"/>
  <c r="I207" i="3" s="1"/>
  <c r="J207" i="3" s="1"/>
  <c r="K207" i="3" s="1"/>
  <c r="L207" i="3" s="1"/>
  <c r="I206" i="3"/>
  <c r="J206" i="3" s="1"/>
  <c r="K206" i="3" s="1"/>
  <c r="L206" i="3" s="1"/>
  <c r="H205" i="3"/>
  <c r="I205" i="3" s="1"/>
  <c r="J205" i="3" s="1"/>
  <c r="K205" i="3" s="1"/>
  <c r="L205" i="3" s="1"/>
  <c r="E207" i="3"/>
  <c r="F207" i="3" s="1"/>
  <c r="G207" i="3" s="1"/>
  <c r="F206" i="3"/>
  <c r="G206" i="3" s="1"/>
  <c r="E205" i="3"/>
  <c r="F205" i="3" s="1"/>
  <c r="G205" i="3" s="1"/>
  <c r="E6" i="7"/>
  <c r="E7" i="7"/>
  <c r="E8" i="7"/>
  <c r="E9" i="7"/>
  <c r="E10" i="7"/>
  <c r="E11" i="7"/>
  <c r="E12" i="7"/>
  <c r="E13" i="7"/>
  <c r="E14" i="7"/>
  <c r="E15" i="7"/>
  <c r="E16" i="7"/>
  <c r="E17" i="7"/>
  <c r="E18" i="7"/>
  <c r="E19" i="7"/>
  <c r="E20" i="7"/>
  <c r="E22" i="7"/>
  <c r="E5" i="7"/>
  <c r="E23" i="7" l="1"/>
  <c r="I24" i="3"/>
  <c r="I27" i="3"/>
  <c r="F21" i="3"/>
  <c r="G21" i="3" s="1"/>
  <c r="E124" i="3"/>
  <c r="E122" i="3" l="1"/>
  <c r="F19" i="3"/>
  <c r="F89" i="3" s="1"/>
  <c r="I25" i="3"/>
  <c r="H134" i="3"/>
  <c r="E134" i="3"/>
  <c r="I22" i="3" l="1"/>
  <c r="G19" i="3"/>
  <c r="G89" i="3" s="1"/>
  <c r="I177" i="3"/>
  <c r="I28" i="3" l="1"/>
  <c r="J177" i="3"/>
  <c r="I150" i="3"/>
  <c r="I246" i="3"/>
  <c r="I244" i="3" s="1"/>
  <c r="J246" i="3"/>
  <c r="J244" i="3" s="1"/>
  <c r="K246" i="3"/>
  <c r="K244" i="3" s="1"/>
  <c r="K243" i="3" s="1"/>
  <c r="K238" i="3" s="1"/>
  <c r="L246" i="3"/>
  <c r="L244" i="3" s="1"/>
  <c r="I247" i="3"/>
  <c r="I245" i="3" s="1"/>
  <c r="J247" i="3"/>
  <c r="J245" i="3" s="1"/>
  <c r="K247" i="3"/>
  <c r="K245" i="3" s="1"/>
  <c r="L247" i="3"/>
  <c r="L245" i="3" s="1"/>
  <c r="F13" i="3"/>
  <c r="F14" i="3" s="1"/>
  <c r="G13" i="3"/>
  <c r="I212" i="3"/>
  <c r="J212" i="3"/>
  <c r="K212" i="3"/>
  <c r="L212" i="3"/>
  <c r="I213" i="3"/>
  <c r="J213" i="3"/>
  <c r="K213" i="3"/>
  <c r="L213" i="3"/>
  <c r="H213" i="3"/>
  <c r="H212" i="3"/>
  <c r="F218" i="3"/>
  <c r="G218" i="3"/>
  <c r="F219" i="3"/>
  <c r="G219" i="3"/>
  <c r="F220" i="3"/>
  <c r="G220" i="3"/>
  <c r="E220" i="3"/>
  <c r="E219" i="3"/>
  <c r="E218" i="3"/>
  <c r="L208" i="3"/>
  <c r="K208" i="3"/>
  <c r="J208" i="3"/>
  <c r="I208" i="3"/>
  <c r="H208" i="3"/>
  <c r="G208" i="3"/>
  <c r="F208" i="3"/>
  <c r="G204" i="3"/>
  <c r="F204" i="3"/>
  <c r="E208" i="3"/>
  <c r="E204" i="3"/>
  <c r="F197" i="3"/>
  <c r="F195" i="3" s="1"/>
  <c r="G197" i="3"/>
  <c r="G195" i="3" s="1"/>
  <c r="E197" i="3"/>
  <c r="E195" i="3" s="1"/>
  <c r="F194" i="3"/>
  <c r="F192" i="3" s="1"/>
  <c r="G194" i="3"/>
  <c r="G192" i="3" s="1"/>
  <c r="E194" i="3"/>
  <c r="E192" i="3" s="1"/>
  <c r="L243" i="3" l="1"/>
  <c r="L238" i="3" s="1"/>
  <c r="J243" i="3"/>
  <c r="J238" i="3" s="1"/>
  <c r="I243" i="3"/>
  <c r="I238" i="3" s="1"/>
  <c r="K177" i="3"/>
  <c r="J150" i="3"/>
  <c r="H15" i="3"/>
  <c r="G14" i="3"/>
  <c r="I176" i="3"/>
  <c r="H209" i="3"/>
  <c r="J209" i="3"/>
  <c r="I198" i="3"/>
  <c r="G214" i="3"/>
  <c r="I209" i="3"/>
  <c r="J198" i="3"/>
  <c r="L209" i="3"/>
  <c r="K209" i="3"/>
  <c r="K198" i="3"/>
  <c r="E214" i="3"/>
  <c r="F214" i="3"/>
  <c r="H198" i="3"/>
  <c r="F198" i="3"/>
  <c r="E198" i="3"/>
  <c r="G198" i="3"/>
  <c r="L198" i="3"/>
  <c r="F103" i="3"/>
  <c r="F101" i="3" s="1"/>
  <c r="I136" i="3"/>
  <c r="F136" i="3"/>
  <c r="F134" i="3" s="1"/>
  <c r="E133" i="3"/>
  <c r="E130" i="3"/>
  <c r="F124" i="3"/>
  <c r="F122" i="3" s="1"/>
  <c r="E121" i="3"/>
  <c r="E118" i="3"/>
  <c r="E115" i="3"/>
  <c r="E112" i="3"/>
  <c r="E109" i="3"/>
  <c r="E106" i="3"/>
  <c r="G103" i="3"/>
  <c r="G101" i="3" s="1"/>
  <c r="H103" i="3"/>
  <c r="H101" i="3" s="1"/>
  <c r="I103" i="3"/>
  <c r="I101" i="3" s="1"/>
  <c r="J103" i="3"/>
  <c r="J101" i="3" s="1"/>
  <c r="K103" i="3"/>
  <c r="K101" i="3" s="1"/>
  <c r="L103" i="3"/>
  <c r="E101" i="3"/>
  <c r="I78" i="3"/>
  <c r="J78" i="3"/>
  <c r="K78" i="3"/>
  <c r="L78" i="3"/>
  <c r="H78" i="3"/>
  <c r="H76" i="3" s="1"/>
  <c r="I75" i="3"/>
  <c r="J75" i="3"/>
  <c r="K75" i="3"/>
  <c r="L75" i="3"/>
  <c r="H75" i="3"/>
  <c r="H73" i="3" s="1"/>
  <c r="I72" i="3"/>
  <c r="J72" i="3"/>
  <c r="K72" i="3"/>
  <c r="L72" i="3"/>
  <c r="H72" i="3"/>
  <c r="H70" i="3" s="1"/>
  <c r="I68" i="3"/>
  <c r="J68" i="3"/>
  <c r="K68" i="3"/>
  <c r="L68" i="3"/>
  <c r="H68" i="3"/>
  <c r="H66" i="3" s="1"/>
  <c r="I65" i="3"/>
  <c r="J65" i="3"/>
  <c r="K65" i="3"/>
  <c r="L65" i="3"/>
  <c r="H65" i="3"/>
  <c r="H63" i="3" s="1"/>
  <c r="I62" i="3"/>
  <c r="J62" i="3"/>
  <c r="K62" i="3"/>
  <c r="L62" i="3"/>
  <c r="H62" i="3"/>
  <c r="H60" i="3" s="1"/>
  <c r="I57" i="3"/>
  <c r="J57" i="3"/>
  <c r="K57" i="3"/>
  <c r="L57" i="3"/>
  <c r="I58" i="3"/>
  <c r="J58" i="3"/>
  <c r="K58" i="3"/>
  <c r="L58" i="3"/>
  <c r="H57" i="3"/>
  <c r="H55" i="3" s="1"/>
  <c r="F37" i="3"/>
  <c r="F35" i="3" s="1"/>
  <c r="G37" i="3"/>
  <c r="G35" i="3" s="1"/>
  <c r="E37" i="3"/>
  <c r="E35" i="3" s="1"/>
  <c r="J27" i="3"/>
  <c r="J25" i="3" s="1"/>
  <c r="K27" i="3"/>
  <c r="K25" i="3" s="1"/>
  <c r="L27" i="3"/>
  <c r="L25" i="3" s="1"/>
  <c r="H27" i="3"/>
  <c r="H25" i="3" s="1"/>
  <c r="I149" i="3" l="1"/>
  <c r="I141" i="3"/>
  <c r="L177" i="3"/>
  <c r="L150" i="3" s="1"/>
  <c r="K150" i="3"/>
  <c r="E140" i="3"/>
  <c r="H69" i="3"/>
  <c r="F140" i="3"/>
  <c r="G140" i="3"/>
  <c r="J176" i="3"/>
  <c r="L101" i="3"/>
  <c r="J136" i="3"/>
  <c r="I134" i="3"/>
  <c r="F133" i="3"/>
  <c r="F131" i="3" s="1"/>
  <c r="E131" i="3"/>
  <c r="F130" i="3"/>
  <c r="F128" i="3" s="1"/>
  <c r="E128" i="3"/>
  <c r="F125" i="3"/>
  <c r="E125" i="3"/>
  <c r="F121" i="3"/>
  <c r="F119" i="3" s="1"/>
  <c r="E119" i="3"/>
  <c r="F118" i="3"/>
  <c r="F116" i="3" s="1"/>
  <c r="E116" i="3"/>
  <c r="F115" i="3"/>
  <c r="F113" i="3" s="1"/>
  <c r="E113" i="3"/>
  <c r="F112" i="3"/>
  <c r="F110" i="3" s="1"/>
  <c r="E110" i="3"/>
  <c r="F109" i="3"/>
  <c r="F107" i="3" s="1"/>
  <c r="E107" i="3"/>
  <c r="F106" i="3"/>
  <c r="F104" i="3" s="1"/>
  <c r="E104" i="3"/>
  <c r="I54" i="3"/>
  <c r="H52" i="3"/>
  <c r="H38" i="3" s="1"/>
  <c r="H51" i="3" l="1"/>
  <c r="J149" i="3"/>
  <c r="J141" i="3"/>
  <c r="J13" i="3" s="1"/>
  <c r="E10" i="3"/>
  <c r="E11" i="3" s="1"/>
  <c r="F10" i="3"/>
  <c r="F11" i="3" s="1"/>
  <c r="G10" i="3"/>
  <c r="I13" i="3"/>
  <c r="I15" i="3" s="1"/>
  <c r="K176" i="3"/>
  <c r="F95" i="3"/>
  <c r="K136" i="3"/>
  <c r="J134" i="3"/>
  <c r="J54" i="3"/>
  <c r="K54" i="3" s="1"/>
  <c r="L54" i="3" s="1"/>
  <c r="G109" i="3"/>
  <c r="G118" i="3"/>
  <c r="G130" i="3"/>
  <c r="G136" i="3"/>
  <c r="G134" i="3" s="1"/>
  <c r="G112" i="3"/>
  <c r="G106" i="3"/>
  <c r="G124" i="3"/>
  <c r="G133" i="3"/>
  <c r="G115" i="3"/>
  <c r="G121" i="3"/>
  <c r="L24" i="3"/>
  <c r="L22" i="3" s="1"/>
  <c r="H24" i="3"/>
  <c r="H22" i="3" s="1"/>
  <c r="H28" i="3" s="1"/>
  <c r="F17" i="3"/>
  <c r="F16" i="3" s="1"/>
  <c r="G17" i="3"/>
  <c r="G16" i="3" s="1"/>
  <c r="E17" i="3"/>
  <c r="L187" i="3"/>
  <c r="K187" i="3"/>
  <c r="J187" i="3"/>
  <c r="I187" i="3"/>
  <c r="H187" i="3"/>
  <c r="I182" i="3"/>
  <c r="J182" i="3"/>
  <c r="K182" i="3"/>
  <c r="L182" i="3"/>
  <c r="I183" i="3"/>
  <c r="J183" i="3"/>
  <c r="K183" i="3"/>
  <c r="L183" i="3"/>
  <c r="I185" i="3"/>
  <c r="J185" i="3"/>
  <c r="K185" i="3"/>
  <c r="L185" i="3"/>
  <c r="H185" i="3"/>
  <c r="H182" i="3"/>
  <c r="H183" i="3"/>
  <c r="L28" i="3" l="1"/>
  <c r="K149" i="3"/>
  <c r="K141" i="3"/>
  <c r="K13" i="3" s="1"/>
  <c r="F7" i="3"/>
  <c r="F4" i="3" s="1"/>
  <c r="I140" i="3"/>
  <c r="H140" i="3"/>
  <c r="H10" i="3" s="1"/>
  <c r="I14" i="3"/>
  <c r="J15" i="3"/>
  <c r="J14" i="3"/>
  <c r="G11" i="3"/>
  <c r="E16" i="3"/>
  <c r="L176" i="3"/>
  <c r="L141" i="3" s="1"/>
  <c r="G95" i="3"/>
  <c r="I139" i="3"/>
  <c r="H137" i="3"/>
  <c r="L136" i="3"/>
  <c r="L134" i="3" s="1"/>
  <c r="K134" i="3"/>
  <c r="H133" i="3"/>
  <c r="G131" i="3"/>
  <c r="H130" i="3"/>
  <c r="G128" i="3"/>
  <c r="G125" i="3"/>
  <c r="H124" i="3"/>
  <c r="G122" i="3"/>
  <c r="H121" i="3"/>
  <c r="G119" i="3"/>
  <c r="H118" i="3"/>
  <c r="G116" i="3"/>
  <c r="H115" i="3"/>
  <c r="G113" i="3"/>
  <c r="H112" i="3"/>
  <c r="G110" i="3"/>
  <c r="H109" i="3"/>
  <c r="G107" i="3"/>
  <c r="H106" i="3"/>
  <c r="G104" i="3"/>
  <c r="I79" i="3"/>
  <c r="J79" i="3" s="1"/>
  <c r="K79" i="3" s="1"/>
  <c r="L79" i="3" s="1"/>
  <c r="E7" i="3" l="1"/>
  <c r="E4" i="3" s="1"/>
  <c r="E5" i="3" s="1"/>
  <c r="L13" i="3"/>
  <c r="L14" i="3" s="1"/>
  <c r="L149" i="3"/>
  <c r="F8" i="3"/>
  <c r="G7" i="3"/>
  <c r="G4" i="3" s="1"/>
  <c r="K15" i="3"/>
  <c r="K14" i="3"/>
  <c r="J140" i="3"/>
  <c r="I95" i="3"/>
  <c r="J139" i="3"/>
  <c r="I137" i="3"/>
  <c r="I133" i="3"/>
  <c r="H131" i="3"/>
  <c r="I130" i="3"/>
  <c r="H128" i="3"/>
  <c r="H125" i="3"/>
  <c r="I124" i="3"/>
  <c r="H122" i="3"/>
  <c r="I121" i="3"/>
  <c r="H119" i="3"/>
  <c r="I118" i="3"/>
  <c r="H116" i="3"/>
  <c r="I115" i="3"/>
  <c r="H113" i="3"/>
  <c r="I112" i="3"/>
  <c r="H110" i="3"/>
  <c r="I109" i="3"/>
  <c r="H107" i="3"/>
  <c r="I106" i="3"/>
  <c r="H104" i="3"/>
  <c r="H94" i="3" l="1"/>
  <c r="H7" i="3"/>
  <c r="H4" i="3" s="1"/>
  <c r="H5" i="3" s="1"/>
  <c r="E8" i="3"/>
  <c r="L15" i="3"/>
  <c r="G8" i="3"/>
  <c r="H12" i="3"/>
  <c r="K140" i="3"/>
  <c r="J95" i="3"/>
  <c r="K139" i="3"/>
  <c r="J137" i="3"/>
  <c r="J133" i="3"/>
  <c r="I131" i="3"/>
  <c r="J130" i="3"/>
  <c r="I128" i="3"/>
  <c r="I125" i="3"/>
  <c r="J124" i="3"/>
  <c r="I122" i="3"/>
  <c r="J121" i="3"/>
  <c r="I119" i="3"/>
  <c r="J118" i="3"/>
  <c r="I116" i="3"/>
  <c r="J115" i="3"/>
  <c r="I113" i="3"/>
  <c r="J112" i="3"/>
  <c r="I110" i="3"/>
  <c r="J109" i="3"/>
  <c r="I107" i="3"/>
  <c r="J106" i="3"/>
  <c r="I104" i="3"/>
  <c r="I94" i="3" l="1"/>
  <c r="H9" i="3"/>
  <c r="H11" i="3"/>
  <c r="G5" i="3"/>
  <c r="H8" i="3"/>
  <c r="L140" i="3"/>
  <c r="L95" i="3"/>
  <c r="K95" i="3"/>
  <c r="L139" i="3"/>
  <c r="L137" i="3" s="1"/>
  <c r="K137" i="3"/>
  <c r="K133" i="3"/>
  <c r="J131" i="3"/>
  <c r="K130" i="3"/>
  <c r="J128" i="3"/>
  <c r="J125" i="3"/>
  <c r="K124" i="3"/>
  <c r="J122" i="3"/>
  <c r="K121" i="3"/>
  <c r="J119" i="3"/>
  <c r="K118" i="3"/>
  <c r="J116" i="3"/>
  <c r="K115" i="3"/>
  <c r="J113" i="3"/>
  <c r="K112" i="3"/>
  <c r="J110" i="3"/>
  <c r="K109" i="3"/>
  <c r="J107" i="3"/>
  <c r="K106" i="3"/>
  <c r="J104" i="3"/>
  <c r="I74" i="3"/>
  <c r="I53" i="3"/>
  <c r="I61" i="3"/>
  <c r="J94" i="3" l="1"/>
  <c r="H6" i="3"/>
  <c r="J74" i="3"/>
  <c r="J73" i="3" s="1"/>
  <c r="I73" i="3"/>
  <c r="J61" i="3"/>
  <c r="J60" i="3" s="1"/>
  <c r="I60" i="3"/>
  <c r="J53" i="3"/>
  <c r="J52" i="3" s="1"/>
  <c r="I52" i="3"/>
  <c r="L133" i="3"/>
  <c r="L131" i="3" s="1"/>
  <c r="K131" i="3"/>
  <c r="L130" i="3"/>
  <c r="L128" i="3" s="1"/>
  <c r="K128" i="3"/>
  <c r="L125" i="3"/>
  <c r="K125" i="3"/>
  <c r="L124" i="3"/>
  <c r="L122" i="3" s="1"/>
  <c r="K122" i="3"/>
  <c r="L121" i="3"/>
  <c r="L119" i="3" s="1"/>
  <c r="K119" i="3"/>
  <c r="L118" i="3"/>
  <c r="L116" i="3" s="1"/>
  <c r="K116" i="3"/>
  <c r="L115" i="3"/>
  <c r="L113" i="3" s="1"/>
  <c r="K113" i="3"/>
  <c r="L112" i="3"/>
  <c r="L110" i="3" s="1"/>
  <c r="K110" i="3"/>
  <c r="L109" i="3"/>
  <c r="L107" i="3" s="1"/>
  <c r="K107" i="3"/>
  <c r="L106" i="3"/>
  <c r="L104" i="3" s="1"/>
  <c r="K104" i="3"/>
  <c r="L94" i="3" l="1"/>
  <c r="K94" i="3"/>
  <c r="K74" i="3"/>
  <c r="K73" i="3" s="1"/>
  <c r="K61" i="3"/>
  <c r="K60" i="3" s="1"/>
  <c r="K53" i="3"/>
  <c r="K52" i="3" s="1"/>
  <c r="L74" i="3" l="1"/>
  <c r="L73" i="3" s="1"/>
  <c r="L61" i="3"/>
  <c r="L60" i="3" s="1"/>
  <c r="L53" i="3"/>
  <c r="L52" i="3" s="1"/>
  <c r="F5" i="3"/>
  <c r="I77" i="3" l="1"/>
  <c r="I76" i="3" s="1"/>
  <c r="I71" i="3"/>
  <c r="I70" i="3" s="1"/>
  <c r="I69" i="3" s="1"/>
  <c r="I67" i="3"/>
  <c r="I64" i="3"/>
  <c r="I63" i="3" s="1"/>
  <c r="I56" i="3"/>
  <c r="I55" i="3" s="1"/>
  <c r="I51" i="3" l="1"/>
  <c r="J67" i="3"/>
  <c r="I66" i="3"/>
  <c r="I38" i="3" s="1"/>
  <c r="J77" i="3"/>
  <c r="J76" i="3" s="1"/>
  <c r="J64" i="3"/>
  <c r="J63" i="3" s="1"/>
  <c r="J56" i="3"/>
  <c r="J55" i="3" s="1"/>
  <c r="K24" i="3"/>
  <c r="K22" i="3" s="1"/>
  <c r="J71" i="3"/>
  <c r="J70" i="3" s="1"/>
  <c r="J69" i="3" s="1"/>
  <c r="J24" i="3"/>
  <c r="J22" i="3" s="1"/>
  <c r="J51" i="3" l="1"/>
  <c r="K28" i="3"/>
  <c r="J28" i="3"/>
  <c r="I7" i="3"/>
  <c r="K67" i="3"/>
  <c r="J66" i="3"/>
  <c r="J38" i="3" s="1"/>
  <c r="K77" i="3"/>
  <c r="K76" i="3" s="1"/>
  <c r="K64" i="3"/>
  <c r="K63" i="3" s="1"/>
  <c r="K56" i="3"/>
  <c r="K55" i="3" s="1"/>
  <c r="K71" i="3"/>
  <c r="K70" i="3" s="1"/>
  <c r="K69" i="3" s="1"/>
  <c r="I10" i="3" l="1"/>
  <c r="I12" i="3" s="1"/>
  <c r="K51" i="3"/>
  <c r="J7" i="3"/>
  <c r="L67" i="3"/>
  <c r="L66" i="3" s="1"/>
  <c r="K66" i="3"/>
  <c r="K38" i="3" s="1"/>
  <c r="L77" i="3"/>
  <c r="L76" i="3" s="1"/>
  <c r="L64" i="3"/>
  <c r="L63" i="3" s="1"/>
  <c r="L56" i="3"/>
  <c r="L55" i="3" s="1"/>
  <c r="L71" i="3"/>
  <c r="L70" i="3" s="1"/>
  <c r="L69" i="3" s="1"/>
  <c r="L38" i="3" l="1"/>
  <c r="L7" i="3" s="1"/>
  <c r="J10" i="3"/>
  <c r="J12" i="3" s="1"/>
  <c r="L51" i="3"/>
  <c r="I9" i="3"/>
  <c r="I4" i="3"/>
  <c r="I6" i="3" s="1"/>
  <c r="I11" i="3"/>
  <c r="I8" i="3"/>
  <c r="K7" i="3"/>
  <c r="L10" i="3" l="1"/>
  <c r="L11" i="3" s="1"/>
  <c r="K10" i="3"/>
  <c r="K12" i="3" s="1"/>
  <c r="J9" i="3"/>
  <c r="J4" i="3"/>
  <c r="J6" i="3" s="1"/>
  <c r="J8" i="3"/>
  <c r="I5" i="3"/>
  <c r="J11" i="3"/>
  <c r="L8" i="3" l="1"/>
  <c r="L4" i="3"/>
  <c r="L5" i="3" s="1"/>
  <c r="K9" i="3"/>
  <c r="K4" i="3"/>
  <c r="J5" i="3"/>
  <c r="K11" i="3"/>
  <c r="L12" i="3"/>
  <c r="L9" i="3"/>
  <c r="K8" i="3"/>
  <c r="L6" i="3" l="1"/>
  <c r="K6" i="3"/>
  <c r="K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Zigmārs Ķikāns</author>
  </authors>
  <commentList>
    <comment ref="H155" authorId="0" shapeId="0" xr:uid="{C57CF660-E1D3-4A75-8326-6541ECDE0F86}">
      <text>
        <r>
          <rPr>
            <b/>
            <sz val="9"/>
            <color indexed="81"/>
            <rFont val="Tahoma"/>
            <family val="2"/>
            <charset val="186"/>
          </rPr>
          <t>Zigmārs Ķikāns:</t>
        </r>
        <r>
          <rPr>
            <sz val="9"/>
            <color indexed="81"/>
            <rFont val="Tahoma"/>
            <family val="2"/>
            <charset val="186"/>
          </rPr>
          <t xml:space="preserve">
bija 70 eiro/ha</t>
        </r>
      </text>
    </comment>
    <comment ref="H156" authorId="0" shapeId="0" xr:uid="{9193A745-D15E-4D39-BDCD-D05EB13BD684}">
      <text>
        <r>
          <rPr>
            <b/>
            <sz val="9"/>
            <color indexed="81"/>
            <rFont val="Tahoma"/>
            <family val="2"/>
            <charset val="186"/>
          </rPr>
          <t>Zigmārs Ķikāns:</t>
        </r>
        <r>
          <rPr>
            <sz val="9"/>
            <color indexed="81"/>
            <rFont val="Tahoma"/>
            <family val="2"/>
            <charset val="186"/>
          </rPr>
          <t xml:space="preserve">
bija 480 eiro/ha
</t>
        </r>
      </text>
    </comment>
    <comment ref="H157" authorId="0" shapeId="0" xr:uid="{E1078F84-DE17-4B32-9A2F-CB13582D3C17}">
      <text>
        <r>
          <rPr>
            <b/>
            <sz val="9"/>
            <color indexed="81"/>
            <rFont val="Tahoma"/>
            <family val="2"/>
            <charset val="186"/>
          </rPr>
          <t>Zigmārs Ķikāns:</t>
        </r>
        <r>
          <rPr>
            <sz val="9"/>
            <color indexed="81"/>
            <rFont val="Tahoma"/>
            <family val="2"/>
            <charset val="186"/>
          </rPr>
          <t xml:space="preserve">
bija 480 eiro/ha</t>
        </r>
      </text>
    </comment>
    <comment ref="H158" authorId="0" shapeId="0" xr:uid="{44B9F3E7-C272-4698-BEF7-D4FE9D48B2FC}">
      <text>
        <r>
          <rPr>
            <b/>
            <sz val="9"/>
            <color indexed="81"/>
            <rFont val="Tahoma"/>
            <family val="2"/>
            <charset val="186"/>
          </rPr>
          <t>Zigmārs Ķikāns:</t>
        </r>
        <r>
          <rPr>
            <sz val="9"/>
            <color indexed="81"/>
            <rFont val="Tahoma"/>
            <family val="2"/>
            <charset val="186"/>
          </rPr>
          <t xml:space="preserve">
bija 480 eiro/ha</t>
        </r>
      </text>
    </comment>
    <comment ref="H163" authorId="0" shapeId="0" xr:uid="{D25B0F49-4CE1-42A6-A06B-4CE4E0F87D21}">
      <text>
        <r>
          <rPr>
            <b/>
            <sz val="9"/>
            <color indexed="81"/>
            <rFont val="Tahoma"/>
            <family val="2"/>
            <charset val="186"/>
          </rPr>
          <t>Zigmārs Ķikāns:</t>
        </r>
        <r>
          <rPr>
            <sz val="9"/>
            <color indexed="81"/>
            <rFont val="Tahoma"/>
            <family val="2"/>
            <charset val="186"/>
          </rPr>
          <t xml:space="preserve">
iepriekš bija plānoti 25 eiro/ha
</t>
        </r>
      </text>
    </comment>
  </commentList>
</comments>
</file>

<file path=xl/sharedStrings.xml><?xml version="1.0" encoding="utf-8"?>
<sst xmlns="http://schemas.openxmlformats.org/spreadsheetml/2006/main" count="2222" uniqueCount="779">
  <si>
    <t>VPM</t>
  </si>
  <si>
    <t>LIZ</t>
  </si>
  <si>
    <t>ha</t>
  </si>
  <si>
    <t>Slaucamās govis</t>
  </si>
  <si>
    <t>Likme</t>
  </si>
  <si>
    <t>Atbalsttiesīgā platība</t>
  </si>
  <si>
    <t>Atbalsta summa</t>
  </si>
  <si>
    <t>ISIP diferencētā daļa</t>
  </si>
  <si>
    <t>Kritērijs</t>
  </si>
  <si>
    <t>1.</t>
  </si>
  <si>
    <t>2.</t>
  </si>
  <si>
    <t>3.</t>
  </si>
  <si>
    <t>4.</t>
  </si>
  <si>
    <t>5.</t>
  </si>
  <si>
    <t>6.</t>
  </si>
  <si>
    <t>8.</t>
  </si>
  <si>
    <t>Nektāraugi</t>
  </si>
  <si>
    <t>Starpkultūras</t>
  </si>
  <si>
    <t>Zālāju pasējs</t>
  </si>
  <si>
    <t>Zaļmēslojums</t>
  </si>
  <si>
    <t>10.</t>
  </si>
  <si>
    <t>11.</t>
  </si>
  <si>
    <t>12.</t>
  </si>
  <si>
    <t>EUR/ha</t>
  </si>
  <si>
    <t>Atbalsttiesīgie platība</t>
  </si>
  <si>
    <t>14.</t>
  </si>
  <si>
    <t>Atbalsttiesīgie dzīvn.</t>
  </si>
  <si>
    <t>vidēji EUR uz 1 ha LIZ</t>
  </si>
  <si>
    <t>EUR</t>
  </si>
  <si>
    <t>EUR/govs</t>
  </si>
  <si>
    <t>Atbalsts gados jauniem lauksaimniekiem</t>
  </si>
  <si>
    <t>Mazo lauksaimnieku atbalsta shēma</t>
  </si>
  <si>
    <t>EUR/saimn.</t>
  </si>
  <si>
    <t>16.</t>
  </si>
  <si>
    <t>17.</t>
  </si>
  <si>
    <t>Dz.</t>
  </si>
  <si>
    <t>19.</t>
  </si>
  <si>
    <t>20.</t>
  </si>
  <si>
    <t>21.</t>
  </si>
  <si>
    <t>22.</t>
  </si>
  <si>
    <t>Zaļināšanas maksājums</t>
  </si>
  <si>
    <r>
      <t xml:space="preserve">Saistītais atbalsts par </t>
    </r>
    <r>
      <rPr>
        <b/>
        <sz val="11"/>
        <color theme="1"/>
        <rFont val="Calibri"/>
        <family val="2"/>
        <charset val="186"/>
        <scheme val="minor"/>
      </rPr>
      <t>slaucamām govīm</t>
    </r>
  </si>
  <si>
    <r>
      <t xml:space="preserve">Saistītais atbalsts par </t>
    </r>
    <r>
      <rPr>
        <b/>
        <sz val="11"/>
        <color theme="1"/>
        <rFont val="Calibri"/>
        <family val="2"/>
        <charset val="186"/>
        <scheme val="minor"/>
      </rPr>
      <t>liellopiem</t>
    </r>
  </si>
  <si>
    <r>
      <t xml:space="preserve">Saistītais atbalsts par </t>
    </r>
    <r>
      <rPr>
        <b/>
        <sz val="11"/>
        <color theme="1"/>
        <rFont val="Calibri"/>
        <family val="2"/>
        <charset val="186"/>
        <scheme val="minor"/>
      </rPr>
      <t>aitu mātēm</t>
    </r>
  </si>
  <si>
    <r>
      <t xml:space="preserve">Saistītais atbalsts par </t>
    </r>
    <r>
      <rPr>
        <b/>
        <sz val="11"/>
        <color theme="1"/>
        <rFont val="Calibri"/>
        <family val="2"/>
        <charset val="186"/>
        <scheme val="minor"/>
      </rPr>
      <t>cietes kartupeļiem</t>
    </r>
  </si>
  <si>
    <r>
      <t xml:space="preserve">Saistītais atbalsts par sertificētām </t>
    </r>
    <r>
      <rPr>
        <b/>
        <sz val="11"/>
        <color theme="1"/>
        <rFont val="Calibri"/>
        <family val="2"/>
        <charset val="186"/>
        <scheme val="minor"/>
      </rPr>
      <t>zālāju sēklām</t>
    </r>
  </si>
  <si>
    <r>
      <t xml:space="preserve">Saistītais atbalsts par sertificētas </t>
    </r>
    <r>
      <rPr>
        <b/>
        <sz val="11"/>
        <color theme="1"/>
        <rFont val="Calibri"/>
        <family val="2"/>
        <charset val="186"/>
        <scheme val="minor"/>
      </rPr>
      <t>sēklas kartupeļiem</t>
    </r>
  </si>
  <si>
    <r>
      <t>Saistītais atbalsts par sertificētu</t>
    </r>
    <r>
      <rPr>
        <b/>
        <sz val="11"/>
        <color theme="1"/>
        <rFont val="Calibri"/>
        <family val="2"/>
        <charset val="186"/>
        <scheme val="minor"/>
      </rPr>
      <t xml:space="preserve"> labības sēklu</t>
    </r>
  </si>
  <si>
    <r>
      <t>Saistītais atbalsts par</t>
    </r>
    <r>
      <rPr>
        <b/>
        <sz val="11"/>
        <color theme="1"/>
        <rFont val="Calibri"/>
        <family val="2"/>
        <charset val="186"/>
        <scheme val="minor"/>
      </rPr>
      <t xml:space="preserve"> augļiem un ogām</t>
    </r>
  </si>
  <si>
    <r>
      <t xml:space="preserve">Saistītais atbalsts par </t>
    </r>
    <r>
      <rPr>
        <b/>
        <sz val="11"/>
        <color theme="1"/>
        <rFont val="Calibri"/>
        <family val="2"/>
        <charset val="186"/>
        <scheme val="minor"/>
      </rPr>
      <t>dārzeņiem</t>
    </r>
  </si>
  <si>
    <r>
      <t xml:space="preserve">Saistītais atbalsts par </t>
    </r>
    <r>
      <rPr>
        <b/>
        <sz val="11"/>
        <color theme="1"/>
        <rFont val="Calibri"/>
        <family val="2"/>
        <charset val="186"/>
        <scheme val="minor"/>
      </rPr>
      <t>miežiem</t>
    </r>
  </si>
  <si>
    <r>
      <t xml:space="preserve">Saistītais atbalsts par </t>
    </r>
    <r>
      <rPr>
        <b/>
        <sz val="11"/>
        <color theme="1"/>
        <rFont val="Calibri"/>
        <family val="2"/>
        <charset val="186"/>
        <scheme val="minor"/>
      </rPr>
      <t>proteīnaugiem</t>
    </r>
  </si>
  <si>
    <r>
      <t xml:space="preserve">Saistītais atbalsts par </t>
    </r>
    <r>
      <rPr>
        <b/>
        <sz val="11"/>
        <color theme="1"/>
        <rFont val="Calibri"/>
        <family val="2"/>
        <charset val="186"/>
        <scheme val="minor"/>
      </rPr>
      <t>vasaras rapsi</t>
    </r>
  </si>
  <si>
    <t>EUR/LIZ ha</t>
  </si>
  <si>
    <r>
      <t>Saistītais atbalsts par kazu</t>
    </r>
    <r>
      <rPr>
        <b/>
        <sz val="11"/>
        <color theme="1"/>
        <rFont val="Calibri"/>
        <family val="2"/>
        <charset val="186"/>
        <scheme val="minor"/>
      </rPr>
      <t xml:space="preserve"> mātēm</t>
    </r>
  </si>
  <si>
    <t>Pārejas periods</t>
  </si>
  <si>
    <t>KLP Stratēģiskā plāna īstenošanas periods</t>
  </si>
  <si>
    <t>2015-2020 periods</t>
  </si>
  <si>
    <t>ISIP pamatlikme</t>
  </si>
  <si>
    <t>2023-2027 - par pirmajiem 150 ha</t>
  </si>
  <si>
    <t>2020-2022 - par pirmajiem 90 ha</t>
  </si>
  <si>
    <t>SPK</t>
  </si>
  <si>
    <t>Likme, šķidrm. Iestr.</t>
  </si>
  <si>
    <t>Šķidrmēslu iestr.</t>
  </si>
  <si>
    <t>Likme, precīzās tehn.</t>
  </si>
  <si>
    <t>Precīzās tehn izm.</t>
  </si>
  <si>
    <t>Ekoshēmu atbalsts kopā</t>
  </si>
  <si>
    <t>16.12.</t>
  </si>
  <si>
    <t>Agrovides atbalsts kopā</t>
  </si>
  <si>
    <t>Agrovide 1 - bioloģiskā lauksaimniecība</t>
  </si>
  <si>
    <t>Dārzeņi</t>
  </si>
  <si>
    <t>Kartupeļi</t>
  </si>
  <si>
    <t>Augļi</t>
  </si>
  <si>
    <t>Bišu saimes</t>
  </si>
  <si>
    <t>Kartupeļi, ziedkāposti, kāposti (izņ. lopb), gurķi, sīpoli, ķiploki, burkāni, galda bietes, citi dārzeņi</t>
  </si>
  <si>
    <t>Ha</t>
  </si>
  <si>
    <t>Bioloģiski vērtīgs zālājs</t>
  </si>
  <si>
    <t xml:space="preserve"> ES nozīmes zālāju biotopu 1. klases ražības zālājs vai putnu dzīvotne</t>
  </si>
  <si>
    <t>ES nozīmes zālāju biotopu 2. klases ražības zālājs</t>
  </si>
  <si>
    <t>ES nozīmes zālāju biotopu 3. klases ražības zālājs</t>
  </si>
  <si>
    <t xml:space="preserve"> ES nozīmes zālāju biotopu 4. klases ražības zālājs</t>
  </si>
  <si>
    <t>aizliegta mežsaimnieciskā darbība, aizliegta galvenā cirte un kopšanas cirte</t>
  </si>
  <si>
    <t>aizliegta galvenā cirte</t>
  </si>
  <si>
    <t>aizliegta kailcirte</t>
  </si>
  <si>
    <t>23.</t>
  </si>
  <si>
    <t>EUR/LLV</t>
  </si>
  <si>
    <t>Jaunlopu turēšana</t>
  </si>
  <si>
    <t>Dzīvn.vien.</t>
  </si>
  <si>
    <t>LLV</t>
  </si>
  <si>
    <t>Zālāji</t>
  </si>
  <si>
    <t>Pārējie dzīvnieki</t>
  </si>
  <si>
    <t>EUR/saime</t>
  </si>
  <si>
    <t>Atbalsttiesīgās v.</t>
  </si>
  <si>
    <t>saimes sk.</t>
  </si>
  <si>
    <t>Mellenes, dzērvenes kūdrājos</t>
  </si>
  <si>
    <t>Ābeles, bumbieres, ķirši, plūmes, zilenes</t>
  </si>
  <si>
    <t>Ābeles, bumbieres, ķirši, plūmes, zilenes - ĪJT, RŪOSBT</t>
  </si>
  <si>
    <t>Augļu koki, ogulāji, ilggadīgie stādījumi (iegūst ēdamus augļus) - ĪJT, RŪOSBT</t>
  </si>
  <si>
    <t>Augļu koki, ogulāji, ilggadīgie stādījumi (iegūst ēdamus augļus)</t>
  </si>
  <si>
    <t>Kartupeļi, ziedkāposti, kāposti (izņ. lopb), gurķi, sīpoli, ķiploki, burkāni, galda bietes, citi dārzeņi -  ĪJT, RŪOSBT</t>
  </si>
  <si>
    <t>Likme +10%</t>
  </si>
  <si>
    <t>24.</t>
  </si>
  <si>
    <t>Bioloģiskā</t>
  </si>
  <si>
    <t>Konvencionālā</t>
  </si>
  <si>
    <t>Saimes bio.</t>
  </si>
  <si>
    <t>Saimes konv.</t>
  </si>
  <si>
    <t>25.</t>
  </si>
  <si>
    <t>Ķikutu dzīvotņu apsaimniekošana</t>
  </si>
  <si>
    <t>Pārējo dzīvotņu apsaimniekošana</t>
  </si>
  <si>
    <t>26.</t>
  </si>
  <si>
    <r>
      <rPr>
        <b/>
        <sz val="11"/>
        <color theme="1"/>
        <rFont val="Calibri"/>
        <family val="2"/>
        <charset val="186"/>
        <scheme val="minor"/>
      </rPr>
      <t>8m</t>
    </r>
    <r>
      <rPr>
        <sz val="11"/>
        <color theme="1"/>
        <rFont val="Calibri"/>
        <family val="2"/>
        <charset val="186"/>
        <scheme val="minor"/>
      </rPr>
      <t xml:space="preserve"> buferjosla</t>
    </r>
  </si>
  <si>
    <r>
      <rPr>
        <b/>
        <sz val="11"/>
        <color theme="1"/>
        <rFont val="Calibri"/>
        <family val="2"/>
        <charset val="186"/>
        <scheme val="minor"/>
      </rPr>
      <t>8m - ĪJT, RŪOSBT</t>
    </r>
    <r>
      <rPr>
        <sz val="11"/>
        <color theme="1"/>
        <rFont val="Calibri"/>
        <family val="2"/>
        <charset val="186"/>
        <scheme val="minor"/>
      </rPr>
      <t xml:space="preserve"> - buferjosla</t>
    </r>
  </si>
  <si>
    <t>Atbalsttiesīgie metri</t>
  </si>
  <si>
    <t>Nākotnes maksājumu modelēšana un salīdzināšana ar pārejas perioda atbalstu</t>
  </si>
  <si>
    <t>Adm_tips</t>
  </si>
  <si>
    <t>Novads līdz 01.07.2021.</t>
  </si>
  <si>
    <t>Novads no 01.07.2021.</t>
  </si>
  <si>
    <t>Pagasti</t>
  </si>
  <si>
    <t>Dif. piemaksa</t>
  </si>
  <si>
    <t>Austrumu robeža/Jā</t>
  </si>
  <si>
    <t>Balles_LIZ</t>
  </si>
  <si>
    <t>Veģet. dienas</t>
  </si>
  <si>
    <t>pagasts</t>
  </si>
  <si>
    <t>nov.pilsēta</t>
  </si>
  <si>
    <t>Pilskalnes pagasts</t>
  </si>
  <si>
    <t>Alūksnes novads</t>
  </si>
  <si>
    <t>Alsviķu pagasts</t>
  </si>
  <si>
    <t>Alūksnes pilsēta</t>
  </si>
  <si>
    <t>Annas pagasts</t>
  </si>
  <si>
    <t>Ilzenes pagasts</t>
  </si>
  <si>
    <t>Jaunalūksnes pagasts</t>
  </si>
  <si>
    <t>Jaunannas pagasts</t>
  </si>
  <si>
    <t>Jaunlaicenes pagasts</t>
  </si>
  <si>
    <t>Kalncempju pagasts</t>
  </si>
  <si>
    <t>Liepnas pagasts</t>
  </si>
  <si>
    <t>Jā</t>
  </si>
  <si>
    <t>Malienas pagasts</t>
  </si>
  <si>
    <t>Mālupes pagasts</t>
  </si>
  <si>
    <t>Mārkalnes pagasts</t>
  </si>
  <si>
    <t>Pededzes pagasts</t>
  </si>
  <si>
    <t>Veclaicenes pagasts</t>
  </si>
  <si>
    <t>Zeltiņu pagasts</t>
  </si>
  <si>
    <t>Ziemera pagasts</t>
  </si>
  <si>
    <t>Daugavpils novads</t>
  </si>
  <si>
    <t>Augšdaugavas novads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</si>
  <si>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</si>
  <si>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</si>
  <si>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</si>
  <si>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</si>
  <si>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</si>
  <si>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</si>
  <si>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</si>
  <si>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</si>
  <si>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</si>
  <si>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</si>
  <si>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</si>
  <si>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</si>
  <si>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</si>
  <si>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</si>
  <si>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</si>
  <si>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</si>
  <si>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</si>
  <si>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</si>
  <si>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</si>
  <si>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Ilūkstes novads</t>
  </si>
  <si>
    <t>Bebrenes pagasts</t>
  </si>
  <si>
    <t>Dvietes pagasts</t>
  </si>
  <si>
    <t>Eglaines pagasts</t>
  </si>
  <si>
    <t>Ilūkstes pilsēta</t>
  </si>
  <si>
    <t>Prodes pagasts</t>
  </si>
  <si>
    <t>Subates pilsēta</t>
  </si>
  <si>
    <t>Šēderes pagasts</t>
  </si>
  <si>
    <t>Ādažu novads</t>
  </si>
  <si>
    <t>Ādažu pagasts</t>
  </si>
  <si>
    <t>Ādažu pilsēta</t>
  </si>
  <si>
    <t>Carnikavas novads</t>
  </si>
  <si>
    <t>Carnikavas pagasts</t>
  </si>
  <si>
    <t>Baltinavas novads</t>
  </si>
  <si>
    <t>Balvu novads</t>
  </si>
  <si>
    <t>Baltinavas pagasts</t>
  </si>
  <si>
    <t>Balvu pagasts</t>
  </si>
  <si>
    <t>Balvu pilsēta</t>
  </si>
  <si>
    <t>Bērzkalnes pagasts</t>
  </si>
  <si>
    <t>Bērzpils pagasts</t>
  </si>
  <si>
    <t>Briežuciema pagasts</t>
  </si>
  <si>
    <t>Krišjāņu pagasts</t>
  </si>
  <si>
    <t>Kubulu pagasts</t>
  </si>
  <si>
    <t>Lazdulejas pagasts</t>
  </si>
  <si>
    <t>Tilžas pagasts</t>
  </si>
  <si>
    <t>Vectilžas pagasts</t>
  </si>
  <si>
    <t>Vīksnas pagasts</t>
  </si>
  <si>
    <t>Rugāju novads</t>
  </si>
  <si>
    <t>Lazdukalna pagasts</t>
  </si>
  <si>
    <t>Rugāju pagasts</t>
  </si>
  <si>
    <t>Viļakas novads</t>
  </si>
  <si>
    <t>Kupravas pagasts</t>
  </si>
  <si>
    <t>Medņevas pagasts</t>
  </si>
  <si>
    <t>Susāju pagasts</t>
  </si>
  <si>
    <t>Šķilbēnu pagasts</t>
  </si>
  <si>
    <t>Vecumu pagasts</t>
  </si>
  <si>
    <t>Viļakas pilsēta</t>
  </si>
  <si>
    <t>Žīguru pagasts</t>
  </si>
  <si>
    <t>Bauskas novads</t>
  </si>
  <si>
    <t>Bauskas pilsēta</t>
  </si>
  <si>
    <t>Brunavas pagasts</t>
  </si>
  <si>
    <t>Ceraukstes pagasts</t>
  </si>
  <si>
    <t>Codes pagasts</t>
  </si>
  <si>
    <t>Dāviņu pagasts</t>
  </si>
  <si>
    <t>Gailīšu pagasts</t>
  </si>
  <si>
    <t>Īslīces pagasts</t>
  </si>
  <si>
    <t>Mežotnes pagasts</t>
  </si>
  <si>
    <t>Vecsaules pagasts</t>
  </si>
  <si>
    <t>Iecavas novads</t>
  </si>
  <si>
    <t>Iecavas pagasts</t>
  </si>
  <si>
    <t>Iecavas pilsēta</t>
  </si>
  <si>
    <t>Rundāles novads</t>
  </si>
  <si>
    <t>Rundāles pagasts</t>
  </si>
  <si>
    <t>Svitenes pagasts</t>
  </si>
  <si>
    <t>Viesturu pagasts</t>
  </si>
  <si>
    <t>Vecumnieku novads</t>
  </si>
  <si>
    <t>Bārbeles pagasts</t>
  </si>
  <si>
    <t>Kurmenes pagasts</t>
  </si>
  <si>
    <t>Skaistkalnes pagasts</t>
  </si>
  <si>
    <t>Stelpes pagasts</t>
  </si>
  <si>
    <t>Valles pagasts</t>
  </si>
  <si>
    <t>Vecumnieku pagasts</t>
  </si>
  <si>
    <t>Amatas novads</t>
  </si>
  <si>
    <t>Cēsu novads</t>
  </si>
  <si>
    <t>Amatas pagasts</t>
  </si>
  <si>
    <t>Drabešu pagasts</t>
  </si>
  <si>
    <t>Nītaures pagasts</t>
  </si>
  <si>
    <t>Skujenes pagasts</t>
  </si>
  <si>
    <t>Zaubes pagasts</t>
  </si>
  <si>
    <t>Cēsu pilsēta</t>
  </si>
  <si>
    <t>Vaives pagasts</t>
  </si>
  <si>
    <t>Jaunpiebalgas novads</t>
  </si>
  <si>
    <t>Jaunpiebalgas pagasts</t>
  </si>
  <si>
    <t>Zosēnu pagasts</t>
  </si>
  <si>
    <t>Līgatnes novads</t>
  </si>
  <si>
    <t>Līgatnes pagasts</t>
  </si>
  <si>
    <t>Līgatnes pilsēta</t>
  </si>
  <si>
    <t>Pārgaujas novads</t>
  </si>
  <si>
    <t>Raiskuma pagasts</t>
  </si>
  <si>
    <t>Stalbes pagasts</t>
  </si>
  <si>
    <t>Straupes pagasts</t>
  </si>
  <si>
    <t>Priekuļu novads</t>
  </si>
  <si>
    <t>Liepas pagasts</t>
  </si>
  <si>
    <t>Mārsnēnu pagasts</t>
  </si>
  <si>
    <t>Priekuļu pagasts</t>
  </si>
  <si>
    <t>Veselavas pagasts</t>
  </si>
  <si>
    <t>Vecpiebalgas novads</t>
  </si>
  <si>
    <t>Dzērbenes pagasts</t>
  </si>
  <si>
    <t>Inešu pagasts</t>
  </si>
  <si>
    <t>Kaives pagasts</t>
  </si>
  <si>
    <t>Taurenes pagasts</t>
  </si>
  <si>
    <t>Vecpiebalgas pagasts</t>
  </si>
  <si>
    <t>Auces novads</t>
  </si>
  <si>
    <t>Dobeles novads</t>
  </si>
  <si>
    <t>Auces pilsēta</t>
  </si>
  <si>
    <t>Bēnes pagasts</t>
  </si>
  <si>
    <t>Īles pagasts</t>
  </si>
  <si>
    <t>Lielauces pagasts</t>
  </si>
  <si>
    <t>Ukru pagasts</t>
  </si>
  <si>
    <t>Vecauces pagasts</t>
  </si>
  <si>
    <t>Vītiņu pagasts</t>
  </si>
  <si>
    <t>Annenieku pagasts</t>
  </si>
  <si>
    <t>Auru pagasts</t>
  </si>
  <si>
    <t>Bērzes pagasts</t>
  </si>
  <si>
    <t>Bikstu pagasts</t>
  </si>
  <si>
    <t>Dobeles pagasts</t>
  </si>
  <si>
    <t>Dobeles pilsēta</t>
  </si>
  <si>
    <t>Jaunbērzes pagasts</t>
  </si>
  <si>
    <t>Krimūnu pagasts</t>
  </si>
  <si>
    <t>Naudītes pagasts</t>
  </si>
  <si>
    <t>Penkules pagasts</t>
  </si>
  <si>
    <t>Zebrenes pagasts</t>
  </si>
  <si>
    <t>Tērvetes novads</t>
  </si>
  <si>
    <t>Augstkalnes pagasts</t>
  </si>
  <si>
    <t>Bukaišu pagasts</t>
  </si>
  <si>
    <t>Tērvetes pagasts</t>
  </si>
  <si>
    <t>Gulbenes novads</t>
  </si>
  <si>
    <t>Beļavas pagasts</t>
  </si>
  <si>
    <t>Daukstu pagasts</t>
  </si>
  <si>
    <t>Druvienas pagasts</t>
  </si>
  <si>
    <t>Galgauskas pagasts</t>
  </si>
  <si>
    <t>Gulbenes pilsēta</t>
  </si>
  <si>
    <t>Jaungulbenes pagasts</t>
  </si>
  <si>
    <t>Lejasciema pagasts</t>
  </si>
  <si>
    <t>Litenes pagasts</t>
  </si>
  <si>
    <t>Lizuma pagasts</t>
  </si>
  <si>
    <t>Līgo pagasts</t>
  </si>
  <si>
    <t>Rankas pagasts</t>
  </si>
  <si>
    <t>Stāmerienas pagasts</t>
  </si>
  <si>
    <t>Stradu pagasts</t>
  </si>
  <si>
    <t>Tirzas pagasts</t>
  </si>
  <si>
    <t>Jelgavas novads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</si>
  <si>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</si>
  <si>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</si>
  <si>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</si>
  <si>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</si>
  <si>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</si>
  <si>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</si>
  <si>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</si>
  <si>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</si>
  <si>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</si>
  <si>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</si>
  <si>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</si>
  <si>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</si>
  <si>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</si>
  <si>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Ozolnieku novads</t>
  </si>
  <si>
    <t>Cenu pagasts</t>
  </si>
  <si>
    <t>Ozolnieku pagasts</t>
  </si>
  <si>
    <t>Salgales (Sidrabenes) pagasts</t>
  </si>
  <si>
    <t>Salas pagasts</t>
  </si>
  <si>
    <t>Aglonas novads</t>
  </si>
  <si>
    <t>Krāslavas novads</t>
  </si>
  <si>
    <t>Grāveru pagasts</t>
  </si>
  <si>
    <t>Kastuļinas pagasts</t>
  </si>
  <si>
    <t>Šķeltovas pagasts</t>
  </si>
  <si>
    <t>Dagdas novads</t>
  </si>
  <si>
    <t>Andrupenes pagasts</t>
  </si>
  <si>
    <t>Andzeļu pagasts</t>
  </si>
  <si>
    <t>Asūnes pagasts</t>
  </si>
  <si>
    <t>Bērziņu pagasts</t>
  </si>
  <si>
    <t>Dagdas pagasts</t>
  </si>
  <si>
    <t>Dagdas pilsēta</t>
  </si>
  <si>
    <t>Ezernieku pagasts</t>
  </si>
  <si>
    <t>Konstantinovas pagasts</t>
  </si>
  <si>
    <t>Ķepovas pagasts</t>
  </si>
  <si>
    <t>Svariņu pagasts</t>
  </si>
  <si>
    <t>Šķaunes pagasts</t>
  </si>
  <si>
    <t>Aulejas pagasts</t>
  </si>
  <si>
    <t>Indras pagasts</t>
  </si>
  <si>
    <t>Izvaltas pagasts</t>
  </si>
  <si>
    <t>Kalniešu pagasts</t>
  </si>
  <si>
    <t>Kaplavas pagasts</t>
  </si>
  <si>
    <t>Kombuļu pagasts</t>
  </si>
  <si>
    <t>Krāslavas pagasts</t>
  </si>
  <si>
    <t>Krāslavas pilsēta</t>
  </si>
  <si>
    <t>Piedrujas pagasts</t>
  </si>
  <si>
    <t>Robežnieku pagasts</t>
  </si>
  <si>
    <t>Skaistas pagasts</t>
  </si>
  <si>
    <t>Ūdrīšu pagasts</t>
  </si>
  <si>
    <t>Baldones novads</t>
  </si>
  <si>
    <t>Ķekavas novads</t>
  </si>
  <si>
    <t>Baldones pagasts</t>
  </si>
  <si>
    <t>Baldones pilsēta</t>
  </si>
  <si>
    <t>Baložu pilsēta</t>
  </si>
  <si>
    <t>Daugmales pagasts</t>
  </si>
  <si>
    <t>Ķekavas pagasts</t>
  </si>
  <si>
    <t>Ķekavas pilsēta</t>
  </si>
  <si>
    <t>Ciblas novads</t>
  </si>
  <si>
    <t>Ludzas novads</t>
  </si>
  <si>
    <t>Blontu pagasts</t>
  </si>
  <si>
    <t>Ciblas pagasts</t>
  </si>
  <si>
    <t>Līdumnieku pagasts</t>
  </si>
  <si>
    <t>Pušmucovas pagasts</t>
  </si>
  <si>
    <t>Zvirgzdenes pagasts</t>
  </si>
  <si>
    <t>Kārsavas novads</t>
  </si>
  <si>
    <t>Goliševas pagasts</t>
  </si>
  <si>
    <t>Kārsavas pilsēta</t>
  </si>
  <si>
    <t>Malnavas pagasts</t>
  </si>
  <si>
    <t>Mežvidu pagasts</t>
  </si>
  <si>
    <t>Mērdzenes pagasts</t>
  </si>
  <si>
    <t>Salnavas pagasts</t>
  </si>
  <si>
    <t>Briģu pagasts</t>
  </si>
  <si>
    <t>Cirmas pagasts</t>
  </si>
  <si>
    <t>Isnaudas pagasts</t>
  </si>
  <si>
    <t>Istras pagasts</t>
  </si>
  <si>
    <t>Ludzas pilsēta</t>
  </si>
  <si>
    <t>Nirzas pagasts</t>
  </si>
  <si>
    <t>Ņukšu pagasts</t>
  </si>
  <si>
    <t>Pildas pagasts</t>
  </si>
  <si>
    <t>Pureņu pagasts</t>
  </si>
  <si>
    <t>Rundēnu pagasts</t>
  </si>
  <si>
    <t>Zilupes novads</t>
  </si>
  <si>
    <t>Lauderu pagasts</t>
  </si>
  <si>
    <t>Pasienes pagasts</t>
  </si>
  <si>
    <t>Zaļesjes pagasts</t>
  </si>
  <si>
    <t>Zilupes pilsēta</t>
  </si>
  <si>
    <t>Cesvaines novads</t>
  </si>
  <si>
    <t>Madonas novads</t>
  </si>
  <si>
    <t>Cesvaines pagasts</t>
  </si>
  <si>
    <t>Cesvaines pilsēta</t>
  </si>
  <si>
    <t>Ērgļu novads</t>
  </si>
  <si>
    <t>Ērgļu pagasts</t>
  </si>
  <si>
    <t>Jumurdas pagasts</t>
  </si>
  <si>
    <t>Sausnējas pagasts</t>
  </si>
  <si>
    <t>Lubānas novads</t>
  </si>
  <si>
    <t>Indrānu pagasts</t>
  </si>
  <si>
    <t>Lubānas pilsēta</t>
  </si>
  <si>
    <t>Aronas pagasts</t>
  </si>
  <si>
    <t>Barkavas pagasts</t>
  </si>
  <si>
    <t>Bērzaunes pagasts</t>
  </si>
  <si>
    <t>Dzelzavas pagasts</t>
  </si>
  <si>
    <t>Kalsnavas pagasts</t>
  </si>
  <si>
    <t>Lazdonas pagasts</t>
  </si>
  <si>
    <t>Liezēres pagasts</t>
  </si>
  <si>
    <t>Ļaudonas pagasts</t>
  </si>
  <si>
    <t>Madonas pilsēta</t>
  </si>
  <si>
    <t>Mārcienas pagasts</t>
  </si>
  <si>
    <t>Mētrienas pagasts</t>
  </si>
  <si>
    <t>Ošupes pagasts</t>
  </si>
  <si>
    <t>Praulienas pagasts</t>
  </si>
  <si>
    <t>Sarkaņu pagasts</t>
  </si>
  <si>
    <t>Vestienas pagasts</t>
  </si>
  <si>
    <t>Babītes novads</t>
  </si>
  <si>
    <t>Mārupes novads</t>
  </si>
  <si>
    <t>Babītes pagasts</t>
  </si>
  <si>
    <t>Mārupes pagasts</t>
  </si>
  <si>
    <t>Mārupes pilsēta</t>
  </si>
  <si>
    <t>Olaines novads</t>
  </si>
  <si>
    <t>Olaines pagasts</t>
  </si>
  <si>
    <t>Olaines pilsēta</t>
  </si>
  <si>
    <t>Rēzeknes novads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</si>
  <si>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</si>
  <si>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</si>
  <si>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</si>
  <si>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</si>
  <si>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</si>
  <si>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</si>
  <si>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</si>
  <si>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</si>
  <si>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</si>
  <si>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</si>
  <si>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</si>
  <si>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</si>
  <si>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</si>
  <si>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</si>
  <si>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</si>
  <si>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Nautrēnu pagasts</t>
  </si>
  <si>
    <t>Ozolaines pagasts</t>
  </si>
  <si>
    <t>Ozolmuižas pagasts</t>
  </si>
  <si>
    <t>Pušas pagasts</t>
  </si>
  <si>
    <t>Rikavas pagasts</t>
  </si>
  <si>
    <t>Sakstagala pagasts</t>
  </si>
  <si>
    <t>Silmalas pagasts</t>
  </si>
  <si>
    <t>Stoļerovas pagasts</t>
  </si>
  <si>
    <t>Stružānu pagasts</t>
  </si>
  <si>
    <t>Vērēmu pagasts</t>
  </si>
  <si>
    <t>Varakļānu novads</t>
  </si>
  <si>
    <t>Murmastienes pagasts</t>
  </si>
  <si>
    <t>Varakļānu pagasts</t>
  </si>
  <si>
    <t>Varakļānu pilsēta</t>
  </si>
  <si>
    <t>Viļānu novads</t>
  </si>
  <si>
    <t>Dekšāres pagasts</t>
  </si>
  <si>
    <t>Sokolku pagasts</t>
  </si>
  <si>
    <t>Viļānu pagasts</t>
  </si>
  <si>
    <t>Viļānu pilsēta</t>
  </si>
  <si>
    <t>Garkalnes novads</t>
  </si>
  <si>
    <t>Ropažu novads</t>
  </si>
  <si>
    <t>Garkalnes pagasts</t>
  </si>
  <si>
    <t>Inčukalna novads</t>
  </si>
  <si>
    <t>Vangažu pilsēta</t>
  </si>
  <si>
    <t>Ropažu pagasts</t>
  </si>
  <si>
    <t>Stopiņu novads</t>
  </si>
  <si>
    <t>Stopiņu pagasts</t>
  </si>
  <si>
    <t>Salaspils novads</t>
  </si>
  <si>
    <t>Salaspils pagasts</t>
  </si>
  <si>
    <t>Salaspils pilsēta</t>
  </si>
  <si>
    <t>Saulkrastu novads</t>
  </si>
  <si>
    <t>Saulkrastu pagasts</t>
  </si>
  <si>
    <t>Saulkrastu pilsēta</t>
  </si>
  <si>
    <t>Sējas novads</t>
  </si>
  <si>
    <t>Sējas pagasts</t>
  </si>
  <si>
    <t>Siguldas novads</t>
  </si>
  <si>
    <t>Inčukalna pagasts</t>
  </si>
  <si>
    <t>Krimuldas novads</t>
  </si>
  <si>
    <t>Krimuldas pagasts</t>
  </si>
  <si>
    <t>Lēdurgas pagasts</t>
  </si>
  <si>
    <t>Mālpils novads</t>
  </si>
  <si>
    <t>Mālpils pagasts</t>
  </si>
  <si>
    <t>Allažu pagasts</t>
  </si>
  <si>
    <t>Mores pagasts</t>
  </si>
  <si>
    <t>Siguldas pagasts</t>
  </si>
  <si>
    <t>Siguldas pilsēta</t>
  </si>
  <si>
    <t>Apes novads</t>
  </si>
  <si>
    <t>Smiltenes novads</t>
  </si>
  <si>
    <t>Apes pagasts</t>
  </si>
  <si>
    <t>Apes pilsēta</t>
  </si>
  <si>
    <t>Gaujienas pagasts</t>
  </si>
  <si>
    <t>Trapenes pagasts</t>
  </si>
  <si>
    <t>Virešu pagasts</t>
  </si>
  <si>
    <t>Raunas novads</t>
  </si>
  <si>
    <t>Drustu pagasts</t>
  </si>
  <si>
    <t>Raunas pagasts</t>
  </si>
  <si>
    <t>Bilskas pagasts</t>
  </si>
  <si>
    <t>Blomes pagasts</t>
  </si>
  <si>
    <t>Brantu pagasts</t>
  </si>
  <si>
    <t>Grundzāles pagasts</t>
  </si>
  <si>
    <t>Launkalnes pagasts</t>
  </si>
  <si>
    <t>Palsmanes pagasts</t>
  </si>
  <si>
    <t>Smiltenes pagasts</t>
  </si>
  <si>
    <t>Smiltenes pilsēta</t>
  </si>
  <si>
    <t>Variņu pagasts</t>
  </si>
  <si>
    <t>Valkas novads</t>
  </si>
  <si>
    <t>Ērģemes pagasts</t>
  </si>
  <si>
    <t>Kārķu pagasts</t>
  </si>
  <si>
    <t>Valkas pagasts</t>
  </si>
  <si>
    <t>Valkas pilsēta</t>
  </si>
  <si>
    <t>Vijciema pagasts</t>
  </si>
  <si>
    <t>Zvārtavas pagasts</t>
  </si>
  <si>
    <t>Sl.govis</t>
  </si>
  <si>
    <t>skaits</t>
  </si>
  <si>
    <t>Tiešmaksājumu kopsumma</t>
  </si>
  <si>
    <t>Tiešmaksājumi+agrovides atbalsta kopsumma</t>
  </si>
  <si>
    <r>
      <t>Cik saimniecībā ir</t>
    </r>
    <r>
      <rPr>
        <b/>
        <sz val="11"/>
        <color rgb="FFFF0000"/>
        <rFont val="Calibri"/>
        <family val="2"/>
        <charset val="186"/>
        <scheme val="minor"/>
      </rPr>
      <t xml:space="preserve"> kazu mātes</t>
    </r>
    <r>
      <rPr>
        <sz val="11"/>
        <color theme="1"/>
        <rFont val="Calibri"/>
        <family val="2"/>
        <charset val="186"/>
        <scheme val="minor"/>
      </rPr>
      <t>, kuras noturētas saimniecībā vismaz 3 mēn. pēc 15.maija, ir atnesusies laikposmā no iepriekšējā gada 1.okt. līdz kārtējā gada 30.sept. Norādīt kazu māšu skaitu, ja ganāmpulkā ir vismaz 3 šādas kazu mātes.</t>
    </r>
  </si>
  <si>
    <r>
      <t xml:space="preserve">Cik lielā platībā saimniecībā audzē </t>
    </r>
    <r>
      <rPr>
        <b/>
        <sz val="11"/>
        <color rgb="FFFF0000"/>
        <rFont val="Calibri"/>
        <family val="2"/>
        <charset val="186"/>
        <scheme val="minor"/>
      </rPr>
      <t>cietes kartupeļus?</t>
    </r>
    <r>
      <rPr>
        <sz val="11"/>
        <color theme="1"/>
        <rFont val="Calibri"/>
        <family val="2"/>
        <charset val="186"/>
        <scheme val="minor"/>
      </rPr>
      <t xml:space="preserve"> Norādīt hektārus, ja tie ir vismaz 1 ha.</t>
    </r>
  </si>
  <si>
    <r>
      <t xml:space="preserve">Cik lielā platībā saimniecībā audzē </t>
    </r>
    <r>
      <rPr>
        <b/>
        <sz val="11"/>
        <color rgb="FFFF0000"/>
        <rFont val="Calibri"/>
        <family val="2"/>
        <charset val="186"/>
        <scheme val="minor"/>
      </rPr>
      <t>vasaras rapsi</t>
    </r>
    <r>
      <rPr>
        <sz val="11"/>
        <color theme="1"/>
        <rFont val="Calibri"/>
        <family val="2"/>
        <charset val="186"/>
        <scheme val="minor"/>
      </rPr>
      <t>? Norādīt hektārus, ja tie ir vismaz 1 ha.</t>
    </r>
  </si>
  <si>
    <r>
      <t xml:space="preserve">Cik lielā platībā saimniecībā audzē </t>
    </r>
    <r>
      <rPr>
        <b/>
        <sz val="11"/>
        <color rgb="FFFF0000"/>
        <rFont val="Calibri"/>
        <family val="2"/>
        <charset val="186"/>
        <scheme val="minor"/>
      </rPr>
      <t xml:space="preserve">miežus? </t>
    </r>
    <r>
      <rPr>
        <sz val="11"/>
        <color theme="1"/>
        <rFont val="Calibri"/>
        <family val="2"/>
        <charset val="186"/>
        <scheme val="minor"/>
      </rPr>
      <t>Norādīt hektārus, ja tie ir vismaz 1 ha.</t>
    </r>
  </si>
  <si>
    <r>
      <t xml:space="preserve">Cik lielā platībā saimniecībā audzē </t>
    </r>
    <r>
      <rPr>
        <b/>
        <sz val="11"/>
        <color rgb="FFFF0000"/>
        <rFont val="Calibri"/>
        <family val="2"/>
        <charset val="186"/>
        <scheme val="minor"/>
      </rPr>
      <t>populācijas šķirņu rudzus, tostarp Kaupo šķirnes</t>
    </r>
    <r>
      <rPr>
        <sz val="11"/>
        <color theme="1"/>
        <rFont val="Calibri"/>
        <family val="2"/>
        <charset val="186"/>
        <scheme val="minor"/>
      </rPr>
      <t>? Norādīt hektārus, ja tie ir vismaz 1 ha.</t>
    </r>
  </si>
  <si>
    <r>
      <t>Cik liela platība tiek pieteikta maksājumam par</t>
    </r>
    <r>
      <rPr>
        <b/>
        <sz val="11"/>
        <color rgb="FFFF0000"/>
        <rFont val="Calibri"/>
        <family val="2"/>
        <charset val="186"/>
        <scheme val="minor"/>
      </rPr>
      <t xml:space="preserve"> aizliegtu mežsaimniecisko darbību</t>
    </r>
    <r>
      <rPr>
        <sz val="11"/>
        <color theme="1"/>
        <rFont val="Calibri"/>
        <family val="2"/>
        <charset val="186"/>
        <scheme val="minor"/>
      </rPr>
      <t xml:space="preserve"> Natura 2000 meža teritorijā?</t>
    </r>
  </si>
  <si>
    <r>
      <t>Cik liela platība tiek pieteikta maksājumam par</t>
    </r>
    <r>
      <rPr>
        <b/>
        <sz val="11"/>
        <color rgb="FFFF0000"/>
        <rFont val="Calibri"/>
        <family val="2"/>
        <charset val="186"/>
        <scheme val="minor"/>
      </rPr>
      <t xml:space="preserve"> cirti un kopšanas cirti </t>
    </r>
    <r>
      <rPr>
        <sz val="11"/>
        <color theme="1"/>
        <rFont val="Calibri"/>
        <family val="2"/>
        <charset val="186"/>
        <scheme val="minor"/>
      </rPr>
      <t xml:space="preserve"> Natura 2000 meža teritorijā?</t>
    </r>
  </si>
  <si>
    <r>
      <t>Cik liela platība tiek pieteikta maksājumam par</t>
    </r>
    <r>
      <rPr>
        <b/>
        <sz val="11"/>
        <color rgb="FFFF0000"/>
        <rFont val="Calibri"/>
        <family val="2"/>
        <charset val="186"/>
        <scheme val="minor"/>
      </rPr>
      <t xml:space="preserve"> aizliegtu kailcirti</t>
    </r>
    <r>
      <rPr>
        <sz val="11"/>
        <color theme="1"/>
        <rFont val="Calibri"/>
        <family val="2"/>
        <charset val="186"/>
        <scheme val="minor"/>
      </rPr>
      <t xml:space="preserve"> Natura 2000 meža teritorijā?</t>
    </r>
  </si>
  <si>
    <t>bišu saimes</t>
  </si>
  <si>
    <t>metri</t>
  </si>
  <si>
    <r>
      <t xml:space="preserve">Cik </t>
    </r>
    <r>
      <rPr>
        <b/>
        <sz val="11"/>
        <color rgb="FFFF0000"/>
        <rFont val="Calibri"/>
        <family val="2"/>
        <charset val="186"/>
        <scheme val="minor"/>
      </rPr>
      <t>metrus garumā tiks veidotas vismaz 8 m platas buferjoslas gar ŪSIK iekļautām ūdenstecēm</t>
    </r>
    <r>
      <rPr>
        <sz val="11"/>
        <color theme="1"/>
        <rFont val="Calibri"/>
        <family val="2"/>
        <charset val="186"/>
        <scheme val="minor"/>
      </rPr>
      <t>? Joslas veidotas no zālāja, nektāraugiem, dzīvžogiem, koku rindām, eļļas augiem. Norādiet metrus</t>
    </r>
  </si>
  <si>
    <t>Par vides, klimata pasākumiem</t>
  </si>
  <si>
    <t>Briežu dzimtas dzīvnieki</t>
  </si>
  <si>
    <t>Piemaksa par pirmajiem 30 ha</t>
  </si>
  <si>
    <t>27.</t>
  </si>
  <si>
    <t>Agrovide - "Saudzējošas vides izveide, audzējot augus nektāra ieguvei" (SVIN)</t>
  </si>
  <si>
    <t>Agrovide - "Rugāju lauks ziemas periodā" (RLZP)</t>
  </si>
  <si>
    <t>Agrovide - Kompensācijas maksājums par Natura 2000 meža teritorijām (NIM)</t>
  </si>
  <si>
    <t>Ekoshēma 2 - Ekoloģiski nozīmīgas platības</t>
  </si>
  <si>
    <t>Pamatkaļķošana un tauriņziežu audzēš.</t>
  </si>
  <si>
    <t>Ekoshēma 4 - Saudzējošā lauksaimniecības prakse</t>
  </si>
  <si>
    <t>Minimālā augsnes apstrāde</t>
  </si>
  <si>
    <t>Tiešā sēja vai joslu apstrāde</t>
  </si>
  <si>
    <t>nav ĪJT</t>
  </si>
  <si>
    <t>Koeficienti dzīvnieku pārrēķinam liellopu vienībās</t>
  </si>
  <si>
    <t>Nr.p.k.</t>
  </si>
  <si>
    <t>Dzīvnieks</t>
  </si>
  <si>
    <t>Liellopi vecumā no 6 līdz 24 mēnešiem</t>
  </si>
  <si>
    <t>Liellopi, kas nav vecāki par 6 mēnešiem</t>
  </si>
  <si>
    <t>Aitas (t.sk. mufloni) un kazas</t>
  </si>
  <si>
    <t>7.</t>
  </si>
  <si>
    <t>Dējējvista</t>
  </si>
  <si>
    <t>9.</t>
  </si>
  <si>
    <t>Ziemeļamerikas brieži (baltastes un melnastes brieži)</t>
  </si>
  <si>
    <t>13.</t>
  </si>
  <si>
    <t>Stirnas</t>
  </si>
  <si>
    <t>Zirgu dzimtas dzīvnieki, kas vecāki par 6 mēnešiem</t>
  </si>
  <si>
    <t xml:space="preserve">Pagasti, kuri atrodas īpaši jutīgā teritorijas: </t>
  </si>
  <si>
    <t>Jautājums</t>
  </si>
  <si>
    <t>Atbilde</t>
  </si>
  <si>
    <t>Mērv.</t>
  </si>
  <si>
    <t>Skatīt rezultātus!</t>
  </si>
  <si>
    <t>Doties uz datu ievadi!</t>
  </si>
  <si>
    <r>
      <rPr>
        <sz val="11"/>
        <rFont val="Calibri"/>
        <family val="2"/>
        <charset val="186"/>
        <scheme val="minor"/>
      </rPr>
      <t>Cik saimniecībā ir hektāri</t>
    </r>
    <r>
      <rPr>
        <b/>
        <sz val="11"/>
        <color rgb="FFFF0000"/>
        <rFont val="Calibri"/>
        <family val="2"/>
        <charset val="186"/>
        <scheme val="minor"/>
      </rPr>
      <t xml:space="preserve"> lauksaimniecībā izmantotās zemes (LIZ),</t>
    </r>
    <r>
      <rPr>
        <sz val="11"/>
        <color theme="1"/>
        <rFont val="Calibri"/>
        <family val="2"/>
        <charset val="186"/>
        <scheme val="minor"/>
      </rPr>
      <t xml:space="preserve"> kura ir apsaimniekota?</t>
    </r>
  </si>
  <si>
    <t>Riska ūdens objektu teritorijas ir minētas šo noteikumu pielikumā: https://likumi.lv/ta/id/231084-noteikumi-par-riska-udensobjektiem</t>
  </si>
  <si>
    <t>Pagastus, kas atrodas īpaši jutīgajās teritorijās skatīt lapā "4_Īpaši jutīgās ter."</t>
  </si>
  <si>
    <t>Liellopu vienības aprēķiniet lapā "5_Liellopu vienības"</t>
  </si>
  <si>
    <t>Pārrēķina koeficients uz liellopu vienībām</t>
  </si>
  <si>
    <t>Zīdītājgovis</t>
  </si>
  <si>
    <t>Citi liellopi, kas vecāki par 24 mēnešiem</t>
  </si>
  <si>
    <t>Buļļi</t>
  </si>
  <si>
    <t>15.</t>
  </si>
  <si>
    <t>Ievadiet dzīvnieku skaitu pēlēkajos laukos un nepieciešamo aprēķināto liellopu vienību skaitu lūdzu ierakstiet atbildes laukos datu ievades lapā.</t>
  </si>
  <si>
    <t>Dzīvnieku skaits</t>
  </si>
  <si>
    <t>Dzīvnieku skaits pārrēķināts liellopu vienībās</t>
  </si>
  <si>
    <t>Kopā:</t>
  </si>
  <si>
    <t>JĀ=1, NĒ=0</t>
  </si>
  <si>
    <t>Gados jauns lauksiamnieks</t>
  </si>
  <si>
    <t>EUR/aita</t>
  </si>
  <si>
    <t>EUR/liell.</t>
  </si>
  <si>
    <t>EUR/kaza</t>
  </si>
  <si>
    <t>Aizsargātās lapas aizsardzības atcelšanas parole: KLPSP</t>
  </si>
  <si>
    <t>Atcelt - Review/Protect Sheet</t>
  </si>
  <si>
    <r>
      <t>II. Atbalsta maksājumi - skatīt aprēķināta atbalsta summas pa pasākumiem -</t>
    </r>
    <r>
      <rPr>
        <b/>
        <sz val="16"/>
        <color rgb="FFFF0000"/>
        <rFont val="Calibri"/>
        <family val="2"/>
        <charset val="186"/>
        <scheme val="minor"/>
      </rPr>
      <t xml:space="preserve"> informācija zemāk nav jāievada, tikai iepazīstieties ar rezultātiem!</t>
    </r>
  </si>
  <si>
    <t>liellopu vienības</t>
  </si>
  <si>
    <t>Atgriezties jautājumu lapā!</t>
  </si>
  <si>
    <t>Agrovide 2 - "Vidi saudzējošu metožu pielietošana dārzkopībā" (VSMD)</t>
  </si>
  <si>
    <t>Agrovide 3 - Bioloģiskās daudzveidības uzturēšana zālājos" (BDUZ) - Zālāju biotopu apsaimniekošana</t>
  </si>
  <si>
    <t>Agrovide 7 - Zaļās joslas</t>
  </si>
  <si>
    <r>
      <t xml:space="preserve">Cik lielā platībā saimniecībā audzē </t>
    </r>
    <r>
      <rPr>
        <b/>
        <sz val="11"/>
        <color rgb="FFFF0000"/>
        <rFont val="Calibri"/>
        <family val="2"/>
        <charset val="186"/>
        <scheme val="minor"/>
      </rPr>
      <t>sertificējamu zālāju sēklu</t>
    </r>
    <r>
      <rPr>
        <sz val="11"/>
        <color theme="1"/>
        <rFont val="Calibri"/>
        <family val="2"/>
        <charset val="186"/>
        <scheme val="minor"/>
      </rPr>
      <t>? Norādīt hektārus, ja tie ir vismaz 1 ha.</t>
    </r>
  </si>
  <si>
    <r>
      <t xml:space="preserve">Cik lielā platībā saimniecībā audzē </t>
    </r>
    <r>
      <rPr>
        <b/>
        <sz val="11"/>
        <color rgb="FFFF0000"/>
        <rFont val="Calibri"/>
        <family val="2"/>
        <charset val="186"/>
        <scheme val="minor"/>
      </rPr>
      <t>sertificējamu labības sēklu?</t>
    </r>
    <r>
      <rPr>
        <sz val="11"/>
        <color theme="1"/>
        <rFont val="Calibri"/>
        <family val="2"/>
        <charset val="186"/>
        <scheme val="minor"/>
      </rPr>
      <t xml:space="preserve"> Norādīt hektārus, ja tie ir vismaz 1 ha.</t>
    </r>
  </si>
  <si>
    <t>Novadā, kur piemaksa 10 eiro/ha</t>
  </si>
  <si>
    <t>Pārdalošais maksājums</t>
  </si>
  <si>
    <t>Bioloģiskā saimniecība</t>
  </si>
  <si>
    <t>JĀ=0, NĒ=1</t>
  </si>
  <si>
    <t>Slāpekli piesaistoši kultūraugi (SPK), nektāraugi, stiebrzāļu un tauriņziežu maisījums, kur tauriņzieži &gt;50%</t>
  </si>
  <si>
    <t>Stiebrzāļu un tauriņziežu &gt;50% maisījums</t>
  </si>
  <si>
    <t>Labība, eļļas augi, lopbarības sakņaugi, nektāraugi, šķierdraugi</t>
  </si>
  <si>
    <t>Tauriņzieži (t.sk. pākšaugi)</t>
  </si>
  <si>
    <t>Papuves t.sk., kurās sēti zaļmēslojuma augi augsnes ielabošanai</t>
  </si>
  <si>
    <r>
      <t>Cik lielā platībā saimniecībā audzē</t>
    </r>
    <r>
      <rPr>
        <b/>
        <sz val="11"/>
        <color rgb="FFFF0000"/>
        <rFont val="Calibri"/>
        <family val="2"/>
        <charset val="186"/>
        <scheme val="minor"/>
      </rPr>
      <t xml:space="preserve"> kaņepes</t>
    </r>
    <r>
      <rPr>
        <sz val="11"/>
        <color theme="1"/>
        <rFont val="Calibri"/>
        <family val="2"/>
        <charset val="186"/>
        <scheme val="minor"/>
      </rPr>
      <t>? Norādīt hektārus, ja tie ir vismaz 1 ha.</t>
    </r>
  </si>
  <si>
    <r>
      <t xml:space="preserve">Cik liela saimniecības platība tiek atstāta </t>
    </r>
    <r>
      <rPr>
        <b/>
        <sz val="11"/>
        <color rgb="FFFF0000"/>
        <rFont val="Calibri"/>
        <family val="2"/>
        <charset val="186"/>
        <scheme val="minor"/>
      </rPr>
      <t>melnajai papuvei</t>
    </r>
    <r>
      <rPr>
        <sz val="11"/>
        <color theme="1"/>
        <rFont val="Calibri"/>
        <family val="2"/>
        <charset val="186"/>
        <scheme val="minor"/>
      </rPr>
      <t>? Norāda papuves platības daļu, kas nepārsniedz 25 procentus no kopējās saimniecības aramzemes platības.</t>
    </r>
  </si>
  <si>
    <r>
      <t xml:space="preserve">Cik lielā platībā saimniecībā audzē </t>
    </r>
    <r>
      <rPr>
        <b/>
        <sz val="11"/>
        <color rgb="FFFF0000"/>
        <rFont val="Calibri"/>
        <family val="2"/>
        <charset val="186"/>
        <scheme val="minor"/>
      </rPr>
      <t>kartupeļus, kas nav cietes kartupeļi?</t>
    </r>
    <r>
      <rPr>
        <sz val="11"/>
        <color theme="1"/>
        <rFont val="Calibri"/>
        <family val="2"/>
        <charset val="186"/>
        <scheme val="minor"/>
      </rPr>
      <t xml:space="preserve"> Norādīt hektārus, tikai bioloģiskajām saimniecībām.</t>
    </r>
  </si>
  <si>
    <r>
      <t>Cik lielā platībā saimniecībā</t>
    </r>
    <r>
      <rPr>
        <b/>
        <sz val="11"/>
        <color rgb="FFFF0000"/>
        <rFont val="Calibri"/>
        <family val="2"/>
        <charset val="186"/>
        <scheme val="minor"/>
      </rPr>
      <t xml:space="preserve"> audzē mellenes, dzērvenes kūdrājos</t>
    </r>
    <r>
      <rPr>
        <sz val="11"/>
        <color theme="1"/>
        <rFont val="Calibri"/>
        <family val="2"/>
        <charset val="186"/>
        <scheme val="minor"/>
      </rPr>
      <t>? Norādiet hektārus</t>
    </r>
  </si>
  <si>
    <r>
      <t>Cik lielā platībā saimniecībā</t>
    </r>
    <r>
      <rPr>
        <b/>
        <sz val="11"/>
        <color rgb="FFFF0000"/>
        <rFont val="Calibri"/>
        <family val="2"/>
        <charset val="186"/>
        <scheme val="minor"/>
      </rPr>
      <t xml:space="preserve"> audzē citus augļu kokus, ogulājus, ilggadīgos stādījumus, no kuriem iegūst ēdamus augļus</t>
    </r>
    <r>
      <rPr>
        <sz val="11"/>
        <color theme="1"/>
        <rFont val="Calibri"/>
        <family val="2"/>
        <charset val="186"/>
        <scheme val="minor"/>
      </rPr>
      <t>? Norādiet hektārus</t>
    </r>
  </si>
  <si>
    <r>
      <t xml:space="preserve">Cik lielā platībā saimniecībā audzē </t>
    </r>
    <r>
      <rPr>
        <b/>
        <sz val="11"/>
        <color rgb="FFFF0000"/>
        <rFont val="Calibri"/>
        <family val="2"/>
        <charset val="186"/>
        <scheme val="minor"/>
      </rPr>
      <t>dārzeņus?</t>
    </r>
    <r>
      <rPr>
        <sz val="11"/>
        <color theme="1"/>
        <rFont val="Calibri"/>
        <family val="2"/>
        <charset val="186"/>
        <scheme val="minor"/>
      </rPr>
      <t xml:space="preserve"> Norādīt hektārus, ja tie ir vismaz 1 ha. Kartupeļus neieskaitīt.</t>
    </r>
  </si>
  <si>
    <t>Informācija par saimniecības lauksaimniecības dzīvniekiem</t>
  </si>
  <si>
    <t>Kādi kultūraugi saimniecībā tiek audzēti</t>
  </si>
  <si>
    <t>Kādas videi un klimatam labvēlīgas prakses lauksaimnieks īsteno vai īstenos?</t>
  </si>
  <si>
    <r>
      <t xml:space="preserve">Cik lielā platībā tiks audzēti </t>
    </r>
    <r>
      <rPr>
        <b/>
        <sz val="11"/>
        <color rgb="FFFF0000"/>
        <rFont val="Calibri"/>
        <family val="2"/>
        <charset val="186"/>
        <scheme val="minor"/>
      </rPr>
      <t>aramzemē sētie zālāji (kods 720)</t>
    </r>
    <r>
      <rPr>
        <sz val="11"/>
        <color theme="1"/>
        <rFont val="Calibri"/>
        <family val="2"/>
        <charset val="186"/>
        <scheme val="minor"/>
      </rPr>
      <t>, tostarp stiebrzāļu un tauriņziežu maisījums, kur tauriņziežu īpatsvars mazāks par 50%? Norādiet hektārus.</t>
    </r>
  </si>
  <si>
    <t>ir=1, nav=0</t>
  </si>
  <si>
    <r>
      <t xml:space="preserve">Kāds ir </t>
    </r>
    <r>
      <rPr>
        <b/>
        <sz val="11"/>
        <color rgb="FFFF0000"/>
        <rFont val="Calibri"/>
        <family val="2"/>
        <charset val="186"/>
        <scheme val="minor"/>
      </rPr>
      <t>slaucamo govju skaits pārrēķināts liellopu vienībās?</t>
    </r>
    <r>
      <rPr>
        <sz val="11"/>
        <color theme="1"/>
        <rFont val="Calibri"/>
        <family val="2"/>
        <charset val="186"/>
        <scheme val="minor"/>
      </rPr>
      <t xml:space="preserve"> 1 sl.govs=1 LLV.</t>
    </r>
  </si>
  <si>
    <t>Kādus dzīvnieku labturības uzlabošanas pasākumus īstenos?</t>
  </si>
  <si>
    <t>10.1.</t>
  </si>
  <si>
    <t>10.2.</t>
  </si>
  <si>
    <t>10.3.</t>
  </si>
  <si>
    <t>10.4.</t>
  </si>
  <si>
    <t>12.1.</t>
  </si>
  <si>
    <t>12.2.</t>
  </si>
  <si>
    <t>16.1.</t>
  </si>
  <si>
    <t>16.2.</t>
  </si>
  <si>
    <t>16.3.</t>
  </si>
  <si>
    <t>16.4.</t>
  </si>
  <si>
    <t>16.5.</t>
  </si>
  <si>
    <t>16.6.</t>
  </si>
  <si>
    <t>16.7.</t>
  </si>
  <si>
    <t>16.8.</t>
  </si>
  <si>
    <t>16.9.</t>
  </si>
  <si>
    <t>16.10.</t>
  </si>
  <si>
    <t>16.11.</t>
  </si>
  <si>
    <t>16.13.</t>
  </si>
  <si>
    <t>16.14.</t>
  </si>
  <si>
    <t>18.</t>
  </si>
  <si>
    <r>
      <t>Vai</t>
    </r>
    <r>
      <rPr>
        <sz val="11"/>
        <color rgb="FFFF0000"/>
        <rFont val="Calibri"/>
        <family val="2"/>
        <charset val="186"/>
        <scheme val="minor"/>
      </rPr>
      <t xml:space="preserve"> </t>
    </r>
    <r>
      <rPr>
        <b/>
        <sz val="11"/>
        <color rgb="FFFF0000"/>
        <rFont val="Calibri"/>
        <family val="2"/>
        <charset val="186"/>
        <scheme val="minor"/>
      </rPr>
      <t>lauksaimnieks ir gados jauns? -</t>
    </r>
    <r>
      <rPr>
        <sz val="11"/>
        <color theme="1"/>
        <rFont val="Calibri"/>
        <family val="2"/>
        <charset val="186"/>
        <scheme val="minor"/>
      </rPr>
      <t xml:space="preserve"> nebūs sasniedzis 40 gadus 2023.gadā, pirmo reizi maksājumiem pieteicies ne senāk kā 2019.gadā, pieder vairāk nekā 50% saimniecības kapitāldaļas, ir lauksaimniecības izglītība vai kursi vismaz 160 stundas.</t>
    </r>
  </si>
  <si>
    <t>19., 27.</t>
  </si>
  <si>
    <t>16.11., 18., 19.</t>
  </si>
  <si>
    <t>I.</t>
  </si>
  <si>
    <t>II.</t>
  </si>
  <si>
    <t>III.</t>
  </si>
  <si>
    <t>IV.</t>
  </si>
  <si>
    <t>V.</t>
  </si>
  <si>
    <t>Jautājumi par saimniecības saimniekošanas veidu, atrašanās vietu</t>
  </si>
  <si>
    <t>izmaiņa pret iepriekšējo gadu, %</t>
  </si>
  <si>
    <t>Dažādas kopsummas salīdzinājumam</t>
  </si>
  <si>
    <t>Par bioloģisko lauksaimniecību maksājumi</t>
  </si>
  <si>
    <r>
      <rPr>
        <b/>
        <sz val="14"/>
        <rFont val="Calibri"/>
        <family val="2"/>
        <charset val="186"/>
        <scheme val="minor"/>
      </rPr>
      <t xml:space="preserve">I. Saimniecības dati </t>
    </r>
    <r>
      <rPr>
        <b/>
        <sz val="14"/>
        <color rgb="FFFF0000"/>
        <rFont val="Calibri"/>
        <family val="2"/>
        <charset val="186"/>
        <scheme val="minor"/>
      </rPr>
      <t>- atbildot uz jautājumu, ievadiet skaitli vai atbildi pelēkajā logā!!!</t>
    </r>
  </si>
  <si>
    <r>
      <t xml:space="preserve">Cik lielā platībā saimniecībā audzē </t>
    </r>
    <r>
      <rPr>
        <b/>
        <sz val="11"/>
        <color rgb="FFFF0000"/>
        <rFont val="Calibri"/>
        <family val="2"/>
        <charset val="186"/>
        <scheme val="minor"/>
      </rPr>
      <t>ābeles, bumbieres, ķirši, plūmes, zilenes</t>
    </r>
    <r>
      <rPr>
        <sz val="11"/>
        <color theme="1"/>
        <rFont val="Calibri"/>
        <family val="2"/>
        <charset val="186"/>
        <scheme val="minor"/>
      </rPr>
      <t>? Norādiet hektārus</t>
    </r>
  </si>
  <si>
    <r>
      <t xml:space="preserve">Vai saimniecībā </t>
    </r>
    <r>
      <rPr>
        <b/>
        <sz val="11"/>
        <color rgb="FFFF0000"/>
        <rFont val="Calibri"/>
        <family val="2"/>
        <charset val="186"/>
        <scheme val="minor"/>
      </rPr>
      <t xml:space="preserve">jaunlopiem tiks uzlaboti turēšanas apstākļi </t>
    </r>
    <r>
      <rPr>
        <sz val="11"/>
        <color theme="1"/>
        <rFont val="Calibri"/>
        <family val="2"/>
        <charset val="186"/>
        <scheme val="minor"/>
      </rPr>
      <t>- guļvietas ar tīriem, sausiem pakaišiem, pienu izēdina ar knupīti 8 nedēļas, pastāvīgi pieejams barības maisījums vai baro ar siltu, karsētu vai skābinātu pienu?  Neattiecas uz gaļas šķirnes jaunlopiem, kas tiek turēti grupās kopā ar zīdītājgovīm un atrodas ganībās, kā arī bioloģisko saimniecību.</t>
    </r>
  </si>
  <si>
    <r>
      <t xml:space="preserve">Kāds ir saimniecības </t>
    </r>
    <r>
      <rPr>
        <b/>
        <sz val="11"/>
        <color rgb="FFFF0000"/>
        <rFont val="Calibri"/>
        <family val="2"/>
        <charset val="186"/>
        <scheme val="minor"/>
      </rPr>
      <t>gaļas šķirnes jaunlopu skaits</t>
    </r>
    <r>
      <rPr>
        <sz val="11"/>
        <color theme="1"/>
        <rFont val="Calibri"/>
        <family val="2"/>
        <charset val="186"/>
        <scheme val="minor"/>
      </rPr>
      <t xml:space="preserve"> (līdz 6 mēn. vecumam)</t>
    </r>
    <r>
      <rPr>
        <b/>
        <sz val="11"/>
        <color rgb="FFFF0000"/>
        <rFont val="Calibri"/>
        <family val="2"/>
        <charset val="186"/>
        <scheme val="minor"/>
      </rPr>
      <t xml:space="preserve"> liellopu vienībās, kuri visu gadu tiek turēti āra apstākļos</t>
    </r>
    <r>
      <rPr>
        <sz val="11"/>
        <color theme="1"/>
        <rFont val="Calibri"/>
        <family val="2"/>
        <charset val="186"/>
        <scheme val="minor"/>
      </rPr>
      <t>? Norādiet dzīvnieku skaitu liellopu vienībās. (1 liellops līdz 6 mēn.= 0,4 LLV)</t>
    </r>
  </si>
  <si>
    <r>
      <t>Kāds ir saimniecības</t>
    </r>
    <r>
      <rPr>
        <b/>
        <sz val="11"/>
        <color rgb="FFFF0000"/>
        <rFont val="Calibri"/>
        <family val="2"/>
        <charset val="186"/>
        <scheme val="minor"/>
      </rPr>
      <t xml:space="preserve"> piena šķirnes jaunlopu skaits</t>
    </r>
    <r>
      <rPr>
        <sz val="11"/>
        <color theme="1"/>
        <rFont val="Calibri"/>
        <family val="2"/>
        <charset val="186"/>
        <scheme val="minor"/>
      </rPr>
      <t xml:space="preserve"> (līdz 6 mēn. vecumam)</t>
    </r>
    <r>
      <rPr>
        <b/>
        <sz val="11"/>
        <color rgb="FFFF0000"/>
        <rFont val="Calibri"/>
        <family val="2"/>
        <charset val="186"/>
        <scheme val="minor"/>
      </rPr>
      <t xml:space="preserve"> liellopu vienībās, kuri pa ziemu tiek turēti kūtī</t>
    </r>
    <r>
      <rPr>
        <sz val="11"/>
        <color theme="1"/>
        <rFont val="Calibri"/>
        <family val="2"/>
        <charset val="186"/>
        <scheme val="minor"/>
      </rPr>
      <t>? Norādiet dzīvnieku skaitu liellopu vienībās. (1 liellops līdz 6 mēn.= 0,4 LLV)</t>
    </r>
  </si>
  <si>
    <r>
      <t xml:space="preserve"> Cik liela zālāju platība ir atzīta kā ES nozīmes zālāju biotopu </t>
    </r>
    <r>
      <rPr>
        <b/>
        <sz val="11"/>
        <color rgb="FFFF0000"/>
        <rFont val="Calibri"/>
        <family val="2"/>
        <charset val="186"/>
        <scheme val="minor"/>
      </rPr>
      <t>1. klases ražības zālājs (2023-2027.gadā)?</t>
    </r>
  </si>
  <si>
    <r>
      <t xml:space="preserve"> Cik liela zālāju platība ir atzīta kā ES nozīmes zālāju biotopu </t>
    </r>
    <r>
      <rPr>
        <b/>
        <sz val="11"/>
        <color rgb="FFFF0000"/>
        <rFont val="Calibri"/>
        <family val="2"/>
        <charset val="186"/>
        <scheme val="minor"/>
      </rPr>
      <t>2. klases ražības zālājs  (2023-2027.gadā)??</t>
    </r>
  </si>
  <si>
    <r>
      <t xml:space="preserve"> Cik liela zālāju platība ir atzīta kā ES nozīmes zālāju biotopu </t>
    </r>
    <r>
      <rPr>
        <b/>
        <sz val="11"/>
        <color rgb="FFFF0000"/>
        <rFont val="Calibri"/>
        <family val="2"/>
        <charset val="186"/>
        <scheme val="minor"/>
      </rPr>
      <t>3. klases ražības zālājs  (2023-2027.gadā)??</t>
    </r>
  </si>
  <si>
    <r>
      <t xml:space="preserve">Vai saimniecība atrodas </t>
    </r>
    <r>
      <rPr>
        <b/>
        <sz val="11"/>
        <color rgb="FFFF0000"/>
        <rFont val="Calibri"/>
        <family val="2"/>
        <charset val="186"/>
        <scheme val="minor"/>
      </rPr>
      <t>īpaši jutīgā teritorijā vai risku ūdens objektu sateces baseinu teritorijā</t>
    </r>
    <r>
      <rPr>
        <sz val="11"/>
        <rFont val="Calibri"/>
        <family val="2"/>
        <charset val="186"/>
        <scheme val="minor"/>
      </rPr>
      <t>? Atbildēt ar JĀ vai NĒ</t>
    </r>
  </si>
  <si>
    <r>
      <t xml:space="preserve">Kāds ir </t>
    </r>
    <r>
      <rPr>
        <b/>
        <sz val="11"/>
        <color rgb="FFFF0000"/>
        <rFont val="Calibri"/>
        <family val="2"/>
        <charset val="186"/>
        <scheme val="minor"/>
      </rPr>
      <t>briežu dzimtas dzīvnieku skaits pārrēķināts liellopu vienībās?</t>
    </r>
    <r>
      <rPr>
        <sz val="11"/>
        <color theme="1"/>
        <rFont val="Calibri"/>
        <family val="2"/>
        <charset val="186"/>
        <scheme val="minor"/>
      </rPr>
      <t xml:space="preserve"> Norādiet dzīvnieku skaitu liellopu vienībās. Tikai bioloģiskajās saimniecībās.</t>
    </r>
  </si>
  <si>
    <r>
      <t xml:space="preserve">Cik lielā platībā saimniecība audzē </t>
    </r>
    <r>
      <rPr>
        <b/>
        <sz val="11"/>
        <color rgb="FFFF0000"/>
        <rFont val="Calibri"/>
        <family val="2"/>
        <charset val="186"/>
        <scheme val="minor"/>
      </rPr>
      <t>labību, eļļas augus, lopbarības sakņaugus, šķiedraugus</t>
    </r>
    <r>
      <rPr>
        <sz val="11"/>
        <color theme="1"/>
        <rFont val="Calibri"/>
        <family val="2"/>
        <charset val="186"/>
        <scheme val="minor"/>
      </rPr>
      <t>? Norādiet hektārus bioloģiskajām saimniecībām.</t>
    </r>
  </si>
  <si>
    <r>
      <t xml:space="preserve">Cik lielā platībā tiks audzēti </t>
    </r>
    <r>
      <rPr>
        <b/>
        <sz val="11"/>
        <color rgb="FFFF0000"/>
        <rFont val="Calibri"/>
        <family val="2"/>
        <charset val="186"/>
        <scheme val="minor"/>
      </rPr>
      <t>ilggadīgie zālāji (kods 710</t>
    </r>
    <r>
      <rPr>
        <sz val="11"/>
        <color theme="1"/>
        <rFont val="Calibri"/>
        <family val="2"/>
        <charset val="186"/>
        <scheme val="minor"/>
      </rPr>
      <t>)? Tās ir platības, kurās zālājus audzē vairāk nekā 5 gadus pēc kārtas, neskatoties vai tie tiek aparti un pārsēti ar jaunu zālāju, vai tiek piesēti. Norādīt hektārus.</t>
    </r>
  </si>
  <si>
    <r>
      <t xml:space="preserve">Pēc labības novākšanas cik lielā platībā tiks </t>
    </r>
    <r>
      <rPr>
        <b/>
        <sz val="11"/>
        <color rgb="FFFF0000"/>
        <rFont val="Calibri"/>
        <family val="2"/>
        <charset val="186"/>
        <scheme val="minor"/>
      </rPr>
      <t>saglabāti rugāji</t>
    </r>
    <r>
      <rPr>
        <sz val="11"/>
        <color theme="1"/>
        <rFont val="Calibri"/>
        <family val="2"/>
        <charset val="186"/>
        <scheme val="minor"/>
      </rPr>
      <t xml:space="preserve"> līdz nākamā gada martam (tikai 2020-2022.gadā)? Norādīt hektārus</t>
    </r>
  </si>
  <si>
    <t>Pasākuma numurs rezultātu lapā</t>
  </si>
  <si>
    <r>
      <t xml:space="preserve">Kāds ir saimniecības </t>
    </r>
    <r>
      <rPr>
        <b/>
        <sz val="11"/>
        <color rgb="FFFF0000"/>
        <rFont val="Calibri"/>
        <family val="2"/>
        <charset val="186"/>
        <scheme val="minor"/>
      </rPr>
      <t>gaļas šķirnes pārējo liellopu</t>
    </r>
    <r>
      <rPr>
        <sz val="11"/>
        <color theme="1"/>
        <rFont val="Calibri"/>
        <family val="2"/>
        <charset val="186"/>
        <scheme val="minor"/>
      </rPr>
      <t xml:space="preserve"> (vecāki par 6 mēnešiem, ieskaitot zīdītājgovis) skaits</t>
    </r>
    <r>
      <rPr>
        <b/>
        <sz val="11"/>
        <color rgb="FFFF0000"/>
        <rFont val="Calibri"/>
        <family val="2"/>
        <charset val="186"/>
        <scheme val="minor"/>
      </rPr>
      <t xml:space="preserve"> liellopu vienībās, kuri pa ziemu tiek turēti āra apstākļos</t>
    </r>
    <r>
      <rPr>
        <sz val="11"/>
        <color theme="1"/>
        <rFont val="Calibri"/>
        <family val="2"/>
        <charset val="186"/>
        <scheme val="minor"/>
      </rPr>
      <t>? Norādiet dzīvnieku skaitu liellopu vienībās. (1 liellops vecāks par 24.mēn.=1 LLV, 1 liellops 6-24 mēn. = 0,6 LLV)</t>
    </r>
  </si>
  <si>
    <r>
      <t xml:space="preserve">Kāds ir saimniecības </t>
    </r>
    <r>
      <rPr>
        <b/>
        <sz val="11"/>
        <color rgb="FFFF0000"/>
        <rFont val="Calibri"/>
        <family val="2"/>
        <charset val="186"/>
        <scheme val="minor"/>
      </rPr>
      <t>piena šķirnes pārējo liellopu</t>
    </r>
    <r>
      <rPr>
        <sz val="11"/>
        <color theme="1"/>
        <rFont val="Calibri"/>
        <family val="2"/>
        <charset val="186"/>
        <scheme val="minor"/>
      </rPr>
      <t xml:space="preserve"> (vecāki par 6 mēnešiem, izņemot slaucamās govis) skaits</t>
    </r>
    <r>
      <rPr>
        <b/>
        <sz val="11"/>
        <color rgb="FFFF0000"/>
        <rFont val="Calibri"/>
        <family val="2"/>
        <charset val="186"/>
        <scheme val="minor"/>
      </rPr>
      <t xml:space="preserve"> liellopu vienībās, kuri pa ziemu tiek turēti kūtī</t>
    </r>
    <r>
      <rPr>
        <sz val="11"/>
        <color theme="1"/>
        <rFont val="Calibri"/>
        <family val="2"/>
        <charset val="186"/>
        <scheme val="minor"/>
      </rPr>
      <t>? Norādiet dzīvnieku skaitu liellopu vienībās. (1 liellops vecāks par 24.mēn.=1 LLV, 1 liellops 6-24 mēn. = 0,6 LLV)</t>
    </r>
  </si>
  <si>
    <t>Cūkas, izņemot sivēnmātes</t>
  </si>
  <si>
    <t>Mājputni, izņemot dējējvistas</t>
  </si>
  <si>
    <t>Truši</t>
  </si>
  <si>
    <t>Dambrieži</t>
  </si>
  <si>
    <t>Sivēnmātes (&gt;50 kg)</t>
  </si>
  <si>
    <t>Kaļķota platība ha</t>
  </si>
  <si>
    <r>
      <t xml:space="preserve">Cik liela zālāju platība ir atzīta kā </t>
    </r>
    <r>
      <rPr>
        <b/>
        <sz val="11"/>
        <color rgb="FFFF0000"/>
        <rFont val="Calibri"/>
        <family val="2"/>
        <charset val="186"/>
        <scheme val="minor"/>
      </rPr>
      <t>bioloģiski vērtīgi zālāji  (tikai 2020-2022.gadā)</t>
    </r>
    <r>
      <rPr>
        <sz val="11"/>
        <color theme="1"/>
        <rFont val="Calibri"/>
        <family val="2"/>
        <charset val="186"/>
        <scheme val="minor"/>
      </rPr>
      <t>? Zālāji, kas nav pārbaudīti</t>
    </r>
  </si>
  <si>
    <r>
      <t xml:space="preserve"> Cik liela zālāju platība ir atzīta kā ES nozīmes zālāju biotopu </t>
    </r>
    <r>
      <rPr>
        <b/>
        <sz val="11"/>
        <color rgb="FFFF0000"/>
        <rFont val="Calibri"/>
        <family val="2"/>
        <charset val="186"/>
        <scheme val="minor"/>
      </rPr>
      <t>4. klases ražības zālājs  (2023-2027.gadā)?</t>
    </r>
    <r>
      <rPr>
        <sz val="11"/>
        <color theme="1"/>
        <rFont val="Calibri"/>
        <family val="2"/>
        <charset val="186"/>
        <scheme val="minor"/>
      </rPr>
      <t xml:space="preserve"> Ietver koku, krūmu sugas, mitraines, neatbilst LIZ definīcijai</t>
    </r>
  </si>
  <si>
    <r>
      <t xml:space="preserve"> Cik liela zālāju platība ir atzīta kā ES nozīmes zālāju biotopu </t>
    </r>
    <r>
      <rPr>
        <b/>
        <sz val="11"/>
        <color rgb="FFFF0000"/>
        <rFont val="Calibri"/>
        <family val="2"/>
        <charset val="186"/>
        <scheme val="minor"/>
      </rPr>
      <t>1. klases - ražības zālājs vai putnu dzīvotne (tikai 2020-2022.gadā)?</t>
    </r>
  </si>
  <si>
    <r>
      <t xml:space="preserve"> Cik liela zālāju platība ir atzīta kā ES nozīmes zālāju biotopu </t>
    </r>
    <r>
      <rPr>
        <sz val="11"/>
        <color rgb="FFFF0000"/>
        <rFont val="Calibri"/>
        <family val="2"/>
        <charset val="186"/>
        <scheme val="minor"/>
      </rPr>
      <t>2</t>
    </r>
    <r>
      <rPr>
        <b/>
        <sz val="11"/>
        <color rgb="FFFF0000"/>
        <rFont val="Calibri"/>
        <family val="2"/>
        <charset val="186"/>
        <scheme val="minor"/>
      </rPr>
      <t>. klases -  ražības zālājs vai putnu dzīvotne (tikai 2020-2022.gadā)?</t>
    </r>
  </si>
  <si>
    <r>
      <t xml:space="preserve"> Cik liela zālāju platība ir atzīta kā ES nozīmes zālāju biotopu </t>
    </r>
    <r>
      <rPr>
        <sz val="11"/>
        <color rgb="FFFF0000"/>
        <rFont val="Calibri"/>
        <family val="2"/>
        <charset val="186"/>
        <scheme val="minor"/>
      </rPr>
      <t>3</t>
    </r>
    <r>
      <rPr>
        <b/>
        <sz val="11"/>
        <color rgb="FFFF0000"/>
        <rFont val="Calibri"/>
        <family val="2"/>
        <charset val="186"/>
        <scheme val="minor"/>
      </rPr>
      <t>. klases -  ražības zālājs vai putnu dzīvotne (tikai 2020-2022.gadā)?</t>
    </r>
  </si>
  <si>
    <r>
      <t>Cik liela zālāju platība tiek izmantota</t>
    </r>
    <r>
      <rPr>
        <b/>
        <sz val="11"/>
        <color rgb="FFFF0000"/>
        <rFont val="Calibri"/>
        <family val="2"/>
        <charset val="186"/>
        <scheme val="minor"/>
      </rPr>
      <t xml:space="preserve"> 5.klases zālāju - ķikuta dzīvotņu apsaimniekošanai (2023-2027.gadā)?</t>
    </r>
  </si>
  <si>
    <r>
      <t xml:space="preserve">Cik liela zālāju platība tiek izmantota citu </t>
    </r>
    <r>
      <rPr>
        <b/>
        <sz val="11"/>
        <color rgb="FFFF0000"/>
        <rFont val="Calibri"/>
        <family val="2"/>
        <charset val="186"/>
        <scheme val="minor"/>
      </rPr>
      <t xml:space="preserve"> 6.klases zālāju - citu putnu dzīvotņu apsaimniekošanai (2023-2027.gadā)?</t>
    </r>
  </si>
  <si>
    <t>Agrovide 4 - Putniem piemērotu dzīvotņu uzturēšana zālājos</t>
  </si>
  <si>
    <t xml:space="preserve">Agrovide 5 - Paaugstinātu labturības prasību un emisiju mazinošā lopkopība </t>
  </si>
  <si>
    <t>Agrovide 6 - Biškopības vienību apsaimniekošana apputeksnēšanas vajadzībām</t>
  </si>
  <si>
    <r>
      <rPr>
        <b/>
        <sz val="11"/>
        <color theme="1"/>
        <rFont val="Calibri"/>
        <family val="2"/>
        <charset val="186"/>
        <scheme val="minor"/>
      </rPr>
      <t>4m</t>
    </r>
    <r>
      <rPr>
        <sz val="11"/>
        <color theme="1"/>
        <rFont val="Calibri"/>
        <family val="2"/>
        <charset val="186"/>
        <scheme val="minor"/>
      </rPr>
      <t xml:space="preserve"> laukmale, joslas starp bio un konv. laukiem</t>
    </r>
  </si>
  <si>
    <r>
      <rPr>
        <b/>
        <sz val="11"/>
        <color theme="1"/>
        <rFont val="Calibri"/>
        <family val="2"/>
        <charset val="186"/>
        <scheme val="minor"/>
      </rPr>
      <t>4m</t>
    </r>
    <r>
      <rPr>
        <sz val="11"/>
        <color theme="1"/>
        <rFont val="Calibri"/>
        <family val="2"/>
        <charset val="186"/>
        <scheme val="minor"/>
      </rPr>
      <t xml:space="preserve"> - </t>
    </r>
    <r>
      <rPr>
        <b/>
        <sz val="11"/>
        <color theme="1"/>
        <rFont val="Calibri"/>
        <family val="2"/>
        <charset val="186"/>
        <scheme val="minor"/>
      </rPr>
      <t>ĪJT, RŪOSBT</t>
    </r>
    <r>
      <rPr>
        <sz val="11"/>
        <color theme="1"/>
        <rFont val="Calibri"/>
        <family val="2"/>
        <charset val="186"/>
        <scheme val="minor"/>
      </rPr>
      <t xml:space="preserve"> - laukmale, joslas starp bio un konv. laukiem</t>
    </r>
  </si>
  <si>
    <r>
      <t xml:space="preserve">Cik </t>
    </r>
    <r>
      <rPr>
        <b/>
        <sz val="11"/>
        <color rgb="FFFF0000"/>
        <rFont val="Calibri"/>
        <family val="2"/>
        <charset val="186"/>
        <scheme val="minor"/>
      </rPr>
      <t>metrus garumā tiks veidotas vismaz 4 m platas laukmales</t>
    </r>
    <r>
      <rPr>
        <sz val="11"/>
        <color theme="1"/>
        <rFont val="Calibri"/>
        <family val="2"/>
        <charset val="186"/>
        <scheme val="minor"/>
      </rPr>
      <t xml:space="preserve"> vai joslas, kas atradīsies </t>
    </r>
    <r>
      <rPr>
        <b/>
        <sz val="11"/>
        <color rgb="FFFF0000"/>
        <rFont val="Calibri"/>
        <family val="2"/>
        <charset val="186"/>
        <scheme val="minor"/>
      </rPr>
      <t>starp bioloģiski un konvencionāli</t>
    </r>
    <r>
      <rPr>
        <sz val="11"/>
        <color theme="1"/>
        <rFont val="Calibri"/>
        <family val="2"/>
        <charset val="186"/>
        <scheme val="minor"/>
      </rPr>
      <t xml:space="preserve"> apsaimniekotu lauku? Joslas veidotas no zālāja, nektāraugiem, dzīvžogiem, koku rindām, eļļas augiem. Norādiet metrus</t>
    </r>
  </si>
  <si>
    <t>Brieži (staltbrieži)</t>
  </si>
  <si>
    <t>LIZ ha no 3,1 līdz 30 ha</t>
  </si>
  <si>
    <t>LIZ ha no 30,1 līdz 100 ha</t>
  </si>
  <si>
    <t>Likme 30,1-100 ha</t>
  </si>
  <si>
    <t>Likme 3,1-30 ha</t>
  </si>
  <si>
    <r>
      <rPr>
        <b/>
        <sz val="11"/>
        <color rgb="FFFF0000"/>
        <rFont val="Calibri"/>
        <family val="2"/>
        <charset val="186"/>
        <scheme val="minor"/>
      </rPr>
      <t xml:space="preserve">1 </t>
    </r>
    <r>
      <rPr>
        <b/>
        <sz val="11"/>
        <rFont val="Calibri"/>
        <family val="2"/>
        <scheme val="minor"/>
      </rPr>
      <t>- JĀ</t>
    </r>
    <r>
      <rPr>
        <sz val="11"/>
        <color rgb="FFFF0000"/>
        <rFont val="Calibri"/>
        <family val="2"/>
        <charset val="186"/>
        <scheme val="minor"/>
      </rPr>
      <t xml:space="preserve"> </t>
    </r>
    <r>
      <rPr>
        <sz val="11"/>
        <color theme="1"/>
        <rFont val="Calibri"/>
        <family val="2"/>
        <charset val="186"/>
        <scheme val="minor"/>
      </rPr>
      <t xml:space="preserve">vai </t>
    </r>
    <r>
      <rPr>
        <b/>
        <sz val="11"/>
        <color rgb="FFFF0000"/>
        <rFont val="Calibri"/>
        <family val="2"/>
        <scheme val="minor"/>
      </rPr>
      <t>0</t>
    </r>
    <r>
      <rPr>
        <sz val="11"/>
        <color theme="1"/>
        <rFont val="Calibri"/>
        <family val="2"/>
        <charset val="186"/>
        <scheme val="minor"/>
      </rPr>
      <t xml:space="preserve"> -</t>
    </r>
    <r>
      <rPr>
        <sz val="11"/>
        <rFont val="Calibri"/>
        <family val="2"/>
        <scheme val="minor"/>
      </rPr>
      <t xml:space="preserve"> </t>
    </r>
    <r>
      <rPr>
        <b/>
        <sz val="11"/>
        <rFont val="Calibri"/>
        <family val="2"/>
        <scheme val="minor"/>
      </rPr>
      <t>NĒ</t>
    </r>
  </si>
  <si>
    <r>
      <t xml:space="preserve">Saistītais atbalsts par </t>
    </r>
    <r>
      <rPr>
        <b/>
        <sz val="11"/>
        <color theme="1"/>
        <rFont val="Calibri"/>
        <family val="2"/>
        <charset val="186"/>
        <scheme val="minor"/>
      </rPr>
      <t>rudzu populācijas šķirnēm (Kaupo)</t>
    </r>
  </si>
  <si>
    <t>Ar LLV var nosegt</t>
  </si>
  <si>
    <t>Neapartie zālāji 710+720</t>
  </si>
  <si>
    <t>Cik lielā platībā ir purvs, meža zeme vai krūmājs? Norādīt hektārus</t>
  </si>
  <si>
    <t>Cik lielā platībā tiks audzēti griķi, sinepes, garšaugi un kultivēti ārstniecības augi? Norādīt hektārus</t>
  </si>
  <si>
    <t>Stiebrzāles sēklaudzēšanai</t>
  </si>
  <si>
    <t>Saistītais atbalsts</t>
  </si>
  <si>
    <t>Kritērijs vai saimniecība līdz 10 000 ha</t>
  </si>
  <si>
    <t>Papuves</t>
  </si>
  <si>
    <t>Tauriņzieži</t>
  </si>
  <si>
    <t>Labība u.c.</t>
  </si>
  <si>
    <t>Zālāju platība, jānodrošina 0.4 LLV/zālāju ha (briežiem 0.3 LLV/zālāju ha)</t>
  </si>
  <si>
    <t>Briežkopības dzīvn.</t>
  </si>
  <si>
    <t>Citi l/s dzīvnieki</t>
  </si>
  <si>
    <t>Zālāju platība, kas faktiski</t>
  </si>
  <si>
    <t>Atbalsttiesīgā platība neaparšanai</t>
  </si>
  <si>
    <r>
      <t xml:space="preserve">Kāds ir saimniecības - </t>
    </r>
    <r>
      <rPr>
        <b/>
        <sz val="11"/>
        <color rgb="FFFF0000"/>
        <rFont val="Calibri"/>
        <family val="2"/>
        <charset val="186"/>
        <scheme val="minor"/>
      </rPr>
      <t>iepriekš neuzskaitīto zirgu skaits pārrēķināts liellopu vienībās</t>
    </r>
    <r>
      <rPr>
        <sz val="11"/>
        <color theme="1"/>
        <rFont val="Calibri"/>
        <family val="2"/>
        <charset val="186"/>
        <scheme val="minor"/>
      </rPr>
      <t>, kas tiek turēti saimniecībā kārtējā gadā laikposmā no 15.maija līdz 15.septembrim?</t>
    </r>
  </si>
  <si>
    <t xml:space="preserve">BLA 2020 – 2022.g., norādiet ilggadīgo zālāju paltību (710), ko piesakiet uz BDUZ atbalstam, atsakoties no BLA atbalsta. </t>
  </si>
  <si>
    <r>
      <t>Ja saimniecība</t>
    </r>
    <r>
      <rPr>
        <sz val="11"/>
        <rFont val="Calibri"/>
        <family val="2"/>
        <charset val="186"/>
        <scheme val="minor"/>
      </rPr>
      <t xml:space="preserve"> tur</t>
    </r>
    <r>
      <rPr>
        <b/>
        <sz val="11"/>
        <color rgb="FFFF0000"/>
        <rFont val="Calibri"/>
        <family val="2"/>
        <charset val="186"/>
        <scheme val="minor"/>
      </rPr>
      <t xml:space="preserve"> gaļas liellopu, vai tā ziemas periodā īstenos dzīvnieku ēdināšanas pasākumus </t>
    </r>
    <r>
      <rPr>
        <b/>
        <sz val="11"/>
        <rFont val="Calibri"/>
        <family val="2"/>
        <charset val="186"/>
        <scheme val="minor"/>
      </rPr>
      <t>un citkārt turēšanu uzlabojošus pasākumus -</t>
    </r>
    <r>
      <rPr>
        <b/>
        <sz val="11"/>
        <color rgb="FFFF0000"/>
        <rFont val="Calibri"/>
        <family val="2"/>
        <charset val="186"/>
        <scheme val="minor"/>
      </rPr>
      <t xml:space="preserve"> </t>
    </r>
    <r>
      <rPr>
        <sz val="11"/>
        <rFont val="Calibri"/>
        <family val="2"/>
        <charset val="186"/>
        <scheme val="minor"/>
      </rPr>
      <t>fizioloģiskām vajadzībām atbilstoša barības deva, nojume ar sienām ierīkota, dzeramais ūdens pieejams, sausi pakaiši?</t>
    </r>
    <r>
      <rPr>
        <sz val="11"/>
        <color theme="1"/>
        <rFont val="Calibri"/>
        <family val="2"/>
        <charset val="186"/>
        <scheme val="minor"/>
      </rPr>
      <t xml:space="preserve"> Neattiecas uz bioloģisko saimniecību.</t>
    </r>
  </si>
  <si>
    <t>Tauriņzieži (t.sk. pākšaugi un 760 kods)</t>
  </si>
  <si>
    <t>4.a</t>
  </si>
  <si>
    <t>Atbalsta summas samazinājums</t>
  </si>
  <si>
    <t>Likmes diferencētā daļa</t>
  </si>
  <si>
    <t>Ekoshēma 1 - Atbalsts par kultūraugu dažādošanu, augu segumu ziemā</t>
  </si>
  <si>
    <t>LIZ platība, kas nav zālāji 710+720</t>
  </si>
  <si>
    <r>
      <t xml:space="preserve">Cik saimniecības LIZ hektāri atrodas </t>
    </r>
    <r>
      <rPr>
        <b/>
        <sz val="11"/>
        <color rgb="FFFF0000"/>
        <rFont val="Calibri"/>
        <family val="2"/>
        <charset val="186"/>
        <scheme val="minor"/>
      </rPr>
      <t xml:space="preserve">Alūksnes, Augšdaugavas, Balvu, Cēsu, Gulbenes, Krāslavas, Ludzas, Madonas, Rēzeknes, Smiltenes, Valkas </t>
    </r>
    <r>
      <rPr>
        <sz val="11"/>
        <color theme="1"/>
        <rFont val="Calibri"/>
        <family val="2"/>
        <charset val="186"/>
        <scheme val="minor"/>
      </rPr>
      <t>novadā?</t>
    </r>
  </si>
  <si>
    <t>ISIP maksājuma samazinājums</t>
  </si>
  <si>
    <r>
      <t xml:space="preserve">Cik lielā platībā </t>
    </r>
    <r>
      <rPr>
        <b/>
        <sz val="11"/>
        <color rgb="FFFF0000"/>
        <rFont val="Calibri"/>
        <family val="2"/>
        <charset val="186"/>
        <scheme val="minor"/>
      </rPr>
      <t>škidrmēslu, digestāta, vircas iestrāde</t>
    </r>
    <r>
      <rPr>
        <sz val="11"/>
        <color theme="1"/>
        <rFont val="Calibri"/>
        <family val="2"/>
        <charset val="186"/>
        <scheme val="minor"/>
      </rPr>
      <t xml:space="preserve"> tiks veikta, izmantojot lentveida izkliedētāju vai inžekcijas metodi? Norādīt hektā</t>
    </r>
    <r>
      <rPr>
        <sz val="11"/>
        <rFont val="Calibri"/>
        <family val="2"/>
        <charset val="186"/>
        <scheme val="minor"/>
      </rPr>
      <t>rus, kuriem ir</t>
    </r>
    <r>
      <rPr>
        <sz val="11"/>
        <color theme="1"/>
        <rFont val="Calibri"/>
        <family val="2"/>
        <charset val="186"/>
        <scheme val="minor"/>
      </rPr>
      <t xml:space="preserve"> </t>
    </r>
    <r>
      <rPr>
        <b/>
        <sz val="11"/>
        <color rgb="FFFF0000"/>
        <rFont val="Calibri"/>
        <family val="2"/>
        <charset val="186"/>
        <scheme val="minor"/>
      </rPr>
      <t xml:space="preserve">augsņu agroķīmiskajās analīzes, </t>
    </r>
    <r>
      <rPr>
        <sz val="11"/>
        <color theme="1"/>
        <rFont val="Calibri"/>
        <family val="2"/>
        <charset val="186"/>
        <scheme val="minor"/>
      </rPr>
      <t>ve</t>
    </r>
    <r>
      <rPr>
        <sz val="11"/>
        <rFont val="Calibri"/>
        <family val="2"/>
        <charset val="186"/>
        <scheme val="minor"/>
      </rPr>
      <t>iktas</t>
    </r>
    <r>
      <rPr>
        <sz val="11"/>
        <color theme="1"/>
        <rFont val="Calibri"/>
        <family val="2"/>
        <charset val="186"/>
        <scheme val="minor"/>
      </rPr>
      <t xml:space="preserve"> pēdējo 5 gadu laikā, un jāveic mēslošanas plānošana VAAD LIZ pārvaldības sistēmā.</t>
    </r>
  </si>
  <si>
    <r>
      <t xml:space="preserve">Cik lielā platībā izmantos </t>
    </r>
    <r>
      <rPr>
        <b/>
        <sz val="11"/>
        <color rgb="FFFF0000"/>
        <rFont val="Calibri"/>
        <family val="2"/>
        <charset val="186"/>
        <scheme val="minor"/>
      </rPr>
      <t>precīzās tehnoloģijas minerālmēslu izkliedei un AAL izsmidzināšanai</t>
    </r>
    <r>
      <rPr>
        <b/>
        <sz val="11"/>
        <color theme="1"/>
        <rFont val="Calibri"/>
        <family val="2"/>
        <charset val="186"/>
        <scheme val="minor"/>
      </rPr>
      <t>?</t>
    </r>
    <r>
      <rPr>
        <sz val="11"/>
        <color theme="1"/>
        <rFont val="Calibri"/>
        <family val="2"/>
        <charset val="186"/>
        <scheme val="minor"/>
      </rPr>
      <t xml:space="preserve"> Norādīt </t>
    </r>
    <r>
      <rPr>
        <sz val="11"/>
        <rFont val="Calibri"/>
        <family val="2"/>
        <charset val="186"/>
        <scheme val="minor"/>
      </rPr>
      <t>hektārus , kuriem ir</t>
    </r>
    <r>
      <rPr>
        <sz val="11"/>
        <color theme="1"/>
        <rFont val="Calibri"/>
        <family val="2"/>
        <charset val="186"/>
        <scheme val="minor"/>
      </rPr>
      <t xml:space="preserve"> </t>
    </r>
    <r>
      <rPr>
        <sz val="11"/>
        <rFont val="Calibri"/>
        <family val="2"/>
        <charset val="186"/>
        <scheme val="minor"/>
      </rPr>
      <t xml:space="preserve">augsņu agroķīmiskajās analīzes, veiktas pēdējo 5 gadu laikā, un jāveic mēslošanas plānošana VAAD LIZ pārvaldības sistēmā. </t>
    </r>
  </si>
  <si>
    <r>
      <t>Cik</t>
    </r>
    <r>
      <rPr>
        <sz val="11"/>
        <rFont val="Calibri"/>
        <family val="2"/>
        <scheme val="minor"/>
      </rPr>
      <t xml:space="preserve"> stiebrzāļu hektāri, kas paredzēti sēkas iegūšanai un ir pieteikti lauka apskatei,</t>
    </r>
    <r>
      <rPr>
        <sz val="11"/>
        <color theme="1"/>
        <rFont val="Calibri"/>
        <family val="2"/>
        <charset val="186"/>
        <scheme val="minor"/>
      </rPr>
      <t xml:space="preserve"> </t>
    </r>
    <r>
      <rPr>
        <b/>
        <sz val="11"/>
        <color rgb="FFFF0000"/>
        <rFont val="Calibri"/>
        <family val="2"/>
        <charset val="186"/>
        <scheme val="minor"/>
      </rPr>
      <t>netiks aparti kārtējā (no 2023.g.) un nākamajā gadā</t>
    </r>
    <r>
      <rPr>
        <sz val="11"/>
        <color theme="1"/>
        <rFont val="Calibri"/>
        <family val="2"/>
        <charset val="186"/>
        <scheme val="minor"/>
      </rPr>
      <t>? Norādīt hektārus.</t>
    </r>
  </si>
  <si>
    <t>Kopsumma</t>
  </si>
  <si>
    <t>EUR/ha, ja 1LLV uz 1ha</t>
  </si>
  <si>
    <r>
      <t xml:space="preserve">Cik gadus, līdz 2022.gadam ieskaitot, </t>
    </r>
    <r>
      <rPr>
        <b/>
        <sz val="11"/>
        <color rgb="FFFF0000"/>
        <rFont val="Calibri"/>
        <family val="2"/>
        <charset val="186"/>
        <scheme val="minor"/>
      </rPr>
      <t xml:space="preserve">jau ir saņemts gados jaunu lauksaimnieku atbalsts </t>
    </r>
    <r>
      <rPr>
        <sz val="11"/>
        <color theme="1"/>
        <rFont val="Calibri"/>
        <family val="2"/>
        <charset val="186"/>
        <scheme val="minor"/>
      </rPr>
      <t>no tiešajiem maksājumiem?</t>
    </r>
  </si>
  <si>
    <t>gadu skaits</t>
  </si>
  <si>
    <t>Atbalsttiesīgas konv. sl. govis</t>
  </si>
  <si>
    <t>Atbalsttiesīgas biol. sl. govis</t>
  </si>
  <si>
    <t>Atbalsttiesīgas brūnās, zilās sl. govis</t>
  </si>
  <si>
    <r>
      <t>Cik lielā platībā saimniecībā audzē</t>
    </r>
    <r>
      <rPr>
        <b/>
        <sz val="11"/>
        <color rgb="FFFF0000"/>
        <rFont val="Calibri"/>
        <family val="2"/>
        <charset val="186"/>
        <scheme val="minor"/>
      </rPr>
      <t xml:space="preserve"> lauku pupas, zirņus, soju, dārza pupiņas</t>
    </r>
    <r>
      <rPr>
        <sz val="11"/>
        <color theme="1"/>
        <rFont val="Calibri"/>
        <family val="2"/>
        <charset val="186"/>
        <scheme val="minor"/>
      </rPr>
      <t>? Norādīt hektārus, ja tie ir vismaz 1 ha.</t>
    </r>
  </si>
  <si>
    <r>
      <t xml:space="preserve">Cik saimniecībā ir </t>
    </r>
    <r>
      <rPr>
        <b/>
        <sz val="11"/>
        <color rgb="FFFF0000"/>
        <rFont val="Calibri"/>
        <family val="2"/>
        <charset val="186"/>
        <scheme val="minor"/>
      </rPr>
      <t>slaucamās govis</t>
    </r>
    <r>
      <rPr>
        <sz val="11"/>
        <color theme="1"/>
        <rFont val="Calibri"/>
        <family val="2"/>
        <charset val="186"/>
        <scheme val="minor"/>
      </rPr>
      <t xml:space="preserve">, kuras tiek turētas saskaņā </t>
    </r>
    <r>
      <rPr>
        <b/>
        <sz val="11"/>
        <color rgb="FF33CC33"/>
        <rFont val="Calibri"/>
        <family val="2"/>
        <charset val="186"/>
        <scheme val="minor"/>
      </rPr>
      <t>ar bioloģisko</t>
    </r>
    <r>
      <rPr>
        <sz val="11"/>
        <color rgb="FF33CC33"/>
        <rFont val="Calibri"/>
        <family val="2"/>
        <charset val="186"/>
        <scheme val="minor"/>
      </rPr>
      <t xml:space="preserve"> </t>
    </r>
    <r>
      <rPr>
        <u/>
        <sz val="11"/>
        <color theme="1"/>
        <rFont val="Calibri"/>
        <family val="2"/>
        <charset val="186"/>
        <scheme val="minor"/>
      </rPr>
      <t xml:space="preserve">vai konvencionālo </t>
    </r>
    <r>
      <rPr>
        <sz val="11"/>
        <color theme="1"/>
        <rFont val="Calibri"/>
        <family val="2"/>
        <charset val="186"/>
        <scheme val="minor"/>
      </rPr>
      <t>metodi un kuru vidējais izslaukums pārsniedz norādītos lielumus? Norādiet atbilstoši slaucamo govju skaitu tabulas, kas atrodas pa labi, pēlēkajos logos.</t>
    </r>
  </si>
  <si>
    <r>
      <t>Norādiet</t>
    </r>
    <r>
      <rPr>
        <b/>
        <sz val="11"/>
        <color rgb="FFFF0000"/>
        <rFont val="Calibri"/>
        <family val="2"/>
        <charset val="186"/>
        <scheme val="minor"/>
      </rPr>
      <t xml:space="preserve"> </t>
    </r>
    <r>
      <rPr>
        <b/>
        <sz val="11"/>
        <color theme="5" tint="-0.249977111117893"/>
        <rFont val="Calibri"/>
        <family val="2"/>
        <charset val="186"/>
        <scheme val="minor"/>
      </rPr>
      <t>Latvijas brūnās</t>
    </r>
    <r>
      <rPr>
        <b/>
        <sz val="11"/>
        <color rgb="FFFF0000"/>
        <rFont val="Calibri"/>
        <family val="2"/>
        <charset val="186"/>
        <scheme val="minor"/>
      </rPr>
      <t xml:space="preserve"> </t>
    </r>
    <r>
      <rPr>
        <sz val="11"/>
        <rFont val="Calibri"/>
        <family val="2"/>
        <charset val="186"/>
        <scheme val="minor"/>
      </rPr>
      <t>vai</t>
    </r>
    <r>
      <rPr>
        <b/>
        <sz val="11"/>
        <color theme="8" tint="-0.249977111117893"/>
        <rFont val="Calibri"/>
        <family val="2"/>
        <charset val="186"/>
        <scheme val="minor"/>
      </rPr>
      <t xml:space="preserve"> zilās šķirnes </t>
    </r>
    <r>
      <rPr>
        <sz val="11"/>
        <rFont val="Calibri"/>
        <family val="2"/>
        <charset val="186"/>
        <scheme val="minor"/>
      </rPr>
      <t>slaucamo govju skaitu, k</t>
    </r>
    <r>
      <rPr>
        <sz val="11"/>
        <color theme="1"/>
        <rFont val="Calibri"/>
        <family val="2"/>
        <charset val="186"/>
        <scheme val="minor"/>
      </rPr>
      <t xml:space="preserve">uru </t>
    </r>
    <r>
      <rPr>
        <b/>
        <sz val="11"/>
        <color rgb="FFFF0000"/>
        <rFont val="Calibri"/>
        <family val="2"/>
        <charset val="186"/>
        <scheme val="minor"/>
      </rPr>
      <t>izslaukums gadā ir no 4 500 līdz 4 650</t>
    </r>
    <r>
      <rPr>
        <sz val="11"/>
        <color theme="1"/>
        <rFont val="Calibri"/>
        <family val="2"/>
        <charset val="186"/>
        <scheme val="minor"/>
      </rPr>
      <t xml:space="preserve"> kg?</t>
    </r>
  </si>
  <si>
    <r>
      <t xml:space="preserve">Norādiet </t>
    </r>
    <r>
      <rPr>
        <b/>
        <sz val="11"/>
        <color theme="5" tint="-0.249977111117893"/>
        <rFont val="Calibri"/>
        <family val="2"/>
        <charset val="186"/>
        <scheme val="minor"/>
      </rPr>
      <t>Latvijas brūnās</t>
    </r>
    <r>
      <rPr>
        <b/>
        <sz val="11"/>
        <color rgb="FFFF0000"/>
        <rFont val="Calibri"/>
        <family val="2"/>
        <charset val="186"/>
        <scheme val="minor"/>
      </rPr>
      <t xml:space="preserve"> </t>
    </r>
    <r>
      <rPr>
        <sz val="11"/>
        <rFont val="Calibri"/>
        <family val="2"/>
        <charset val="186"/>
        <scheme val="minor"/>
      </rPr>
      <t>vai</t>
    </r>
    <r>
      <rPr>
        <b/>
        <sz val="11"/>
        <color rgb="FFFF0000"/>
        <rFont val="Calibri"/>
        <family val="2"/>
        <charset val="186"/>
        <scheme val="minor"/>
      </rPr>
      <t xml:space="preserve"> </t>
    </r>
    <r>
      <rPr>
        <b/>
        <sz val="11"/>
        <color rgb="FF0070C0"/>
        <rFont val="Calibri"/>
        <family val="2"/>
        <charset val="186"/>
        <scheme val="minor"/>
      </rPr>
      <t>zilās šķirnes</t>
    </r>
    <r>
      <rPr>
        <sz val="11"/>
        <color rgb="FFFF0000"/>
        <rFont val="Calibri"/>
        <family val="2"/>
        <charset val="186"/>
        <scheme val="minor"/>
      </rPr>
      <t xml:space="preserve"> </t>
    </r>
    <r>
      <rPr>
        <sz val="11"/>
        <color theme="1"/>
        <rFont val="Calibri"/>
        <family val="2"/>
        <charset val="186"/>
        <scheme val="minor"/>
      </rPr>
      <t xml:space="preserve">slaucamo govju skaitu, kuru </t>
    </r>
    <r>
      <rPr>
        <b/>
        <sz val="11"/>
        <color rgb="FFFF0000"/>
        <rFont val="Calibri"/>
        <family val="2"/>
        <charset val="186"/>
        <scheme val="minor"/>
      </rPr>
      <t>izslaukums gadā ir lielāks nekā 4 650,1</t>
    </r>
    <r>
      <rPr>
        <sz val="11"/>
        <color theme="1"/>
        <rFont val="Calibri"/>
        <family val="2"/>
        <charset val="186"/>
        <scheme val="minor"/>
      </rPr>
      <t xml:space="preserve"> kg?</t>
    </r>
  </si>
  <si>
    <t>VSMD, joslas</t>
  </si>
  <si>
    <t>9., 14., 18.</t>
  </si>
  <si>
    <t>9.,14., 18., 25.</t>
  </si>
  <si>
    <t>10.1., 18.</t>
  </si>
  <si>
    <r>
      <rPr>
        <sz val="11"/>
        <rFont val="Calibri"/>
        <family val="2"/>
        <charset val="186"/>
        <scheme val="minor"/>
      </rPr>
      <t xml:space="preserve">Cik </t>
    </r>
    <r>
      <rPr>
        <b/>
        <sz val="11"/>
        <color rgb="FFFF0000"/>
        <rFont val="Calibri"/>
        <family val="2"/>
        <charset val="186"/>
        <scheme val="minor"/>
      </rPr>
      <t>bioloģiskas bišu saimes</t>
    </r>
    <r>
      <rPr>
        <sz val="11"/>
        <rFont val="Calibri"/>
        <family val="2"/>
        <charset val="186"/>
        <scheme val="minor"/>
      </rPr>
      <t xml:space="preserve"> tiek turētas saimniecībā? Nor</t>
    </r>
    <r>
      <rPr>
        <sz val="11"/>
        <color theme="1"/>
        <rFont val="Calibri"/>
        <family val="2"/>
        <charset val="186"/>
        <scheme val="minor"/>
      </rPr>
      <t>ādiet bišu saimju skaitu</t>
    </r>
  </si>
  <si>
    <r>
      <rPr>
        <sz val="11"/>
        <rFont val="Calibri"/>
        <family val="2"/>
        <charset val="186"/>
        <scheme val="minor"/>
      </rPr>
      <t xml:space="preserve">Cik </t>
    </r>
    <r>
      <rPr>
        <b/>
        <sz val="11"/>
        <color rgb="FFFF0000"/>
        <rFont val="Calibri"/>
        <family val="2"/>
        <charset val="186"/>
        <scheme val="minor"/>
      </rPr>
      <t>konvencionālas bišu saimes</t>
    </r>
    <r>
      <rPr>
        <sz val="11"/>
        <rFont val="Calibri"/>
        <family val="2"/>
        <charset val="186"/>
        <scheme val="minor"/>
      </rPr>
      <t xml:space="preserve"> tiek turētas saimniecībā? Nor</t>
    </r>
    <r>
      <rPr>
        <sz val="11"/>
        <color theme="1"/>
        <rFont val="Calibri"/>
        <family val="2"/>
        <charset val="186"/>
        <scheme val="minor"/>
      </rPr>
      <t>ādiet bišu saimju skaitu</t>
    </r>
  </si>
  <si>
    <t>vismaz 30 konv.saimes</t>
  </si>
  <si>
    <t>vismaz 20 bio saimes</t>
  </si>
  <si>
    <t>Gaļas liellopu ēdināšana un turēšana (barības devas un labturības prasības) āra apstākļos visu gadu</t>
  </si>
  <si>
    <t>Piena liellopu ēdināšana un turēšana novietnē visu gadu vai ziemas periodā</t>
  </si>
  <si>
    <t>Piena liellopu ēdināšana un turēšana novietnē visu gadu vai ziemas periodā + pagarinātā ganīšana</t>
  </si>
  <si>
    <r>
      <t xml:space="preserve">Ja saimniecība </t>
    </r>
    <r>
      <rPr>
        <b/>
        <sz val="11"/>
        <color theme="1"/>
        <rFont val="Calibri"/>
        <family val="2"/>
        <charset val="186"/>
        <scheme val="minor"/>
      </rPr>
      <t>tur</t>
    </r>
    <r>
      <rPr>
        <sz val="11"/>
        <color theme="1"/>
        <rFont val="Calibri"/>
        <family val="2"/>
        <charset val="186"/>
        <scheme val="minor"/>
      </rPr>
      <t xml:space="preserve"> </t>
    </r>
    <r>
      <rPr>
        <b/>
        <sz val="11"/>
        <color rgb="FFFF0000"/>
        <rFont val="Calibri"/>
        <family val="2"/>
        <charset val="186"/>
        <scheme val="minor"/>
      </rPr>
      <t xml:space="preserve">piena liellopus, vai tās īstenos dzīvnieku ēdināšanas </t>
    </r>
    <r>
      <rPr>
        <b/>
        <sz val="11"/>
        <color theme="1"/>
        <rFont val="Calibri"/>
        <family val="2"/>
        <charset val="186"/>
        <scheme val="minor"/>
      </rPr>
      <t>un labturības pasākumus</t>
    </r>
    <r>
      <rPr>
        <sz val="11"/>
        <color theme="1"/>
        <rFont val="Calibri"/>
        <family val="2"/>
        <charset val="186"/>
        <scheme val="minor"/>
      </rPr>
      <t xml:space="preserve"> -  atbilstošas barības devas, tīras, sausas, pakaisītas guļvietas, alternatīvi enerģijas avoti, uz 25-50 dzīvniekiem atsevišķi boksi, slimiem, aprūpējamiem dzīvniekiem atsevišķi boksi u.c.? Kā arī</t>
    </r>
    <r>
      <rPr>
        <b/>
        <sz val="11"/>
        <color rgb="FFFF0000"/>
        <rFont val="Calibri"/>
        <family val="2"/>
        <charset val="186"/>
        <scheme val="minor"/>
      </rPr>
      <t xml:space="preserve"> tiks pagarināts</t>
    </r>
    <r>
      <rPr>
        <sz val="11"/>
        <color theme="1"/>
        <rFont val="Calibri"/>
        <family val="2"/>
        <charset val="186"/>
        <scheme val="minor"/>
      </rPr>
      <t xml:space="preserve"> </t>
    </r>
    <r>
      <rPr>
        <b/>
        <sz val="11"/>
        <color rgb="FFFF0000"/>
        <rFont val="Calibri"/>
        <family val="2"/>
        <charset val="186"/>
        <scheme val="minor"/>
      </rPr>
      <t xml:space="preserve">ganīšanas periods </t>
    </r>
    <r>
      <rPr>
        <sz val="11"/>
        <color theme="1"/>
        <rFont val="Calibri"/>
        <family val="2"/>
        <charset val="186"/>
        <scheme val="minor"/>
      </rPr>
      <t>vismaz līdz 160 dienām? Neattiecas uz bioloģisko saimniecību.</t>
    </r>
  </si>
  <si>
    <r>
      <t xml:space="preserve">Ja saimniecība </t>
    </r>
    <r>
      <rPr>
        <sz val="11"/>
        <rFont val="Calibri"/>
        <family val="2"/>
        <charset val="186"/>
        <scheme val="minor"/>
      </rPr>
      <t>t</t>
    </r>
    <r>
      <rPr>
        <b/>
        <sz val="11"/>
        <rFont val="Calibri"/>
        <family val="2"/>
        <charset val="186"/>
        <scheme val="minor"/>
      </rPr>
      <t>ur</t>
    </r>
    <r>
      <rPr>
        <b/>
        <sz val="11"/>
        <color rgb="FFFF0000"/>
        <rFont val="Calibri"/>
        <family val="2"/>
        <charset val="186"/>
        <scheme val="minor"/>
      </rPr>
      <t xml:space="preserve"> piena liellopus, vai tās īstenos dzīvnieku ēdināšanas </t>
    </r>
    <r>
      <rPr>
        <b/>
        <sz val="11"/>
        <rFont val="Calibri"/>
        <family val="2"/>
        <charset val="186"/>
        <scheme val="minor"/>
      </rPr>
      <t xml:space="preserve">un labturības pasākumus </t>
    </r>
    <r>
      <rPr>
        <sz val="11"/>
        <rFont val="Calibri"/>
        <family val="2"/>
        <charset val="186"/>
        <scheme val="minor"/>
      </rPr>
      <t>-  atbilstošas barības devas, tīras, sausas, pakaisītas guļvietas, alternatīvi enerģijas avoti, uz 25-50 dzīvniekiem atsevišķi boksi, slimiem, aprūpējamiem dzīvniekiem atsevišķi boksi u.c.? Ganīšanas periods ir īsāks par 160 dienām.</t>
    </r>
    <r>
      <rPr>
        <sz val="11"/>
        <color theme="1"/>
        <rFont val="Calibri"/>
        <family val="2"/>
        <charset val="186"/>
        <scheme val="minor"/>
      </rPr>
      <t xml:space="preserve"> Neattiecas uz bioloģisko saimniecību.</t>
    </r>
  </si>
  <si>
    <r>
      <t xml:space="preserve">Vai visa saimniecības LIZ ir iekļauta </t>
    </r>
    <r>
      <rPr>
        <b/>
        <sz val="11"/>
        <color rgb="FF33CC33"/>
        <rFont val="Calibri"/>
        <family val="2"/>
        <charset val="186"/>
        <scheme val="minor"/>
      </rPr>
      <t>bioloģiskās lauksaimniecības kontroles</t>
    </r>
    <r>
      <rPr>
        <b/>
        <sz val="11"/>
        <color rgb="FFFF0000"/>
        <rFont val="Calibri"/>
        <family val="2"/>
        <charset val="186"/>
        <scheme val="minor"/>
      </rPr>
      <t xml:space="preserve"> </t>
    </r>
    <r>
      <rPr>
        <sz val="11"/>
        <color theme="1"/>
        <rFont val="Calibri"/>
        <family val="2"/>
        <charset val="186"/>
        <scheme val="minor"/>
      </rPr>
      <t>sistēmā?</t>
    </r>
  </si>
  <si>
    <t>Ekoshēma 7 - Agro-ekoloģijas prakses bioloģiskās saimniecībās (kultūraugu dažādošana, augu segums ziemā)</t>
  </si>
  <si>
    <t>Ekoshēma 2 - Augsnes kvalitātes un reakcijas optimizācija (pamatkaļķošana)</t>
  </si>
  <si>
    <t>Ekoshēma 5 - Slāpekļa un amonjaka emisiju, un piesārņojuma mazinošas lauksaimniecības prakses</t>
  </si>
  <si>
    <r>
      <t>Ekosh</t>
    </r>
    <r>
      <rPr>
        <b/>
        <sz val="11"/>
        <rFont val="Calibri"/>
        <family val="2"/>
        <scheme val="minor"/>
      </rPr>
      <t>ēma 6  -Zālāju s</t>
    </r>
    <r>
      <rPr>
        <b/>
        <sz val="11"/>
        <color theme="1"/>
        <rFont val="Calibri"/>
        <family val="2"/>
        <charset val="186"/>
        <scheme val="minor"/>
      </rPr>
      <t>aglabāšanas veicināšana</t>
    </r>
  </si>
  <si>
    <r>
      <t xml:space="preserve">Norādiet </t>
    </r>
    <r>
      <rPr>
        <b/>
        <sz val="11"/>
        <color rgb="FFFF0000"/>
        <rFont val="Calibri"/>
        <family val="2"/>
        <charset val="186"/>
        <scheme val="minor"/>
      </rPr>
      <t xml:space="preserve">slaucamo govju </t>
    </r>
    <r>
      <rPr>
        <sz val="11"/>
        <color theme="1"/>
        <rFont val="Calibri"/>
        <family val="2"/>
        <charset val="186"/>
        <scheme val="minor"/>
      </rPr>
      <t xml:space="preserve">skaitu, kuru </t>
    </r>
    <r>
      <rPr>
        <b/>
        <sz val="11"/>
        <color rgb="FFFF0000"/>
        <rFont val="Calibri"/>
        <family val="2"/>
        <charset val="186"/>
        <scheme val="minor"/>
      </rPr>
      <t>izslaukums gadā ir no 4 500 līdz 4 649,9</t>
    </r>
    <r>
      <rPr>
        <sz val="11"/>
        <color theme="1"/>
        <rFont val="Calibri"/>
        <family val="2"/>
        <charset val="186"/>
        <scheme val="minor"/>
      </rPr>
      <t xml:space="preserve"> kg? </t>
    </r>
    <r>
      <rPr>
        <i/>
        <sz val="11"/>
        <color theme="1"/>
        <rFont val="Calibri"/>
        <family val="2"/>
        <charset val="186"/>
        <scheme val="minor"/>
      </rPr>
      <t>LV brūnās, zilās šķ. Sl. govis neieskaitīt!</t>
    </r>
  </si>
  <si>
    <r>
      <t xml:space="preserve">Norādiet </t>
    </r>
    <r>
      <rPr>
        <b/>
        <sz val="11"/>
        <color rgb="FFFF0000"/>
        <rFont val="Calibri"/>
        <family val="2"/>
        <charset val="186"/>
        <scheme val="minor"/>
      </rPr>
      <t xml:space="preserve">slaucamo govju </t>
    </r>
    <r>
      <rPr>
        <sz val="11"/>
        <color theme="1"/>
        <rFont val="Calibri"/>
        <family val="2"/>
        <charset val="186"/>
        <scheme val="minor"/>
      </rPr>
      <t xml:space="preserve">skaitu, kuru </t>
    </r>
    <r>
      <rPr>
        <b/>
        <sz val="11"/>
        <color rgb="FFFF0000"/>
        <rFont val="Calibri"/>
        <family val="2"/>
        <charset val="186"/>
        <scheme val="minor"/>
      </rPr>
      <t xml:space="preserve">izslaukums gadā ir 6 300 vai vairāk </t>
    </r>
    <r>
      <rPr>
        <sz val="11"/>
        <color theme="1"/>
        <rFont val="Calibri"/>
        <family val="2"/>
        <charset val="186"/>
        <scheme val="minor"/>
      </rPr>
      <t xml:space="preserve">kg? </t>
    </r>
    <r>
      <rPr>
        <i/>
        <sz val="11"/>
        <color theme="1"/>
        <rFont val="Calibri"/>
        <family val="2"/>
        <charset val="186"/>
        <scheme val="minor"/>
      </rPr>
      <t>LV brūnās, zilās šķ. Sl. govis neieskaitīt!</t>
    </r>
  </si>
  <si>
    <r>
      <t xml:space="preserve">Norādiet </t>
    </r>
    <r>
      <rPr>
        <b/>
        <sz val="11"/>
        <color rgb="FFFF0000"/>
        <rFont val="Calibri"/>
        <family val="2"/>
        <charset val="186"/>
        <scheme val="minor"/>
      </rPr>
      <t xml:space="preserve">slaucamo govju </t>
    </r>
    <r>
      <rPr>
        <sz val="11"/>
        <color theme="1"/>
        <rFont val="Calibri"/>
        <family val="2"/>
        <charset val="186"/>
        <scheme val="minor"/>
      </rPr>
      <t xml:space="preserve">skaitu, kuru </t>
    </r>
    <r>
      <rPr>
        <b/>
        <sz val="11"/>
        <color rgb="FFFF0000"/>
        <rFont val="Calibri"/>
        <family val="2"/>
        <charset val="186"/>
        <scheme val="minor"/>
      </rPr>
      <t xml:space="preserve">izslaukums gadā ir no 4 650 līdz 5 499,9 </t>
    </r>
    <r>
      <rPr>
        <sz val="11"/>
        <rFont val="Calibri"/>
        <family val="2"/>
        <charset val="186"/>
        <scheme val="minor"/>
      </rPr>
      <t xml:space="preserve">kg? </t>
    </r>
    <r>
      <rPr>
        <i/>
        <sz val="11"/>
        <color theme="1"/>
        <rFont val="Calibri"/>
        <family val="2"/>
        <charset val="186"/>
        <scheme val="minor"/>
      </rPr>
      <t>LV brūnās, zilās šķ. Sl. govis neieskaitīt!</t>
    </r>
  </si>
  <si>
    <r>
      <t xml:space="preserve">Norādiet </t>
    </r>
    <r>
      <rPr>
        <b/>
        <sz val="11"/>
        <color rgb="FFFF0000"/>
        <rFont val="Calibri"/>
        <family val="2"/>
        <charset val="186"/>
        <scheme val="minor"/>
      </rPr>
      <t xml:space="preserve">slaucamo govju </t>
    </r>
    <r>
      <rPr>
        <sz val="11"/>
        <color theme="1"/>
        <rFont val="Calibri"/>
        <family val="2"/>
        <charset val="186"/>
        <scheme val="minor"/>
      </rPr>
      <t xml:space="preserve">skaitu, kuru </t>
    </r>
    <r>
      <rPr>
        <b/>
        <sz val="11"/>
        <color rgb="FFFF0000"/>
        <rFont val="Calibri"/>
        <family val="2"/>
        <charset val="186"/>
        <scheme val="minor"/>
      </rPr>
      <t xml:space="preserve">izslaukums gadā ir no 5 500 līdz 6 299,9 </t>
    </r>
    <r>
      <rPr>
        <sz val="11"/>
        <color theme="1"/>
        <rFont val="Calibri"/>
        <family val="2"/>
        <charset val="186"/>
        <scheme val="minor"/>
      </rPr>
      <t xml:space="preserve">kg? </t>
    </r>
    <r>
      <rPr>
        <i/>
        <sz val="11"/>
        <color theme="1"/>
        <rFont val="Calibri"/>
        <family val="2"/>
        <charset val="186"/>
        <scheme val="minor"/>
      </rPr>
      <t>LV brūnās, zilās šķ. Sl. govis neieskaitīt!</t>
    </r>
  </si>
  <si>
    <r>
      <t>Cik lielā platībā saimniecībā audzē</t>
    </r>
    <r>
      <rPr>
        <b/>
        <sz val="11"/>
        <color rgb="FFFF0000"/>
        <rFont val="Calibri"/>
        <family val="2"/>
        <charset val="186"/>
        <scheme val="minor"/>
      </rPr>
      <t xml:space="preserve"> linus</t>
    </r>
    <r>
      <rPr>
        <sz val="11"/>
        <color theme="1"/>
        <rFont val="Calibri"/>
        <family val="2"/>
        <charset val="186"/>
        <scheme val="minor"/>
      </rPr>
      <t>? Norādīt hektārus, ja tie ir vismaz 1 ha.</t>
    </r>
  </si>
  <si>
    <r>
      <t xml:space="preserve">Cik saimniecībā ir </t>
    </r>
    <r>
      <rPr>
        <b/>
        <sz val="11"/>
        <color rgb="FFFF0000"/>
        <rFont val="Calibri"/>
        <family val="2"/>
        <charset val="186"/>
        <scheme val="minor"/>
      </rPr>
      <t xml:space="preserve">gaļas šķirnes liellopi </t>
    </r>
    <r>
      <rPr>
        <sz val="11"/>
        <color theme="1"/>
        <rFont val="Calibri"/>
        <family val="2"/>
        <charset val="186"/>
        <scheme val="minor"/>
      </rPr>
      <t>- teles (vēl neatnesušās) un buļļi vai vērši, kuri kārtējā gadā sasniedz 16 mēn. vecumu un attiecīgajā dienā ir noturēti saimniecībā vismaz 6 mēnešus, vai zīdītājgovis, kuras saimniecībā noturētas 6 mēnešus pec 15.maija un atnesušās divu gadu laikposmā, kas noslēdzas kārtējā gada 15. novembrī. Norādiet atbilstīgo skaitu.</t>
    </r>
  </si>
  <si>
    <t>Atbalsttiesīgie ha</t>
  </si>
  <si>
    <t>Kritērijs: atbalsttiesīgā platība vismaz 1 ha</t>
  </si>
  <si>
    <t>1.ēdināšana un turēšana piena liellopiem – 52</t>
  </si>
  <si>
    <t>2.ēdināšana un turēšana gaļas liellopiem – 43</t>
  </si>
  <si>
    <t>3.kombinējot pagarināto ganīšanu ar ēdināšanu un turēšanu piena liellopiem – 90</t>
  </si>
  <si>
    <t>4.jaunlopu turēšana Piena liellopiem -28</t>
  </si>
  <si>
    <t>Atbalsta likme ir fiksēts apmērs, EUR/ Lielv</t>
  </si>
  <si>
    <r>
      <t xml:space="preserve">Kāds ir saimniecības - </t>
    </r>
    <r>
      <rPr>
        <b/>
        <sz val="11"/>
        <color rgb="FFFF0000"/>
        <rFont val="Calibri"/>
        <family val="2"/>
        <charset val="186"/>
        <scheme val="minor"/>
      </rPr>
      <t>no 31 līdz 36 rindai neuzskaitīto piena un gaļas šķirnes liellopu, kā arī aitu, kazu, cūku, mājputnu, trušu, bišu saimju skaits pārrēķināts liellopu vienībās</t>
    </r>
    <r>
      <rPr>
        <sz val="11"/>
        <color theme="1"/>
        <rFont val="Calibri"/>
        <family val="2"/>
        <charset val="186"/>
        <scheme val="minor"/>
      </rPr>
      <t>, kas tiek turēti saimniecībā kārtējā gadā laikposmā no 15.maija līdz 15.septembrim?</t>
    </r>
  </si>
  <si>
    <t>16.10., 18., 19.,[26.]</t>
  </si>
  <si>
    <t>16.13., 18.,[26.]</t>
  </si>
  <si>
    <t>10.2., 18., [26.]</t>
  </si>
  <si>
    <r>
      <rPr>
        <sz val="11"/>
        <rFont val="Calibri"/>
        <family val="2"/>
        <charset val="186"/>
        <scheme val="minor"/>
      </rPr>
      <t xml:space="preserve">9., </t>
    </r>
    <r>
      <rPr>
        <sz val="11"/>
        <color theme="1"/>
        <rFont val="Calibri"/>
        <family val="2"/>
        <charset val="186"/>
        <scheme val="minor"/>
      </rPr>
      <t>18., [26.]</t>
    </r>
  </si>
  <si>
    <t>[26.]</t>
  </si>
  <si>
    <t>[26]</t>
  </si>
  <si>
    <r>
      <t xml:space="preserve">18., </t>
    </r>
    <r>
      <rPr>
        <b/>
        <sz val="11"/>
        <color theme="1"/>
        <rFont val="Calibri"/>
        <family val="2"/>
        <charset val="186"/>
        <scheme val="minor"/>
      </rPr>
      <t>26.</t>
    </r>
  </si>
  <si>
    <t>10.2., 18., 20., [26.]</t>
  </si>
  <si>
    <t>[22.], 18.</t>
  </si>
  <si>
    <r>
      <t xml:space="preserve">!!! Lūdzam piesardzīgi ņemt vērā atbalsta salīdzinājuma aprēķinu rezultātus!
Nākotnes atbalsta aprēķini ir veikti, ņemot vērā 2022. gada 11. novembrī Eiropas Komisijas apstiprināto </t>
    </r>
    <r>
      <rPr>
        <b/>
        <sz val="12"/>
        <color rgb="FFFF0000"/>
        <rFont val="Calibri"/>
        <family val="2"/>
        <charset val="186"/>
        <scheme val="minor"/>
      </rPr>
      <t>Latvijas Kopējās lauksaimniecības politikas (KLP) stratēģisko plānu</t>
    </r>
    <r>
      <rPr>
        <b/>
        <sz val="12"/>
        <rFont val="Calibri"/>
        <family val="2"/>
        <charset val="186"/>
        <scheme val="minor"/>
      </rPr>
      <t xml:space="preserve"> 2023.-2027. gadam par tiešajiem maksājumiem un agrovides pasākumiem un 2023. gada 18. aprīļa </t>
    </r>
    <r>
      <rPr>
        <b/>
        <sz val="12"/>
        <color rgb="FFFF0000"/>
        <rFont val="Calibri"/>
        <family val="2"/>
        <charset val="186"/>
        <scheme val="minor"/>
      </rPr>
      <t>Ministru kabineta noteikumus Nr. 198</t>
    </r>
    <r>
      <rPr>
        <b/>
        <sz val="12"/>
        <rFont val="Calibri"/>
        <family val="2"/>
        <charset val="186"/>
        <scheme val="minor"/>
      </rPr>
      <t xml:space="preserve"> Tiešo maksājumu piešķiršanas kārtība lauksaimniekiem.
Aicinām izmantot aprēķinu rezultātus tikai, lai novērtētu atbalsta izmaiņu tendences dažādu nozaru, dažādu lielumu un saimniekošanas viedu saimniecībās, īstenojot saimniecību izvēlētos atbalsta pasākumus, tostarp ekoshēmas un agrovides pasākumus. </t>
    </r>
    <r>
      <rPr>
        <b/>
        <sz val="12"/>
        <color rgb="FFFF0000"/>
        <rFont val="Calibri"/>
        <family val="2"/>
        <charset val="186"/>
        <scheme val="minor"/>
      </rPr>
      <t>Kalkulators nav paredzēts saņemamā atbalsta precīzai plānošanai.</t>
    </r>
    <r>
      <rPr>
        <b/>
        <sz val="12"/>
        <rFont val="Calibri"/>
        <family val="2"/>
        <charset val="186"/>
        <scheme val="minor"/>
      </rPr>
      <t xml:space="preserve">
Nākamajā lapā "1_Jautājumi" Jums ir jāatbild uz jautājumiem par saimniecības lauksaimniecības zemi, atrašanās vietu, par kultūraugu audzēšanu un lauksaimniecības dzīvnieku turēšanu, par vidiskajām un klimata praksēm u.c. pēc kuru atbildēm tiks automātiski noteikts, kuram atbalsta veidam saimniecība varētu būt atbilstīga. "2_Rezultāti" lapā Jūs varēsiet iepazīties ar atbalsta aprēķinu rezultātiem pa pasākumu viediem un veikt atbalsta līmeņu salīdzinājumu.
Lai atbalsta aprēķinu vienkāršotu un aprēķinu rezultāti labāk parādītu atšķirības, tad par katru jautājumu norādāma tikai viena atbilde (nevis par katru gadu atsevišķi laikposmā 2020.-2027.g.), pieņemot, ka saimniecības platības, dzīvnieku skaits, lēmumi par īstenojamām praksēm nemainītos.</t>
    </r>
  </si>
  <si>
    <r>
      <t xml:space="preserve">Vai saimniecība </t>
    </r>
    <r>
      <rPr>
        <b/>
        <sz val="11"/>
        <color rgb="FFFF0000"/>
        <rFont val="Calibri"/>
        <family val="2"/>
        <charset val="186"/>
        <scheme val="minor"/>
      </rPr>
      <t>plāno pieteikties mazo lauksaimnieku atbalstam</t>
    </r>
    <r>
      <rPr>
        <sz val="11"/>
        <color theme="1"/>
        <rFont val="Calibri"/>
        <family val="2"/>
        <charset val="186"/>
        <scheme val="minor"/>
      </rPr>
      <t xml:space="preserve"> 2023.g. un atteiksies no pārējiem tiešo maksājumu atbalsta veidiem?</t>
    </r>
  </si>
  <si>
    <r>
      <t xml:space="preserve">Cik lielas ir visas lauksaimnieka deklarētās, ar lauksaimniecisku darbību saistītās algas, tostarp ar nodarbināšanu saistītie nodokļi un sociālās iemaksas  ilgtspēju sekmējoša ienākumu pamatatbalsta </t>
    </r>
    <r>
      <rPr>
        <b/>
        <sz val="11"/>
        <color rgb="FFFF0000"/>
        <rFont val="Calibri"/>
        <family val="2"/>
        <charset val="186"/>
        <scheme val="minor"/>
      </rPr>
      <t>maksājuma maksimuma noteikšanai</t>
    </r>
    <r>
      <rPr>
        <sz val="11"/>
        <rFont val="Calibri"/>
        <family val="2"/>
        <charset val="186"/>
        <scheme val="minor"/>
      </rPr>
      <t>?</t>
    </r>
  </si>
  <si>
    <r>
      <t xml:space="preserve">Cik saimniecībā ir </t>
    </r>
    <r>
      <rPr>
        <b/>
        <sz val="11"/>
        <color rgb="FFFF0000"/>
        <rFont val="Calibri"/>
        <family val="2"/>
        <charset val="186"/>
        <scheme val="minor"/>
      </rPr>
      <t>aitu mātes,</t>
    </r>
    <r>
      <rPr>
        <sz val="11"/>
        <color theme="1"/>
        <rFont val="Calibri"/>
        <family val="2"/>
        <charset val="186"/>
        <scheme val="minor"/>
      </rPr>
      <t xml:space="preserve"> kuras noturētas saimniecībā vismaz 3 mēn. pēc 1.marta, ir atnesusies laikposmā no iepriekšējā gada 1.okt. līdz kārtējā gada 30.sept. Norādīt aitu māšu skaitu, ja ganāmpulkā ir vismaz 3 šādas aitu mātes.</t>
    </r>
  </si>
  <si>
    <r>
      <t xml:space="preserve">Cik lielā platībā audzē ilggadīgos stādījumus (izņemot īscirtmeta atvasājus), graudaugus, šķiedraugus, rapsi, ripsi, dārzeņus, zemenes, arbūzus, melones, kartupeļus, garšaugus un ārstniecības augus saimniecībā, kurā </t>
    </r>
    <r>
      <rPr>
        <b/>
        <sz val="11"/>
        <color rgb="FFFF0000"/>
        <rFont val="Calibri"/>
        <family val="2"/>
        <charset val="186"/>
        <scheme val="minor"/>
      </rPr>
      <t>nodrošinās kultūraugu dažādošanu un augsnes segumu rudens-ziemas periodā aramzemē un ilggadīgo stādījumu rindstarpās</t>
    </r>
    <r>
      <rPr>
        <b/>
        <sz val="11"/>
        <rFont val="Calibri"/>
        <family val="2"/>
        <charset val="186"/>
        <scheme val="minor"/>
      </rPr>
      <t>.</t>
    </r>
    <r>
      <rPr>
        <sz val="11"/>
        <rFont val="Calibri"/>
        <family val="2"/>
        <charset val="186"/>
        <scheme val="minor"/>
      </rPr>
      <t xml:space="preserve">
Norādīt hektārus. Attiecas uz daļēji bioloģisku saimniecību, n</t>
    </r>
    <r>
      <rPr>
        <sz val="11"/>
        <color theme="1"/>
        <rFont val="Calibri"/>
        <family val="2"/>
        <charset val="186"/>
        <scheme val="minor"/>
      </rPr>
      <t>eattiecas uz bioloģisko saimniecību</t>
    </r>
    <r>
      <rPr>
        <sz val="11"/>
        <rFont val="Calibri"/>
        <family val="2"/>
        <charset val="186"/>
        <scheme val="minor"/>
      </rPr>
      <t>, kas visa ir sertificēta</t>
    </r>
    <r>
      <rPr>
        <sz val="11"/>
        <color theme="1"/>
        <rFont val="Calibri"/>
        <family val="2"/>
        <charset val="186"/>
        <scheme val="minor"/>
      </rPr>
      <t>.</t>
    </r>
  </si>
  <si>
    <r>
      <t xml:space="preserve">Vai </t>
    </r>
    <r>
      <rPr>
        <b/>
        <sz val="11"/>
        <color rgb="FF33CC33"/>
        <rFont val="Calibri"/>
        <family val="2"/>
        <charset val="186"/>
        <scheme val="minor"/>
      </rPr>
      <t>bioloģiskā saimniecība</t>
    </r>
    <r>
      <rPr>
        <sz val="11"/>
        <rFont val="Calibri"/>
        <family val="2"/>
        <charset val="186"/>
        <scheme val="minor"/>
      </rPr>
      <t xml:space="preserve"> nodrošinās </t>
    </r>
    <r>
      <rPr>
        <b/>
        <sz val="11"/>
        <color rgb="FFFF0000"/>
        <rFont val="Calibri"/>
        <family val="2"/>
        <charset val="186"/>
        <scheme val="minor"/>
      </rPr>
      <t xml:space="preserve">kultūraugu dažādošanu un augsnes segumu rudens-ziemas periodā aramzemē un ilggadīgo stādījumu rindstarpās? </t>
    </r>
    <r>
      <rPr>
        <b/>
        <sz val="11"/>
        <rFont val="Calibri"/>
        <family val="2"/>
        <charset val="186"/>
        <scheme val="minor"/>
      </rPr>
      <t>Zālāju platībā ir nodrošināts dzīvnieku blīvums</t>
    </r>
    <r>
      <rPr>
        <sz val="11"/>
        <rFont val="Calibri"/>
        <family val="2"/>
        <charset val="186"/>
        <scheme val="minor"/>
      </rPr>
      <t xml:space="preserve"> vismaz 0,4 LielV /ha (briežkopības saimniecībās 0,3 LielV /ha) kārtējā gadā periodā 15.maijs – 15.septembris.
Attiecas uz saimniecībām, kuru visa LIZ ir iekļauta bioloģiskās lauksaimniecības kontroles sistēmā, neattiecas uz daļēji bioloģiskām.</t>
    </r>
  </si>
  <si>
    <r>
      <t xml:space="preserve">Cik lielā platībā </t>
    </r>
    <r>
      <rPr>
        <b/>
        <sz val="11"/>
        <color rgb="FFFF0000"/>
        <rFont val="Calibri"/>
        <family val="2"/>
        <charset val="186"/>
        <scheme val="minor"/>
      </rPr>
      <t>veiks minimālo augsnes apstrādi</t>
    </r>
    <r>
      <rPr>
        <b/>
        <sz val="11"/>
        <color theme="1"/>
        <rFont val="Calibri"/>
        <family val="2"/>
        <charset val="186"/>
        <scheme val="minor"/>
      </rPr>
      <t xml:space="preserve"> </t>
    </r>
    <r>
      <rPr>
        <sz val="11"/>
        <color theme="1"/>
        <rFont val="Calibri"/>
        <family val="2"/>
        <charset val="186"/>
        <scheme val="minor"/>
      </rPr>
      <t xml:space="preserve">- neveiks aršanu, tikai kultivēs vai diskos ne dziļāk par 15 cm pirms - </t>
    </r>
    <r>
      <rPr>
        <sz val="11"/>
        <rFont val="Calibri"/>
        <family val="2"/>
        <charset val="186"/>
        <scheme val="minor"/>
      </rPr>
      <t>graudaugi, eļļas augu, šķiedraugu, pākšaugu, tauriņziežu sējas? Attiecīgajos laukos herbicīdus nelietos vairāk kā 2 reizes pieteikuma gadā.</t>
    </r>
    <r>
      <rPr>
        <sz val="11"/>
        <color theme="1"/>
        <rFont val="Calibri"/>
        <family val="2"/>
        <charset val="186"/>
        <scheme val="minor"/>
      </rPr>
      <t xml:space="preserve"> Norādīt hektārus.</t>
    </r>
  </si>
  <si>
    <r>
      <t xml:space="preserve">Cik lielā platībā kultūraugi  - graudaugi, eļļas augi, šķiedraugi, pākšaugi, tauriņzieži - tiks sēti izmantojot </t>
    </r>
    <r>
      <rPr>
        <b/>
        <sz val="11"/>
        <color rgb="FFFF0000"/>
        <rFont val="Calibri"/>
        <family val="2"/>
        <charset val="186"/>
        <scheme val="minor"/>
      </rPr>
      <t>tiešās sējas metodi</t>
    </r>
    <r>
      <rPr>
        <sz val="11"/>
        <rFont val="Calibri"/>
        <family val="2"/>
        <charset val="186"/>
        <scheme val="minor"/>
      </rPr>
      <t xml:space="preserve"> (sēj rugainē)</t>
    </r>
    <r>
      <rPr>
        <b/>
        <sz val="11"/>
        <color rgb="FFFF0000"/>
        <rFont val="Calibri"/>
        <family val="2"/>
        <charset val="186"/>
        <scheme val="minor"/>
      </rPr>
      <t xml:space="preserve"> vai joslu apstrādi </t>
    </r>
    <r>
      <rPr>
        <sz val="11"/>
        <rFont val="Calibri"/>
        <family val="2"/>
        <charset val="186"/>
        <scheme val="minor"/>
      </rPr>
      <t>(apstrādā augsnes joslu līdz 5cm platumā sēklas sēšanai, bet rindstarpu josla nav šaurāka par 10cm un augsne starp rindstarpām netiek mehāniski apstrādāta un tiek saglabātas augu atliekas vai rugaine)? Attiecīgajos laukos h</t>
    </r>
    <r>
      <rPr>
        <b/>
        <sz val="11"/>
        <rFont val="Calibri"/>
        <family val="2"/>
        <charset val="186"/>
        <scheme val="minor"/>
      </rPr>
      <t>erbicīdus nelietos vairāk kā 2 reizes pieteikuma gadā.</t>
    </r>
    <r>
      <rPr>
        <sz val="11"/>
        <rFont val="Calibri"/>
        <family val="2"/>
        <charset val="186"/>
        <scheme val="minor"/>
      </rPr>
      <t xml:space="preserve"> Nor</t>
    </r>
    <r>
      <rPr>
        <sz val="11"/>
        <color theme="1"/>
        <rFont val="Calibri"/>
        <family val="2"/>
        <charset val="186"/>
        <scheme val="minor"/>
      </rPr>
      <t>ādīt hektārus</t>
    </r>
  </si>
  <si>
    <r>
      <t xml:space="preserve">Vai saimniecība </t>
    </r>
    <r>
      <rPr>
        <b/>
        <sz val="11"/>
        <color rgb="FFFF0000"/>
        <rFont val="Calibri"/>
        <family val="2"/>
        <charset val="186"/>
        <scheme val="minor"/>
      </rPr>
      <t>2022.gadā</t>
    </r>
    <r>
      <rPr>
        <sz val="11"/>
        <color theme="1"/>
        <rFont val="Calibri"/>
        <family val="2"/>
        <charset val="186"/>
        <scheme val="minor"/>
      </rPr>
      <t xml:space="preserve"> saņēma </t>
    </r>
    <r>
      <rPr>
        <b/>
        <sz val="11"/>
        <color rgb="FFFF0000"/>
        <rFont val="Calibri"/>
        <family val="2"/>
        <charset val="186"/>
        <scheme val="minor"/>
      </rPr>
      <t>mazo lauksaimnieku</t>
    </r>
    <r>
      <rPr>
        <sz val="11"/>
        <color theme="1"/>
        <rFont val="Calibri"/>
        <family val="2"/>
        <charset val="186"/>
        <scheme val="minor"/>
      </rPr>
      <t xml:space="preserve"> atbalstu?</t>
    </r>
  </si>
  <si>
    <t>9., 18., [26.]</t>
  </si>
  <si>
    <r>
      <t xml:space="preserve">Vai dārzeņu un augļu audzētājs ir iekļauts VAAD </t>
    </r>
    <r>
      <rPr>
        <b/>
        <sz val="11"/>
        <color rgb="FFFF0000"/>
        <rFont val="Calibri"/>
        <family val="2"/>
        <charset val="186"/>
        <scheme val="minor"/>
      </rPr>
      <t>lauksaimniecības produktu integrētās audzēšanas reģistrā</t>
    </r>
    <r>
      <rPr>
        <sz val="11"/>
        <color theme="1"/>
        <rFont val="Calibri"/>
        <family val="2"/>
        <charset val="186"/>
        <scheme val="minor"/>
      </rPr>
      <t>?</t>
    </r>
  </si>
  <si>
    <t xml:space="preserve">9.,14., 18., 25. </t>
  </si>
  <si>
    <r>
      <t xml:space="preserve">Cik lielā platībā saimniecībā audzē </t>
    </r>
    <r>
      <rPr>
        <b/>
        <sz val="11"/>
        <color rgb="FFFF0000"/>
        <rFont val="Calibri"/>
        <family val="2"/>
        <charset val="186"/>
        <scheme val="minor"/>
      </rPr>
      <t>sertificējamus sēklas kartupeļus</t>
    </r>
    <r>
      <rPr>
        <sz val="11"/>
        <color theme="1"/>
        <rFont val="Calibri"/>
        <family val="2"/>
        <charset val="186"/>
        <scheme val="minor"/>
      </rPr>
      <t>? Norādīt hektārus, ja tie ir vismaz 1 ha.</t>
    </r>
  </si>
  <si>
    <r>
      <t xml:space="preserve">Cik lielā platībā </t>
    </r>
    <r>
      <rPr>
        <b/>
        <sz val="11"/>
        <color rgb="FFFF0000"/>
        <rFont val="Calibri"/>
        <family val="2"/>
        <charset val="186"/>
        <scheme val="minor"/>
      </rPr>
      <t xml:space="preserve">tiks veidotas zaļmēslojuma augu papuves, </t>
    </r>
    <r>
      <rPr>
        <sz val="11"/>
        <rFont val="Calibri"/>
        <family val="2"/>
        <charset val="186"/>
        <scheme val="minor"/>
      </rPr>
      <t xml:space="preserve">papildus prasībai izveidot 4% ar ražošanu nesaistītus elementus, vismaz 2 kultūraugu maisījumā (no kuriem viens </t>
    </r>
    <r>
      <rPr>
        <sz val="11"/>
        <color theme="1"/>
        <rFont val="Calibri"/>
        <family val="2"/>
        <charset val="186"/>
        <scheme val="minor"/>
      </rPr>
      <t>no kultūraugiem ir lucerna, ragainais vanagnadziņš, āboliņš, vīķi, amoliņš, austrumu galega, lupīna (šaurlapu, dzeltenā, baltā), esparsete, lauku pupas vai zirņi un vienā kvadrātmetrā ir vismaz pieci mazākumā esošie kultūraugi), to neizmanto ganīšanai, lopbarības ieguvei vai citai ražošanai, tā nepārsniedz 10% no aramzemes un šajā platībā nelieto AAL līdz zaļmēslojuma iestrādei augsnē? Norādīt hektārus</t>
    </r>
  </si>
  <si>
    <r>
      <t xml:space="preserve">Cik lielā platībā tiks audzēti </t>
    </r>
    <r>
      <rPr>
        <b/>
        <sz val="11"/>
        <color rgb="FFFF0000"/>
        <rFont val="Calibri"/>
        <family val="2"/>
        <charset val="186"/>
        <scheme val="minor"/>
      </rPr>
      <t xml:space="preserve">59.rindā uzskaitītie slāpekli piesaistošie kultūraugi maisījumā ar aramzemē sētām stiebrzālēm, ja starp tām vairāk nekā 50 procentu ir slāpekli piesaistošie kultūraugi (kods 760), vai graudaugi, kas sēti maisījumā ar vīķiem, kurā vairāk nekā 50 procenti ir vīķu </t>
    </r>
    <r>
      <rPr>
        <b/>
        <sz val="11"/>
        <color theme="1"/>
        <rFont val="Calibri"/>
        <family val="2"/>
        <charset val="186"/>
        <scheme val="minor"/>
      </rPr>
      <t>un šajā platībā nelietos AAL visu kalendāra gadu</t>
    </r>
    <r>
      <rPr>
        <sz val="11"/>
        <color theme="1"/>
        <rFont val="Calibri"/>
        <family val="2"/>
        <charset val="186"/>
        <scheme val="minor"/>
      </rPr>
      <t xml:space="preserve">? </t>
    </r>
    <r>
      <rPr>
        <sz val="11"/>
        <color rgb="FFFF0000"/>
        <rFont val="Calibri"/>
        <family val="2"/>
        <charset val="186"/>
        <scheme val="minor"/>
      </rPr>
      <t xml:space="preserve"> </t>
    </r>
    <r>
      <rPr>
        <sz val="11"/>
        <color theme="1"/>
        <rFont val="Calibri"/>
        <family val="2"/>
        <charset val="186"/>
        <scheme val="minor"/>
      </rPr>
      <t>Norādīt hektārus</t>
    </r>
  </si>
  <si>
    <r>
      <t xml:space="preserve">Cik lielā platībā tiks audzēti slāpekli piesaistoši kultūraugi - </t>
    </r>
    <r>
      <rPr>
        <b/>
        <sz val="11"/>
        <color rgb="FFFF0000"/>
        <rFont val="Calibri"/>
        <family val="2"/>
        <charset val="186"/>
        <scheme val="minor"/>
      </rPr>
      <t xml:space="preserve">lucerna, r. vanagnadziņš, āboliņš, inkarnāta āboliņš, vīķi, amoliņš, a. galega, lupīna (šaurlapu, dzeltenā, baltā), esparsete </t>
    </r>
    <r>
      <rPr>
        <sz val="11"/>
        <rFont val="Calibri"/>
        <family val="2"/>
        <charset val="186"/>
        <scheme val="minor"/>
      </rPr>
      <t>tīrsējā vai savstarpējos maisījumos</t>
    </r>
    <r>
      <rPr>
        <b/>
        <sz val="11"/>
        <color rgb="FFFF0000"/>
        <rFont val="Calibri"/>
        <family val="2"/>
        <charset val="186"/>
        <scheme val="minor"/>
      </rPr>
      <t xml:space="preserve"> </t>
    </r>
    <r>
      <rPr>
        <b/>
        <sz val="11"/>
        <color theme="1"/>
        <rFont val="Calibri"/>
        <family val="2"/>
        <charset val="186"/>
        <scheme val="minor"/>
      </rPr>
      <t>un šajā platībā nelietos AAL visu kalendāra gadu</t>
    </r>
    <r>
      <rPr>
        <sz val="11"/>
        <color rgb="FFFF0000"/>
        <rFont val="Calibri"/>
        <family val="2"/>
        <charset val="186"/>
        <scheme val="minor"/>
      </rPr>
      <t xml:space="preserve">? </t>
    </r>
    <r>
      <rPr>
        <sz val="11"/>
        <color theme="1"/>
        <rFont val="Calibri"/>
        <family val="2"/>
        <charset val="186"/>
        <scheme val="minor"/>
      </rPr>
      <t>Norādīt hektārus</t>
    </r>
  </si>
  <si>
    <t>Atbalsttiesīgā platība ar nodrošinātu blīvumu</t>
  </si>
  <si>
    <r>
      <t>Cik lielā platībā pēc pēc galvenā kultūrauga novākšanas</t>
    </r>
    <r>
      <rPr>
        <b/>
        <sz val="11"/>
        <color theme="1"/>
        <rFont val="Calibri"/>
        <family val="2"/>
        <charset val="186"/>
        <scheme val="minor"/>
      </rPr>
      <t xml:space="preserve"> </t>
    </r>
    <r>
      <rPr>
        <b/>
        <sz val="11"/>
        <color rgb="FFFF0000"/>
        <rFont val="Calibri"/>
        <family val="2"/>
        <charset val="186"/>
        <scheme val="minor"/>
      </rPr>
      <t>bet ne vēlāk kā līdz kārtējā gada 1. septembrim tiks sētas starpkultūras</t>
    </r>
    <r>
      <rPr>
        <sz val="11"/>
        <color theme="1"/>
        <rFont val="Calibri"/>
        <family val="2"/>
        <charset val="186"/>
        <scheme val="minor"/>
      </rPr>
      <t xml:space="preserve"> </t>
    </r>
    <r>
      <rPr>
        <sz val="11"/>
        <rFont val="Calibri"/>
        <family val="2"/>
        <charset val="186"/>
        <scheme val="minor"/>
      </rPr>
      <t>- maisījumā sēti vismaz divi sarpkultūru augi kā</t>
    </r>
    <r>
      <rPr>
        <sz val="11"/>
        <color theme="1"/>
        <rFont val="Calibri"/>
        <family val="2"/>
        <charset val="186"/>
        <scheme val="minor"/>
      </rPr>
      <t xml:space="preserve"> vasaras rapsis, daudzziedu viengadīgā airene, baltās sinepes, eļļas rutks, auzas, facēlija, griķi, vīķi, rudzi, lauku pupas, zirņi vai lopbarības redīsi, </t>
    </r>
    <r>
      <rPr>
        <b/>
        <sz val="11"/>
        <color rgb="FFFF0000"/>
        <rFont val="Calibri"/>
        <family val="2"/>
        <charset val="186"/>
        <scheme val="minor"/>
      </rPr>
      <t>to sējumu saglabās un neizmantos ganīšanai, lopbarības ieguvei vai ražas novākšanai vismaz līdz kārtējā gada 31. oktobrim</t>
    </r>
    <r>
      <rPr>
        <sz val="11"/>
        <color theme="1"/>
        <rFont val="Calibri"/>
        <family val="2"/>
        <charset val="186"/>
        <scheme val="minor"/>
      </rPr>
      <t xml:space="preserve"> </t>
    </r>
    <r>
      <rPr>
        <b/>
        <sz val="11"/>
        <color theme="1"/>
        <rFont val="Calibri"/>
        <family val="2"/>
        <charset val="186"/>
        <scheme val="minor"/>
      </rPr>
      <t>un šajā platībā nelietos AAL starpkultūrau audzēšanas laikā</t>
    </r>
    <r>
      <rPr>
        <sz val="11"/>
        <color theme="1"/>
        <rFont val="Calibri"/>
        <family val="2"/>
        <charset val="186"/>
        <scheme val="minor"/>
      </rPr>
      <t>? Norādīt hektārus</t>
    </r>
  </si>
  <si>
    <r>
      <t xml:space="preserve">Cik lielā platībā tiks audzēti </t>
    </r>
    <r>
      <rPr>
        <b/>
        <sz val="11"/>
        <color rgb="FFFF0000"/>
        <rFont val="Calibri"/>
        <family val="2"/>
        <charset val="186"/>
        <scheme val="minor"/>
      </rPr>
      <t>nektāraugi</t>
    </r>
    <r>
      <rPr>
        <sz val="11"/>
        <color rgb="FFFF0000"/>
        <rFont val="Calibri"/>
        <family val="2"/>
        <charset val="186"/>
        <scheme val="minor"/>
      </rPr>
      <t xml:space="preserve"> </t>
    </r>
    <r>
      <rPr>
        <sz val="11"/>
        <color theme="1"/>
        <rFont val="Calibri"/>
        <family val="2"/>
        <charset val="186"/>
        <scheme val="minor"/>
      </rPr>
      <t xml:space="preserve">- facēlija, zilās kāpnītes, lavanda, malva, mārdadzis, izops, mātere, gurķumētra, salvija, citronmētra, tauksakne, sējas koriandrs, raudene, ežziede, biškrēsliņš, pūķgalve, melisa, daglītis, dedestiņa, kaķumētra, rudzupuķe,  </t>
    </r>
    <r>
      <rPr>
        <b/>
        <sz val="11"/>
        <color theme="1"/>
        <rFont val="Calibri"/>
        <family val="2"/>
        <charset val="186"/>
        <scheme val="minor"/>
      </rPr>
      <t>un šajā platībā nelietos AAL visu kalendāra gadu</t>
    </r>
    <r>
      <rPr>
        <sz val="11"/>
        <color theme="1"/>
        <rFont val="Calibri"/>
        <family val="2"/>
        <charset val="186"/>
        <scheme val="minor"/>
      </rPr>
      <t>? Norādīt hektārus</t>
    </r>
  </si>
  <si>
    <r>
      <t xml:space="preserve">Cik lielā platībā tiks </t>
    </r>
    <r>
      <rPr>
        <b/>
        <sz val="11"/>
        <color rgb="FFFF0000"/>
        <rFont val="Calibri"/>
        <family val="2"/>
        <charset val="186"/>
        <scheme val="minor"/>
      </rPr>
      <t>veikta pamatkaļķošana</t>
    </r>
    <r>
      <rPr>
        <sz val="11"/>
        <color theme="1"/>
        <rFont val="Calibri"/>
        <family val="2"/>
        <charset val="186"/>
        <scheme val="minor"/>
      </rPr>
      <t>, kurā pēc kaļķošanas tiks veidota ekoloģiski nozīmīga platība? Norādīt hektārus, bet tikai t</t>
    </r>
    <r>
      <rPr>
        <sz val="11"/>
        <rFont val="Calibri"/>
        <family val="2"/>
        <charset val="186"/>
        <scheme val="minor"/>
      </rPr>
      <t>os, kur augsnes analīzēs ir sniegta rekomendācija veikt pamatkaļķošanu, jo</t>
    </r>
    <r>
      <rPr>
        <sz val="11"/>
        <color theme="1"/>
        <rFont val="Calibri"/>
        <family val="2"/>
        <charset val="186"/>
        <scheme val="minor"/>
      </rPr>
      <t xml:space="preserve"> augsnes pH ir zemāk par 5,5, mālsmilts augsnēs – zemāka par 5,8, smilšmāla augsnēs – zemāka par 6,3, mālainās augsnēs – zemāka par 6,5 un, ja tiks veikta </t>
    </r>
    <r>
      <rPr>
        <sz val="11"/>
        <rFont val="Calibri"/>
        <family val="2"/>
        <charset val="186"/>
        <scheme val="minor"/>
      </rPr>
      <t>ziņošana VAAD LI</t>
    </r>
    <r>
      <rPr>
        <sz val="11"/>
        <color theme="1"/>
        <rFont val="Calibri"/>
        <family val="2"/>
        <charset val="186"/>
        <scheme val="minor"/>
      </rPr>
      <t>Z pārvaldības sistēmā.</t>
    </r>
  </si>
  <si>
    <r>
      <t xml:space="preserve">Cik lielā platībā </t>
    </r>
    <r>
      <rPr>
        <b/>
        <sz val="11"/>
        <color rgb="FFFF0000"/>
        <rFont val="Calibri"/>
        <family val="2"/>
        <charset val="186"/>
        <scheme val="minor"/>
      </rPr>
      <t xml:space="preserve">pasējā zem labības vai pākšaugu virsauga tiks sēti zālāji: </t>
    </r>
    <r>
      <rPr>
        <b/>
        <sz val="11"/>
        <rFont val="Calibri"/>
        <family val="2"/>
        <charset val="186"/>
        <scheme val="minor"/>
      </rPr>
      <t xml:space="preserve">stiebrzāles </t>
    </r>
    <r>
      <rPr>
        <sz val="11"/>
        <rFont val="Calibri"/>
        <family val="2"/>
        <charset val="186"/>
        <scheme val="minor"/>
      </rPr>
      <t xml:space="preserve">(daudzziedu viengadīgā airene, daudzziedu airene (itāļu airene), ganību airene, hibrīdā airene, auzeņairene, pļavas timotiņš, kamolzāle, pļavas auzene, niedru auzene, sarkanā auzene, aitu auzene, raupjā auzene, bezakotu lāčauza, mīkstā lāčauza, pļavas lapsaste, pļavas skarene, purva skarene, parastā skarene, parastā smilga, baltā smilga vai ložņu smilga), </t>
    </r>
    <r>
      <rPr>
        <b/>
        <sz val="11"/>
        <rFont val="Calibri"/>
        <family val="2"/>
        <charset val="186"/>
        <scheme val="minor"/>
      </rPr>
      <t>tauriņzieži</t>
    </r>
    <r>
      <rPr>
        <sz val="11"/>
        <rFont val="Calibri"/>
        <family val="2"/>
        <charset val="186"/>
        <scheme val="minor"/>
      </rPr>
      <t xml:space="preserve"> (tostarp lucerna, ragainais vanagnadziņš, āboliņš, inkarnāta āboliņš, vīķi, amoliņš vai esparsete),</t>
    </r>
    <r>
      <rPr>
        <b/>
        <sz val="11"/>
        <rFont val="Calibri"/>
        <family val="2"/>
        <charset val="186"/>
        <scheme val="minor"/>
      </rPr>
      <t xml:space="preserve"> </t>
    </r>
    <r>
      <rPr>
        <b/>
        <sz val="11"/>
        <color theme="1"/>
        <rFont val="Calibri"/>
        <family val="2"/>
        <charset val="186"/>
        <scheme val="minor"/>
      </rPr>
      <t>un šajā platībā nelietos AAL vismaz 8 nedēļas pēc ražas novākšanas vai līdz 31.decembrim</t>
    </r>
    <r>
      <rPr>
        <sz val="11"/>
        <color theme="1"/>
        <rFont val="Calibri"/>
        <family val="2"/>
        <charset val="186"/>
        <scheme val="minor"/>
      </rPr>
      <t>? Norādīt hektārus</t>
    </r>
  </si>
  <si>
    <t>Uz atbalstītajiem ilggadīgajiem (710) un aramzemē sētiem (720) zālājiem jānodrošina 0.4 LLV/ha (jaunajiem lauks. un briežiem 0.3 LLV/ha)</t>
  </si>
  <si>
    <t>Sēklaudzēšanas platības ir pieteiktas VAAD lauku apskatei.</t>
  </si>
  <si>
    <r>
      <t>Cik zālāju (710 un 720) hekt</t>
    </r>
    <r>
      <rPr>
        <sz val="11"/>
        <rFont val="Calibri"/>
        <family val="2"/>
        <charset val="186"/>
        <scheme val="minor"/>
      </rPr>
      <t>āri, kuros ir nodrošināts dzīvnieku blīvums 0,4 LLV (briežkopības dzīvniekiem 0,3, bet ja saņem ienākumu papildatbalstu gados jauniem lauksaimniekiem, tad arī citiem dzīvniekiem),</t>
    </r>
    <r>
      <rPr>
        <sz val="11"/>
        <color theme="1"/>
        <rFont val="Calibri"/>
        <family val="2"/>
        <charset val="186"/>
        <scheme val="minor"/>
      </rPr>
      <t xml:space="preserve"> </t>
    </r>
    <r>
      <rPr>
        <b/>
        <sz val="11"/>
        <color rgb="FFFF0000"/>
        <rFont val="Calibri"/>
        <family val="2"/>
        <charset val="186"/>
        <scheme val="minor"/>
      </rPr>
      <t>netiks aparti kārtējā (no 2023.g.) un nākamajā gadā</t>
    </r>
    <r>
      <rPr>
        <sz val="11"/>
        <color theme="1"/>
        <rFont val="Calibri"/>
        <family val="2"/>
        <charset val="186"/>
        <scheme val="minor"/>
      </rPr>
      <t>? Norādīt hektārus.</t>
    </r>
  </si>
  <si>
    <t>Aktuāls uz 2023.gada 18.aprīli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</si>
</sst>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9"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i/>
      <sz val="11"/>
      <color theme="1"/>
      <name val="Calibri"/>
      <family val="2"/>
      <charset val="186"/>
      <scheme val="minor"/>
    </font>
    <font>
      <b/>
      <sz val="16"/>
      <color theme="1"/>
      <name val="Calibri"/>
      <family val="2"/>
      <charset val="186"/>
      <scheme val="minor"/>
    </font>
    <font>
      <b/>
      <i/>
      <sz val="11"/>
      <color theme="1"/>
      <name val="Calibri"/>
      <family val="2"/>
      <charset val="186"/>
      <scheme val="minor"/>
    </font>
    <font>
      <i/>
      <sz val="11"/>
      <color theme="1" tint="0.34998626667073579"/>
      <name val="Calibri"/>
      <family val="2"/>
      <charset val="186"/>
      <scheme val="minor"/>
    </font>
    <font>
      <sz val="11"/>
      <color theme="1"/>
      <name val="Calibri"/>
      <family val="2"/>
      <charset val="186"/>
      <scheme val="minor"/>
    </font>
    <font>
      <b/>
      <sz val="14"/>
      <color rgb="FFFF0000"/>
      <name val="Calibri"/>
      <family val="2"/>
      <charset val="186"/>
      <scheme val="minor"/>
    </font>
    <font>
      <sz val="10"/>
      <name val="Arial"/>
      <family val="2"/>
      <charset val="186"/>
    </font>
    <font>
      <b/>
      <sz val="10"/>
      <name val="Arial"/>
      <family val="2"/>
      <charset val="186"/>
    </font>
    <font>
      <i/>
      <sz val="10"/>
      <name val="Arial"/>
      <family val="2"/>
      <charset val="186"/>
    </font>
    <font>
      <sz val="11"/>
      <color rgb="FFFF0000"/>
      <name val="Calibri"/>
      <family val="2"/>
      <charset val="186"/>
      <scheme val="minor"/>
    </font>
    <font>
      <b/>
      <sz val="11"/>
      <color rgb="FFFF0000"/>
      <name val="Calibri"/>
      <family val="2"/>
      <charset val="186"/>
      <scheme val="minor"/>
    </font>
    <font>
      <b/>
      <sz val="10"/>
      <color rgb="FF414142"/>
      <name val="Arial"/>
      <family val="2"/>
      <charset val="186"/>
    </font>
    <font>
      <strike/>
      <sz val="10"/>
      <name val="Arial"/>
      <family val="2"/>
      <charset val="186"/>
    </font>
    <font>
      <u/>
      <sz val="11"/>
      <color theme="10"/>
      <name val="Calibri"/>
      <family val="2"/>
      <charset val="186"/>
      <scheme val="minor"/>
    </font>
    <font>
      <b/>
      <sz val="11"/>
      <color theme="0"/>
      <name val="Calibri"/>
      <family val="2"/>
      <charset val="186"/>
      <scheme val="minor"/>
    </font>
    <font>
      <b/>
      <sz val="14"/>
      <name val="Calibri"/>
      <family val="2"/>
      <charset val="186"/>
      <scheme val="minor"/>
    </font>
    <font>
      <sz val="12"/>
      <color theme="1"/>
      <name val="Calibri"/>
      <family val="2"/>
      <charset val="186"/>
      <scheme val="minor"/>
    </font>
    <font>
      <sz val="11"/>
      <name val="Calibri"/>
      <family val="2"/>
      <charset val="186"/>
      <scheme val="minor"/>
    </font>
    <font>
      <b/>
      <u/>
      <sz val="11"/>
      <color theme="4" tint="-0.249977111117893"/>
      <name val="Calibri"/>
      <family val="2"/>
      <charset val="186"/>
      <scheme val="minor"/>
    </font>
    <font>
      <b/>
      <u/>
      <sz val="12"/>
      <name val="Calibri"/>
      <family val="2"/>
      <charset val="186"/>
      <scheme val="minor"/>
    </font>
    <font>
      <b/>
      <i/>
      <sz val="12"/>
      <color rgb="FF000000"/>
      <name val="Calibri"/>
      <family val="2"/>
      <charset val="186"/>
      <scheme val="minor"/>
    </font>
    <font>
      <sz val="12"/>
      <color rgb="FF000000"/>
      <name val="Calibri"/>
      <family val="2"/>
      <charset val="186"/>
      <scheme val="minor"/>
    </font>
    <font>
      <b/>
      <sz val="12"/>
      <color rgb="FFFF0000"/>
      <name val="Calibri"/>
      <family val="2"/>
      <charset val="186"/>
      <scheme val="minor"/>
    </font>
    <font>
      <b/>
      <sz val="12"/>
      <name val="Calibri"/>
      <family val="2"/>
      <charset val="186"/>
      <scheme val="minor"/>
    </font>
    <font>
      <b/>
      <sz val="16"/>
      <color rgb="FFFF0000"/>
      <name val="Calibri"/>
      <family val="2"/>
      <charset val="186"/>
      <scheme val="minor"/>
    </font>
    <font>
      <b/>
      <u/>
      <sz val="18"/>
      <name val="Calibri"/>
      <family val="2"/>
      <charset val="186"/>
      <scheme val="minor"/>
    </font>
    <font>
      <b/>
      <u/>
      <sz val="14"/>
      <name val="Calibri"/>
      <family val="2"/>
      <charset val="186"/>
      <scheme val="minor"/>
    </font>
    <font>
      <sz val="9"/>
      <color indexed="81"/>
      <name val="Tahoma"/>
      <family val="2"/>
      <charset val="186"/>
    </font>
    <font>
      <b/>
      <sz val="9"/>
      <color indexed="81"/>
      <name val="Tahoma"/>
      <family val="2"/>
      <charset val="186"/>
    </font>
    <font>
      <b/>
      <sz val="12"/>
      <color theme="0"/>
      <name val="Calibri"/>
      <family val="2"/>
      <charset val="186"/>
      <scheme val="minor"/>
    </font>
    <font>
      <b/>
      <u/>
      <sz val="12"/>
      <color theme="4" tint="-0.249977111117893"/>
      <name val="Calibri"/>
      <family val="2"/>
      <charset val="186"/>
      <scheme val="minor"/>
    </font>
    <font>
      <b/>
      <i/>
      <sz val="11"/>
      <color rgb="FFFF0000"/>
      <name val="Calibri"/>
      <family val="2"/>
      <charset val="186"/>
      <scheme val="minor"/>
    </font>
    <font>
      <b/>
      <sz val="14"/>
      <color theme="1"/>
      <name val="Calibri"/>
      <family val="2"/>
      <charset val="186"/>
      <scheme val="minor"/>
    </font>
    <font>
      <strike/>
      <sz val="11"/>
      <color theme="1"/>
      <name val="Calibri"/>
      <family val="2"/>
      <charset val="186"/>
      <scheme val="minor"/>
    </font>
    <font>
      <b/>
      <sz val="11"/>
      <color rgb="FFFF0000"/>
      <name val="Calibri"/>
      <family val="2"/>
      <scheme val="minor"/>
    </font>
    <font>
      <b/>
      <sz val="11"/>
      <name val="Calibri"/>
      <family val="2"/>
      <charset val="186"/>
      <scheme val="minor"/>
    </font>
    <font>
      <sz val="11"/>
      <name val="Calibri"/>
      <family val="2"/>
      <scheme val="minor"/>
    </font>
    <font>
      <b/>
      <sz val="11"/>
      <name val="Calibri"/>
      <family val="2"/>
      <scheme val="minor"/>
    </font>
    <font>
      <sz val="11"/>
      <color rgb="FF00B0F0"/>
      <name val="Calibri"/>
      <family val="2"/>
      <charset val="186"/>
      <scheme val="minor"/>
    </font>
    <font>
      <b/>
      <sz val="11"/>
      <color theme="8" tint="-0.249977111117893"/>
      <name val="Calibri"/>
      <family val="2"/>
      <charset val="186"/>
      <scheme val="minor"/>
    </font>
    <font>
      <b/>
      <sz val="11"/>
      <color theme="5" tint="-0.249977111117893"/>
      <name val="Calibri"/>
      <family val="2"/>
      <charset val="186"/>
      <scheme val="minor"/>
    </font>
    <font>
      <b/>
      <sz val="11"/>
      <color rgb="FF0070C0"/>
      <name val="Calibri"/>
      <family val="2"/>
      <charset val="186"/>
      <scheme val="minor"/>
    </font>
    <font>
      <b/>
      <sz val="11"/>
      <color rgb="FF33CC33"/>
      <name val="Calibri"/>
      <family val="2"/>
      <charset val="186"/>
      <scheme val="minor"/>
    </font>
    <font>
      <sz val="11"/>
      <color rgb="FF33CC33"/>
      <name val="Calibri"/>
      <family val="2"/>
      <charset val="186"/>
      <scheme val="minor"/>
    </font>
    <font>
      <u/>
      <sz val="11"/>
      <color theme="1"/>
      <name val="Calibri"/>
      <family val="2"/>
      <charset val="186"/>
      <scheme val="minor"/>
    </font>
    <font>
      <sz val="11"/>
      <color rgb="FFFF00FF"/>
      <name val="Calibri"/>
      <family val="2"/>
      <charset val="186"/>
      <scheme val="minor"/>
    </font>
  </fonts>
  <fills count="22">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6FAF4"/>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
      <patternFill patternType="solid">
        <fgColor theme="5" tint="-0.499984740745262"/>
        <bgColor indexed="64"/>
      </patternFill>
    </fill>
    <fill>
      <patternFill patternType="solid">
        <fgColor rgb="FFD9FFD9"/>
        <bgColor indexed="64"/>
      </patternFill>
    </fill>
  </fills>
  <borders count="29">
    <border>
      <left/>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diagonalDown="1">
      <left style="thin">
        <color indexed="64"/>
      </left>
      <right style="thin">
        <color indexed="64"/>
      </right>
      <top style="thin">
        <color indexed="64"/>
      </top>
      <bottom/>
      <diagonal style="dotted">
        <color indexed="64"/>
      </diagonal>
    </border>
    <border diagonalUp="1" diagonalDown="1">
      <left style="thin">
        <color indexed="64"/>
      </left>
      <right style="thin">
        <color indexed="64"/>
      </right>
      <top/>
      <bottom/>
      <diagonal style="dotted">
        <color indexed="64"/>
      </diagonal>
    </border>
    <border diagonalUp="1" diagonalDown="1">
      <left style="thin">
        <color indexed="64"/>
      </left>
      <right style="thin">
        <color indexed="64"/>
      </right>
      <top/>
      <bottom style="thin">
        <color indexed="64"/>
      </bottom>
      <diagonal style="dotted">
        <color indexed="64"/>
      </diagonal>
    </border>
    <border diagonalUp="1" diagonalDown="1">
      <left style="thin">
        <color indexed="64"/>
      </left>
      <right style="thin">
        <color indexed="64"/>
      </right>
      <top style="medium">
        <color indexed="64"/>
      </top>
      <bottom/>
      <diagonal style="dotted">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dotted">
        <color indexed="64"/>
      </top>
      <bottom style="dotted">
        <color indexed="64"/>
      </bottom>
      <diagonal/>
    </border>
    <border>
      <left style="hair">
        <color indexed="64"/>
      </left>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diagonal/>
    </border>
    <border>
      <left style="hair">
        <color indexed="64"/>
      </left>
      <right/>
      <top style="dotted">
        <color indexed="64"/>
      </top>
      <bottom/>
      <diagonal/>
    </border>
    <border>
      <left style="hair">
        <color indexed="64"/>
      </left>
      <right style="hair">
        <color indexed="64"/>
      </right>
      <top style="dotted">
        <color indexed="64"/>
      </top>
      <bottom/>
      <diagonal/>
    </border>
    <border>
      <left/>
      <right/>
      <top/>
      <bottom style="dotted">
        <color auto="1"/>
      </bottom>
      <diagonal/>
    </border>
    <border>
      <left style="hair">
        <color indexed="64"/>
      </left>
      <right style="hair">
        <color indexed="64"/>
      </right>
      <top/>
      <bottom style="dotted">
        <color auto="1"/>
      </bottom>
      <diagonal/>
    </border>
    <border>
      <left style="dotted">
        <color auto="1"/>
      </left>
      <right style="dotted">
        <color auto="1"/>
      </right>
      <top/>
      <bottom/>
      <diagonal/>
    </border>
    <border>
      <left style="hair">
        <color auto="1"/>
      </left>
      <right style="hair">
        <color auto="1"/>
      </right>
      <top style="hair">
        <color auto="1"/>
      </top>
      <bottom style="hair">
        <color auto="1"/>
      </bottom>
      <diagonal/>
    </border>
    <border>
      <left style="dotted">
        <color indexed="64"/>
      </left>
      <right/>
      <top style="dotted">
        <color indexed="64"/>
      </top>
      <bottom/>
      <diagonal/>
    </border>
    <border>
      <left/>
      <right style="hair">
        <color indexed="64"/>
      </right>
      <top style="dotted">
        <color indexed="64"/>
      </top>
      <bottom style="dotted">
        <color indexed="64"/>
      </bottom>
      <diagonal/>
    </border>
    <border>
      <left/>
      <right style="hair">
        <color indexed="64"/>
      </right>
      <top style="dotted">
        <color indexed="64"/>
      </top>
      <bottom/>
      <diagonal/>
    </border>
    <border>
      <left style="hair">
        <color indexed="64"/>
      </left>
      <right/>
      <top/>
      <bottom/>
      <diagonal/>
    </border>
  </borders>
  <cellStyleXfs count="4">
    <xf numFmtId="0" fontId="0" fillId="0" borderId="0"/>
    <xf numFmtId="9" fontId="7" fillId="0" borderId="0" applyFont="0" applyFill="0" applyBorder="0" applyAlignment="0" applyProtection="0"/>
    <xf numFmtId="0" fontId="9" fillId="0" borderId="0"/>
    <xf numFmtId="0" fontId="16" fillId="0" borderId="0" applyNumberFormat="0" applyFill="0" applyBorder="0" applyAlignment="0" applyProtection="0"/>
  </cellStyleXfs>
  <cellXfs count="287">
    <xf numFmtId="0" fontId="0" fillId="0" borderId="0" xfId="0"/>
    <xf numFmtId="0" fontId="2" fillId="0" borderId="0" xfId="0" applyFont="1" applyAlignment="1">
      <alignment horizontal="center"/>
    </xf>
    <xf numFmtId="0" fontId="0" fillId="0" borderId="0" xfId="0" applyAlignment="1">
      <alignment wrapText="1"/>
    </xf>
    <xf numFmtId="0" fontId="0" fillId="0" borderId="0" xfId="0" applyAlignment="1">
      <alignment horizontal="center"/>
    </xf>
    <xf numFmtId="0" fontId="0" fillId="5" borderId="0" xfId="0" applyFill="1"/>
    <xf numFmtId="0" fontId="0" fillId="5" borderId="0" xfId="0" applyFill="1" applyAlignment="1">
      <alignment wrapText="1"/>
    </xf>
    <xf numFmtId="3" fontId="0" fillId="7" borderId="2" xfId="0" applyNumberFormat="1" applyFill="1" applyBorder="1"/>
    <xf numFmtId="0" fontId="0" fillId="0" borderId="3" xfId="0" applyFill="1" applyBorder="1"/>
    <xf numFmtId="0" fontId="2" fillId="0" borderId="3" xfId="0" applyFont="1" applyFill="1" applyBorder="1"/>
    <xf numFmtId="0" fontId="0" fillId="0" borderId="3" xfId="0" applyFill="1" applyBorder="1" applyAlignment="1">
      <alignment wrapText="1"/>
    </xf>
    <xf numFmtId="3" fontId="0" fillId="0" borderId="3" xfId="0" applyNumberFormat="1" applyFill="1" applyBorder="1"/>
    <xf numFmtId="3" fontId="0" fillId="0" borderId="8" xfId="0" applyNumberFormat="1" applyFill="1" applyBorder="1"/>
    <xf numFmtId="0" fontId="0" fillId="0" borderId="4" xfId="0" applyFill="1" applyBorder="1"/>
    <xf numFmtId="0" fontId="2" fillId="0" borderId="4" xfId="0" applyFont="1" applyFill="1" applyBorder="1"/>
    <xf numFmtId="0" fontId="0" fillId="0" borderId="4" xfId="0" applyFill="1" applyBorder="1" applyAlignment="1">
      <alignment wrapText="1"/>
    </xf>
    <xf numFmtId="3" fontId="0" fillId="0" borderId="4" xfId="0" applyNumberFormat="1" applyFill="1" applyBorder="1"/>
    <xf numFmtId="3" fontId="0" fillId="0" borderId="9" xfId="0" applyNumberFormat="1" applyFill="1" applyBorder="1"/>
    <xf numFmtId="0" fontId="0" fillId="6" borderId="3" xfId="0" applyFont="1" applyFill="1" applyBorder="1" applyAlignment="1">
      <alignment vertical="top" wrapText="1"/>
    </xf>
    <xf numFmtId="0" fontId="0" fillId="8" borderId="3" xfId="0" applyFill="1" applyBorder="1"/>
    <xf numFmtId="0" fontId="0" fillId="8" borderId="3" xfId="0" applyFill="1" applyBorder="1" applyAlignment="1">
      <alignment wrapText="1"/>
    </xf>
    <xf numFmtId="3" fontId="0" fillId="8" borderId="8" xfId="0" applyNumberFormat="1" applyFill="1" applyBorder="1"/>
    <xf numFmtId="3" fontId="0" fillId="8" borderId="3" xfId="0" applyNumberFormat="1" applyFill="1" applyBorder="1"/>
    <xf numFmtId="0" fontId="0" fillId="8" borderId="3" xfId="0" applyFont="1" applyFill="1" applyBorder="1" applyAlignment="1">
      <alignment vertical="top" wrapText="1"/>
    </xf>
    <xf numFmtId="0" fontId="0" fillId="8" borderId="4" xfId="0" applyFill="1" applyBorder="1"/>
    <xf numFmtId="0" fontId="0" fillId="8" borderId="4" xfId="0" applyFont="1" applyFill="1" applyBorder="1" applyAlignment="1">
      <alignment vertical="top" wrapText="1"/>
    </xf>
    <xf numFmtId="0" fontId="0" fillId="8" borderId="4" xfId="0" applyFill="1" applyBorder="1" applyAlignment="1">
      <alignment wrapText="1"/>
    </xf>
    <xf numFmtId="3" fontId="0" fillId="8" borderId="9" xfId="0" applyNumberFormat="1" applyFill="1" applyBorder="1"/>
    <xf numFmtId="3" fontId="0" fillId="8" borderId="4" xfId="0" applyNumberFormat="1" applyFill="1" applyBorder="1"/>
    <xf numFmtId="0" fontId="0" fillId="3" borderId="2" xfId="0" applyFill="1" applyBorder="1"/>
    <xf numFmtId="0" fontId="0" fillId="3" borderId="2" xfId="0" applyFont="1" applyFill="1" applyBorder="1" applyAlignment="1">
      <alignment vertical="top" wrapText="1"/>
    </xf>
    <xf numFmtId="0" fontId="0" fillId="3" borderId="2" xfId="0" applyFill="1" applyBorder="1" applyAlignment="1">
      <alignment wrapText="1"/>
    </xf>
    <xf numFmtId="3" fontId="0" fillId="3" borderId="2" xfId="0" applyNumberFormat="1" applyFill="1" applyBorder="1"/>
    <xf numFmtId="0" fontId="0" fillId="10" borderId="2" xfId="0" applyFill="1" applyBorder="1"/>
    <xf numFmtId="0" fontId="0" fillId="10" borderId="2" xfId="0" applyFill="1" applyBorder="1" applyAlignment="1">
      <alignment wrapText="1"/>
    </xf>
    <xf numFmtId="3" fontId="0" fillId="10" borderId="7" xfId="0" applyNumberFormat="1" applyFill="1" applyBorder="1"/>
    <xf numFmtId="3" fontId="0" fillId="10" borderId="2" xfId="0" applyNumberFormat="1" applyFill="1" applyBorder="1"/>
    <xf numFmtId="0" fontId="0" fillId="7" borderId="2" xfId="0" applyFill="1" applyBorder="1"/>
    <xf numFmtId="0" fontId="2" fillId="7" borderId="2" xfId="0" applyFont="1" applyFill="1" applyBorder="1"/>
    <xf numFmtId="0" fontId="0" fillId="7" borderId="2" xfId="0" applyFill="1" applyBorder="1" applyAlignment="1">
      <alignment wrapText="1"/>
    </xf>
    <xf numFmtId="3" fontId="0" fillId="7" borderId="7" xfId="0" applyNumberFormat="1" applyFill="1" applyBorder="1"/>
    <xf numFmtId="0" fontId="0" fillId="7" borderId="5" xfId="0" applyFill="1" applyBorder="1"/>
    <xf numFmtId="0" fontId="2" fillId="7" borderId="5" xfId="0" applyFont="1" applyFill="1" applyBorder="1"/>
    <xf numFmtId="0" fontId="0" fillId="7" borderId="5" xfId="0" applyFill="1" applyBorder="1" applyAlignment="1">
      <alignment wrapText="1"/>
    </xf>
    <xf numFmtId="3" fontId="0" fillId="7" borderId="5" xfId="0" applyNumberFormat="1" applyFill="1" applyBorder="1"/>
    <xf numFmtId="3" fontId="0" fillId="7" borderId="10" xfId="0" applyNumberFormat="1" applyFill="1" applyBorder="1"/>
    <xf numFmtId="0" fontId="2" fillId="10" borderId="2" xfId="0" applyFont="1" applyFill="1" applyBorder="1" applyAlignment="1">
      <alignment vertical="top" wrapText="1"/>
    </xf>
    <xf numFmtId="4" fontId="0" fillId="8" borderId="3" xfId="0" applyNumberFormat="1" applyFill="1" applyBorder="1"/>
    <xf numFmtId="0" fontId="3" fillId="8" borderId="3" xfId="0" applyFont="1" applyFill="1" applyBorder="1" applyAlignment="1">
      <alignment vertical="top"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xf>
    <xf numFmtId="0" fontId="6" fillId="8" borderId="3" xfId="0" applyFont="1" applyFill="1" applyBorder="1" applyAlignment="1">
      <alignment vertical="top" wrapText="1"/>
    </xf>
    <xf numFmtId="0" fontId="2" fillId="10" borderId="2" xfId="0" applyFont="1" applyFill="1" applyBorder="1"/>
    <xf numFmtId="0" fontId="2" fillId="10" borderId="2" xfId="0" applyFont="1" applyFill="1" applyBorder="1" applyAlignment="1">
      <alignment wrapText="1"/>
    </xf>
    <xf numFmtId="3" fontId="2" fillId="10" borderId="7" xfId="0" applyNumberFormat="1" applyFont="1" applyFill="1" applyBorder="1"/>
    <xf numFmtId="3" fontId="2" fillId="10" borderId="2" xfId="0" applyNumberFormat="1" applyFont="1" applyFill="1" applyBorder="1"/>
    <xf numFmtId="0" fontId="2" fillId="0" borderId="0" xfId="0" applyFont="1"/>
    <xf numFmtId="0" fontId="2" fillId="8" borderId="3" xfId="0" applyFont="1" applyFill="1" applyBorder="1" applyAlignment="1">
      <alignment vertical="top" wrapText="1"/>
    </xf>
    <xf numFmtId="0" fontId="0" fillId="9" borderId="2" xfId="0" applyFill="1" applyBorder="1"/>
    <xf numFmtId="0" fontId="0" fillId="9" borderId="2" xfId="0" applyFill="1" applyBorder="1" applyAlignment="1">
      <alignment wrapText="1"/>
    </xf>
    <xf numFmtId="3" fontId="0" fillId="9" borderId="2" xfId="0" applyNumberFormat="1" applyFill="1" applyBorder="1"/>
    <xf numFmtId="0" fontId="2" fillId="9" borderId="2" xfId="0" applyFont="1" applyFill="1" applyBorder="1" applyAlignment="1">
      <alignment vertical="top" wrapText="1"/>
    </xf>
    <xf numFmtId="0" fontId="0" fillId="8" borderId="3" xfId="0" applyFont="1" applyFill="1" applyBorder="1" applyAlignment="1">
      <alignment horizontal="right" vertical="top" wrapText="1"/>
    </xf>
    <xf numFmtId="0" fontId="0" fillId="8" borderId="4" xfId="0" applyFont="1" applyFill="1" applyBorder="1" applyAlignment="1">
      <alignment horizontal="right" vertical="top" wrapText="1"/>
    </xf>
    <xf numFmtId="0" fontId="2" fillId="12" borderId="2" xfId="0" applyFont="1" applyFill="1" applyBorder="1"/>
    <xf numFmtId="0" fontId="2" fillId="12" borderId="2" xfId="0" applyFont="1" applyFill="1" applyBorder="1" applyAlignment="1">
      <alignment vertical="top" wrapText="1"/>
    </xf>
    <xf numFmtId="0" fontId="2" fillId="12" borderId="2" xfId="0" applyFont="1" applyFill="1" applyBorder="1" applyAlignment="1">
      <alignment wrapText="1"/>
    </xf>
    <xf numFmtId="3" fontId="2" fillId="12" borderId="2" xfId="0" applyNumberFormat="1" applyFont="1" applyFill="1" applyBorder="1"/>
    <xf numFmtId="0" fontId="0" fillId="12" borderId="2" xfId="0" applyFill="1" applyBorder="1"/>
    <xf numFmtId="0" fontId="0" fillId="12" borderId="2" xfId="0" applyFill="1" applyBorder="1" applyAlignment="1">
      <alignment wrapText="1"/>
    </xf>
    <xf numFmtId="3" fontId="0" fillId="12" borderId="2" xfId="0" applyNumberFormat="1" applyFill="1" applyBorder="1"/>
    <xf numFmtId="0" fontId="0" fillId="8" borderId="3" xfId="0" applyFill="1" applyBorder="1" applyAlignment="1">
      <alignment vertical="top"/>
    </xf>
    <xf numFmtId="0" fontId="0" fillId="8" borderId="3" xfId="0" applyFill="1" applyBorder="1" applyAlignment="1">
      <alignment vertical="top" wrapText="1"/>
    </xf>
    <xf numFmtId="164" fontId="0" fillId="8" borderId="3" xfId="0" applyNumberFormat="1" applyFill="1" applyBorder="1"/>
    <xf numFmtId="3" fontId="0" fillId="12" borderId="7" xfId="0" applyNumberFormat="1" applyFill="1" applyBorder="1"/>
    <xf numFmtId="4" fontId="0" fillId="8" borderId="8" xfId="0" applyNumberFormat="1" applyFill="1" applyBorder="1"/>
    <xf numFmtId="0" fontId="0" fillId="8" borderId="0" xfId="0" applyFill="1"/>
    <xf numFmtId="3" fontId="0" fillId="8" borderId="3" xfId="0" applyNumberFormat="1" applyFill="1" applyBorder="1" applyAlignment="1">
      <alignment horizontal="right"/>
    </xf>
    <xf numFmtId="2" fontId="0" fillId="0" borderId="0" xfId="0" applyNumberFormat="1" applyAlignment="1">
      <alignment horizontal="center"/>
    </xf>
    <xf numFmtId="0" fontId="0" fillId="0" borderId="14" xfId="0" applyBorder="1"/>
    <xf numFmtId="0" fontId="10" fillId="8" borderId="14" xfId="2" applyFont="1" applyFill="1" applyBorder="1" applyAlignment="1">
      <alignment horizontal="center" vertical="center"/>
    </xf>
    <xf numFmtId="0" fontId="9" fillId="8" borderId="14" xfId="2" applyFill="1" applyBorder="1"/>
    <xf numFmtId="0" fontId="9" fillId="0" borderId="14" xfId="2" applyFill="1" applyBorder="1"/>
    <xf numFmtId="0" fontId="10" fillId="0" borderId="14" xfId="2" applyFont="1" applyFill="1" applyBorder="1" applyAlignment="1">
      <alignment horizontal="center" vertical="center"/>
    </xf>
    <xf numFmtId="2" fontId="10" fillId="0" borderId="14" xfId="2" applyNumberFormat="1" applyFont="1" applyFill="1" applyBorder="1" applyAlignment="1">
      <alignment horizontal="center" vertical="center"/>
    </xf>
    <xf numFmtId="0" fontId="9" fillId="8" borderId="14" xfId="2" applyFont="1" applyFill="1" applyBorder="1"/>
    <xf numFmtId="0" fontId="9" fillId="13" borderId="14" xfId="2" applyFont="1" applyFill="1" applyBorder="1"/>
    <xf numFmtId="0" fontId="9" fillId="13" borderId="14" xfId="2" applyFill="1" applyBorder="1" applyAlignment="1">
      <alignment horizontal="center"/>
    </xf>
    <xf numFmtId="3" fontId="0" fillId="13" borderId="14" xfId="0" applyNumberFormat="1" applyFill="1" applyBorder="1" applyAlignment="1">
      <alignment horizontal="center"/>
    </xf>
    <xf numFmtId="2" fontId="9" fillId="13" borderId="14" xfId="2" applyNumberFormat="1" applyFill="1" applyBorder="1" applyAlignment="1">
      <alignment horizontal="center"/>
    </xf>
    <xf numFmtId="0" fontId="9" fillId="11" borderId="14" xfId="2" applyFont="1" applyFill="1" applyBorder="1"/>
    <xf numFmtId="0" fontId="9" fillId="11" borderId="14" xfId="2" applyFill="1" applyBorder="1" applyAlignment="1">
      <alignment horizontal="center"/>
    </xf>
    <xf numFmtId="3" fontId="0" fillId="11" borderId="14" xfId="0" applyNumberFormat="1" applyFill="1" applyBorder="1" applyAlignment="1">
      <alignment horizontal="center"/>
    </xf>
    <xf numFmtId="2" fontId="9" fillId="11" borderId="14" xfId="2" applyNumberFormat="1" applyFill="1" applyBorder="1" applyAlignment="1">
      <alignment horizontal="center"/>
    </xf>
    <xf numFmtId="0" fontId="9" fillId="14" borderId="14" xfId="2" applyFont="1" applyFill="1" applyBorder="1"/>
    <xf numFmtId="0" fontId="9" fillId="14" borderId="14" xfId="2" applyFill="1" applyBorder="1" applyAlignment="1">
      <alignment horizontal="center"/>
    </xf>
    <xf numFmtId="3" fontId="0" fillId="14" borderId="14" xfId="0" applyNumberFormat="1" applyFill="1" applyBorder="1" applyAlignment="1">
      <alignment horizontal="center"/>
    </xf>
    <xf numFmtId="2" fontId="9" fillId="14" borderId="14" xfId="2" applyNumberFormat="1" applyFill="1" applyBorder="1" applyAlignment="1">
      <alignment horizontal="center"/>
    </xf>
    <xf numFmtId="0" fontId="11" fillId="8" borderId="14" xfId="2" applyFont="1" applyFill="1" applyBorder="1"/>
    <xf numFmtId="0" fontId="2" fillId="2" borderId="3" xfId="0" applyFont="1" applyFill="1" applyBorder="1" applyAlignment="1">
      <alignment horizontal="center"/>
    </xf>
    <xf numFmtId="0" fontId="2" fillId="2" borderId="3" xfId="0" applyFont="1" applyFill="1" applyBorder="1" applyAlignment="1">
      <alignment horizontal="left"/>
    </xf>
    <xf numFmtId="3" fontId="2" fillId="2" borderId="5" xfId="0" applyNumberFormat="1" applyFont="1" applyFill="1" applyBorder="1" applyAlignment="1">
      <alignment horizontal="center" wrapText="1"/>
    </xf>
    <xf numFmtId="0" fontId="0" fillId="8" borderId="3" xfId="0" applyFill="1" applyBorder="1" applyAlignment="1">
      <alignment horizontal="left" vertical="top"/>
    </xf>
    <xf numFmtId="0" fontId="13" fillId="4" borderId="5" xfId="0" applyFont="1" applyFill="1" applyBorder="1" applyAlignment="1">
      <alignment horizontal="center" vertical="center"/>
    </xf>
    <xf numFmtId="0" fontId="13" fillId="4" borderId="5" xfId="0" applyFont="1" applyFill="1" applyBorder="1" applyAlignment="1">
      <alignment horizontal="left" vertical="center" wrapText="1"/>
    </xf>
    <xf numFmtId="0" fontId="13" fillId="4" borderId="5" xfId="0" applyFont="1" applyFill="1" applyBorder="1" applyAlignment="1">
      <alignment horizontal="center" vertical="center" wrapText="1"/>
    </xf>
    <xf numFmtId="3" fontId="13" fillId="4" borderId="5" xfId="0" applyNumberFormat="1" applyFont="1" applyFill="1" applyBorder="1" applyAlignment="1">
      <alignment horizontal="center" vertical="center"/>
    </xf>
    <xf numFmtId="0" fontId="12" fillId="0" borderId="0" xfId="0" applyFont="1"/>
    <xf numFmtId="0" fontId="13" fillId="4" borderId="3" xfId="0" applyFont="1" applyFill="1" applyBorder="1" applyAlignment="1">
      <alignment horizontal="center" vertical="center"/>
    </xf>
    <xf numFmtId="0" fontId="13" fillId="4"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3" fontId="13" fillId="4" borderId="3" xfId="0" applyNumberFormat="1" applyFont="1" applyFill="1" applyBorder="1" applyAlignment="1">
      <alignment horizontal="center" vertical="center"/>
    </xf>
    <xf numFmtId="9" fontId="2" fillId="0" borderId="0" xfId="1" applyFont="1" applyAlignment="1">
      <alignment horizontal="center"/>
    </xf>
    <xf numFmtId="0" fontId="9" fillId="8" borderId="23" xfId="2" applyFont="1" applyFill="1" applyBorder="1"/>
    <xf numFmtId="0" fontId="15" fillId="8" borderId="14" xfId="2" applyFont="1" applyFill="1" applyBorder="1"/>
    <xf numFmtId="0" fontId="9" fillId="15" borderId="14" xfId="2" applyFill="1" applyBorder="1"/>
    <xf numFmtId="0" fontId="9" fillId="15" borderId="14" xfId="2" applyFont="1" applyFill="1" applyBorder="1"/>
    <xf numFmtId="0" fontId="14" fillId="15" borderId="0" xfId="0" applyFont="1" applyFill="1" applyAlignment="1">
      <alignment vertical="center"/>
    </xf>
    <xf numFmtId="0" fontId="0" fillId="15" borderId="0" xfId="0" applyFill="1"/>
    <xf numFmtId="0" fontId="0" fillId="0" borderId="16" xfId="0" applyBorder="1" applyAlignment="1">
      <alignment vertical="top" wrapText="1"/>
    </xf>
    <xf numFmtId="0" fontId="0" fillId="8" borderId="16" xfId="0" applyFill="1" applyBorder="1" applyAlignment="1">
      <alignment vertical="top" wrapText="1"/>
    </xf>
    <xf numFmtId="0" fontId="0" fillId="0" borderId="19" xfId="0" applyBorder="1" applyAlignment="1">
      <alignment vertical="top" wrapText="1"/>
    </xf>
    <xf numFmtId="0" fontId="0" fillId="0" borderId="0" xfId="0" applyAlignment="1"/>
    <xf numFmtId="0" fontId="2" fillId="0" borderId="16" xfId="0" applyFont="1" applyBorder="1" applyAlignment="1">
      <alignment vertical="top"/>
    </xf>
    <xf numFmtId="0" fontId="2" fillId="0" borderId="17" xfId="0" applyFont="1" applyBorder="1" applyAlignment="1">
      <alignment horizontal="center" vertical="top" wrapText="1"/>
    </xf>
    <xf numFmtId="0" fontId="0" fillId="0" borderId="17" xfId="0" applyBorder="1" applyAlignment="1">
      <alignment horizontal="center" vertical="top" wrapText="1"/>
    </xf>
    <xf numFmtId="0" fontId="0" fillId="8" borderId="17" xfId="0" applyFill="1" applyBorder="1" applyAlignment="1">
      <alignment horizontal="center" vertical="top" wrapText="1"/>
    </xf>
    <xf numFmtId="0" fontId="0" fillId="0" borderId="20" xfId="0" applyBorder="1" applyAlignment="1">
      <alignment horizontal="center" vertical="top" wrapText="1"/>
    </xf>
    <xf numFmtId="0" fontId="4" fillId="8" borderId="0" xfId="0" applyFont="1" applyFill="1"/>
    <xf numFmtId="0" fontId="0" fillId="8" borderId="0" xfId="0" applyFill="1" applyAlignment="1">
      <alignment wrapText="1"/>
    </xf>
    <xf numFmtId="0" fontId="17" fillId="8" borderId="0" xfId="0" applyFont="1" applyFill="1" applyAlignment="1">
      <alignment wrapText="1"/>
    </xf>
    <xf numFmtId="0" fontId="0" fillId="0" borderId="22" xfId="0" applyBorder="1" applyAlignment="1">
      <alignment horizontal="center" vertical="top" wrapText="1"/>
    </xf>
    <xf numFmtId="0" fontId="0" fillId="0" borderId="1" xfId="0" applyBorder="1" applyAlignment="1">
      <alignment horizontal="center" vertical="top" wrapText="1"/>
    </xf>
    <xf numFmtId="0" fontId="0" fillId="0" borderId="0" xfId="0" applyFont="1"/>
    <xf numFmtId="0" fontId="23" fillId="0" borderId="0" xfId="0" applyFont="1" applyAlignment="1">
      <alignment vertical="center"/>
    </xf>
    <xf numFmtId="0" fontId="0" fillId="0" borderId="0" xfId="0" applyFont="1" applyAlignment="1">
      <alignment horizontal="center"/>
    </xf>
    <xf numFmtId="0" fontId="24" fillId="16" borderId="24" xfId="0" applyFont="1" applyFill="1" applyBorder="1" applyAlignment="1">
      <alignment vertical="center" wrapText="1"/>
    </xf>
    <xf numFmtId="0" fontId="23" fillId="16" borderId="24" xfId="0" applyFont="1" applyFill="1" applyBorder="1" applyAlignment="1">
      <alignment horizontal="center" vertical="center" wrapText="1"/>
    </xf>
    <xf numFmtId="0" fontId="24" fillId="0" borderId="24" xfId="0" applyFont="1" applyBorder="1" applyAlignment="1">
      <alignment vertical="center" wrapText="1"/>
    </xf>
    <xf numFmtId="0" fontId="24" fillId="0" borderId="24" xfId="0" applyFont="1" applyBorder="1" applyAlignment="1">
      <alignment horizontal="center" vertical="center"/>
    </xf>
    <xf numFmtId="0" fontId="24" fillId="18"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19" fillId="18" borderId="24" xfId="0" applyFont="1" applyFill="1" applyBorder="1" applyAlignment="1">
      <alignment horizontal="center" vertical="center" wrapText="1"/>
    </xf>
    <xf numFmtId="4" fontId="0" fillId="8" borderId="4" xfId="0" applyNumberFormat="1" applyFill="1" applyBorder="1"/>
    <xf numFmtId="0" fontId="0" fillId="0" borderId="1" xfId="0" applyBorder="1" applyAlignment="1">
      <alignment horizontal="right" vertical="top" wrapText="1"/>
    </xf>
    <xf numFmtId="0" fontId="0" fillId="0" borderId="22" xfId="0" applyBorder="1" applyAlignment="1">
      <alignment horizontal="right" vertical="top" wrapText="1"/>
    </xf>
    <xf numFmtId="0" fontId="4" fillId="5" borderId="0" xfId="0" applyFont="1" applyFill="1"/>
    <xf numFmtId="0" fontId="28" fillId="17" borderId="0" xfId="3" applyFont="1" applyFill="1"/>
    <xf numFmtId="0" fontId="28" fillId="17" borderId="0" xfId="3" applyFont="1" applyFill="1" applyBorder="1" applyAlignment="1">
      <alignment vertical="top" wrapText="1"/>
    </xf>
    <xf numFmtId="0" fontId="32" fillId="20" borderId="15" xfId="0" applyFont="1" applyFill="1" applyBorder="1" applyAlignment="1">
      <alignment horizontal="left"/>
    </xf>
    <xf numFmtId="0" fontId="32" fillId="20" borderId="26" xfId="0" applyFont="1" applyFill="1" applyBorder="1" applyAlignment="1">
      <alignment horizontal="left"/>
    </xf>
    <xf numFmtId="0" fontId="13" fillId="8" borderId="0" xfId="0" applyFont="1" applyFill="1"/>
    <xf numFmtId="0" fontId="0" fillId="0" borderId="0" xfId="0" applyFont="1" applyAlignment="1"/>
    <xf numFmtId="0" fontId="0" fillId="0" borderId="15" xfId="0" applyFont="1" applyBorder="1" applyAlignment="1">
      <alignment horizontal="left" vertical="top"/>
    </xf>
    <xf numFmtId="0" fontId="0" fillId="0" borderId="0" xfId="0" applyFont="1" applyBorder="1" applyAlignment="1">
      <alignment horizontal="left" vertical="top"/>
    </xf>
    <xf numFmtId="0" fontId="0" fillId="0" borderId="21" xfId="0" applyFont="1" applyBorder="1" applyAlignment="1">
      <alignment horizontal="left" vertical="top"/>
    </xf>
    <xf numFmtId="0" fontId="0" fillId="0" borderId="20" xfId="0" applyFont="1" applyBorder="1" applyAlignment="1">
      <alignment horizontal="left" vertical="top"/>
    </xf>
    <xf numFmtId="0" fontId="0" fillId="0" borderId="1" xfId="0" applyFont="1" applyBorder="1" applyAlignment="1">
      <alignment horizontal="left" vertical="top"/>
    </xf>
    <xf numFmtId="0" fontId="0" fillId="0" borderId="22" xfId="0" applyFont="1" applyBorder="1" applyAlignment="1">
      <alignment horizontal="left" vertical="top"/>
    </xf>
    <xf numFmtId="0" fontId="0" fillId="8" borderId="15" xfId="0" applyFont="1" applyFill="1" applyBorder="1" applyAlignment="1">
      <alignment horizontal="left" vertical="top"/>
    </xf>
    <xf numFmtId="0" fontId="2" fillId="8" borderId="6" xfId="0" applyFont="1" applyFill="1" applyBorder="1" applyAlignment="1">
      <alignment horizontal="center"/>
    </xf>
    <xf numFmtId="0" fontId="0" fillId="8" borderId="17" xfId="0" applyFont="1" applyFill="1" applyBorder="1" applyAlignment="1">
      <alignment horizontal="left" vertical="top"/>
    </xf>
    <xf numFmtId="0" fontId="0" fillId="8" borderId="17" xfId="0" applyFill="1" applyBorder="1" applyAlignment="1">
      <alignment vertical="top" wrapText="1"/>
    </xf>
    <xf numFmtId="0" fontId="0" fillId="8" borderId="18" xfId="0" applyFont="1" applyFill="1" applyBorder="1" applyAlignment="1">
      <alignment horizontal="left" vertical="top"/>
    </xf>
    <xf numFmtId="0" fontId="0" fillId="8" borderId="19" xfId="0" applyFill="1" applyBorder="1" applyAlignment="1">
      <alignment vertical="top" wrapText="1"/>
    </xf>
    <xf numFmtId="0" fontId="0" fillId="8" borderId="21" xfId="0" applyFont="1" applyFill="1" applyBorder="1" applyAlignment="1">
      <alignment horizontal="left" vertical="top"/>
    </xf>
    <xf numFmtId="0" fontId="0" fillId="8" borderId="15" xfId="0" applyNumberFormat="1" applyFont="1" applyFill="1" applyBorder="1" applyAlignment="1">
      <alignment horizontal="left" vertical="top"/>
    </xf>
    <xf numFmtId="0" fontId="0" fillId="8" borderId="4" xfId="0" applyFont="1" applyFill="1" applyBorder="1"/>
    <xf numFmtId="0" fontId="2" fillId="8" borderId="4" xfId="0" applyFont="1" applyFill="1" applyBorder="1"/>
    <xf numFmtId="3" fontId="0" fillId="8" borderId="4" xfId="0" applyNumberFormat="1" applyFill="1" applyBorder="1" applyAlignment="1">
      <alignment horizontal="right"/>
    </xf>
    <xf numFmtId="1" fontId="2" fillId="2" borderId="3" xfId="0" applyNumberFormat="1" applyFont="1" applyFill="1" applyBorder="1" applyAlignment="1">
      <alignment horizontal="center" wrapText="1"/>
    </xf>
    <xf numFmtId="0" fontId="5" fillId="2" borderId="3" xfId="0" applyFont="1" applyFill="1" applyBorder="1" applyAlignment="1">
      <alignment horizontal="center"/>
    </xf>
    <xf numFmtId="0" fontId="5" fillId="2" borderId="3" xfId="0" applyFont="1" applyFill="1" applyBorder="1" applyAlignment="1">
      <alignment horizontal="left"/>
    </xf>
    <xf numFmtId="1" fontId="5" fillId="2" borderId="6" xfId="0" applyNumberFormat="1" applyFont="1" applyFill="1" applyBorder="1" applyAlignment="1">
      <alignment horizontal="center" wrapText="1"/>
    </xf>
    <xf numFmtId="9" fontId="5" fillId="2" borderId="6" xfId="1" applyFont="1" applyFill="1" applyBorder="1" applyAlignment="1">
      <alignment horizontal="center" wrapText="1"/>
    </xf>
    <xf numFmtId="9" fontId="5" fillId="0" borderId="0" xfId="1" applyFont="1" applyAlignment="1">
      <alignment horizontal="center"/>
    </xf>
    <xf numFmtId="0" fontId="5" fillId="0" borderId="0" xfId="0" applyFont="1" applyAlignment="1">
      <alignment horizontal="center"/>
    </xf>
    <xf numFmtId="0" fontId="34" fillId="4" borderId="6" xfId="0" applyFont="1" applyFill="1" applyBorder="1" applyAlignment="1">
      <alignment horizontal="center"/>
    </xf>
    <xf numFmtId="0" fontId="34" fillId="4" borderId="6" xfId="0" applyFont="1" applyFill="1" applyBorder="1" applyAlignment="1">
      <alignment horizontal="left"/>
    </xf>
    <xf numFmtId="1" fontId="34" fillId="4" borderId="6" xfId="0" applyNumberFormat="1" applyFont="1" applyFill="1" applyBorder="1" applyAlignment="1">
      <alignment horizontal="center" wrapText="1"/>
    </xf>
    <xf numFmtId="9" fontId="34" fillId="4" borderId="6" xfId="1" applyFont="1" applyFill="1" applyBorder="1" applyAlignment="1">
      <alignment horizontal="center" wrapText="1"/>
    </xf>
    <xf numFmtId="0" fontId="5" fillId="8" borderId="3" xfId="0" applyFont="1" applyFill="1" applyBorder="1" applyAlignment="1">
      <alignment horizontal="left" vertical="center" wrapText="1"/>
    </xf>
    <xf numFmtId="0" fontId="5" fillId="8" borderId="3" xfId="0" applyFont="1" applyFill="1" applyBorder="1" applyAlignment="1">
      <alignment horizontal="center" vertical="center"/>
    </xf>
    <xf numFmtId="0" fontId="5" fillId="8" borderId="3" xfId="0" applyFont="1" applyFill="1" applyBorder="1" applyAlignment="1">
      <alignment horizontal="center" vertical="center" wrapText="1"/>
    </xf>
    <xf numFmtId="3" fontId="5" fillId="8" borderId="3" xfId="0" applyNumberFormat="1" applyFont="1" applyFill="1" applyBorder="1" applyAlignment="1">
      <alignment horizontal="center" vertical="center"/>
    </xf>
    <xf numFmtId="1" fontId="2" fillId="8" borderId="6" xfId="0" applyNumberFormat="1" applyFont="1" applyFill="1" applyBorder="1" applyAlignment="1">
      <alignment horizontal="center" wrapText="1"/>
    </xf>
    <xf numFmtId="0" fontId="5" fillId="8" borderId="5" xfId="0" applyFont="1" applyFill="1" applyBorder="1" applyAlignment="1">
      <alignment horizontal="left" vertical="center" wrapText="1"/>
    </xf>
    <xf numFmtId="0" fontId="5" fillId="8" borderId="5" xfId="0" applyFont="1" applyFill="1" applyBorder="1" applyAlignment="1">
      <alignment horizontal="center" vertical="center"/>
    </xf>
    <xf numFmtId="0" fontId="5" fillId="8" borderId="5" xfId="0" applyFont="1" applyFill="1" applyBorder="1" applyAlignment="1">
      <alignment horizontal="center" vertical="center" wrapText="1"/>
    </xf>
    <xf numFmtId="3" fontId="5" fillId="8" borderId="5" xfId="0" applyNumberFormat="1" applyFont="1" applyFill="1" applyBorder="1" applyAlignment="1">
      <alignment horizontal="center" vertical="center"/>
    </xf>
    <xf numFmtId="0" fontId="2" fillId="8" borderId="6" xfId="0" applyFont="1" applyFill="1" applyBorder="1" applyAlignment="1">
      <alignment horizontal="left"/>
    </xf>
    <xf numFmtId="0" fontId="5" fillId="21" borderId="5" xfId="0" applyFont="1" applyFill="1" applyBorder="1" applyAlignment="1">
      <alignment horizontal="left" vertical="center" wrapText="1"/>
    </xf>
    <xf numFmtId="0" fontId="5" fillId="21" borderId="5" xfId="0" applyFont="1" applyFill="1" applyBorder="1" applyAlignment="1">
      <alignment horizontal="center" vertical="center"/>
    </xf>
    <xf numFmtId="0" fontId="5" fillId="21" borderId="5" xfId="0" applyFont="1" applyFill="1" applyBorder="1" applyAlignment="1">
      <alignment horizontal="center" vertical="center" wrapText="1"/>
    </xf>
    <xf numFmtId="3" fontId="5" fillId="21" borderId="5" xfId="0" applyNumberFormat="1" applyFont="1" applyFill="1" applyBorder="1" applyAlignment="1">
      <alignment horizontal="center" vertical="center"/>
    </xf>
    <xf numFmtId="0" fontId="5" fillId="21" borderId="3" xfId="0" applyFont="1" applyFill="1" applyBorder="1" applyAlignment="1">
      <alignment horizontal="left" vertical="center" wrapText="1"/>
    </xf>
    <xf numFmtId="0" fontId="5" fillId="21" borderId="3" xfId="0" applyFont="1" applyFill="1" applyBorder="1" applyAlignment="1">
      <alignment horizontal="center" vertical="center"/>
    </xf>
    <xf numFmtId="0" fontId="5" fillId="21" borderId="3" xfId="0" applyFont="1" applyFill="1" applyBorder="1" applyAlignment="1">
      <alignment horizontal="center" vertical="center" wrapText="1"/>
    </xf>
    <xf numFmtId="3" fontId="5" fillId="21" borderId="3" xfId="0" applyNumberFormat="1" applyFont="1" applyFill="1" applyBorder="1" applyAlignment="1">
      <alignment horizontal="center" vertical="center"/>
    </xf>
    <xf numFmtId="0" fontId="2" fillId="21" borderId="6" xfId="0" applyFont="1" applyFill="1" applyBorder="1" applyAlignment="1">
      <alignment horizontal="center"/>
    </xf>
    <xf numFmtId="0" fontId="2" fillId="21" borderId="6" xfId="0" applyFont="1" applyFill="1" applyBorder="1" applyAlignment="1">
      <alignment horizontal="left"/>
    </xf>
    <xf numFmtId="1" fontId="2" fillId="21" borderId="6" xfId="0" applyNumberFormat="1" applyFont="1" applyFill="1" applyBorder="1" applyAlignment="1">
      <alignment horizontal="center" wrapText="1"/>
    </xf>
    <xf numFmtId="9" fontId="5" fillId="21" borderId="6" xfId="1" applyFont="1" applyFill="1" applyBorder="1" applyAlignment="1">
      <alignment horizontal="center" wrapText="1"/>
    </xf>
    <xf numFmtId="9" fontId="5" fillId="8" borderId="6" xfId="1" applyFont="1" applyFill="1" applyBorder="1" applyAlignment="1">
      <alignment horizontal="center" wrapText="1"/>
    </xf>
    <xf numFmtId="0" fontId="21" fillId="7" borderId="0" xfId="3" applyFont="1" applyFill="1" applyAlignment="1">
      <alignment vertical="center" wrapText="1"/>
    </xf>
    <xf numFmtId="0" fontId="33" fillId="7" borderId="0" xfId="3" applyFont="1" applyFill="1" applyBorder="1" applyAlignment="1">
      <alignment vertical="top" wrapText="1"/>
    </xf>
    <xf numFmtId="0" fontId="22" fillId="7" borderId="16" xfId="3" applyFont="1" applyFill="1" applyBorder="1" applyAlignment="1">
      <alignment vertical="top" wrapText="1"/>
    </xf>
    <xf numFmtId="0" fontId="20" fillId="8" borderId="19" xfId="0" applyFont="1" applyFill="1" applyBorder="1" applyAlignment="1">
      <alignment vertical="top" wrapText="1"/>
    </xf>
    <xf numFmtId="3" fontId="0" fillId="8" borderId="0" xfId="0" applyNumberFormat="1" applyFill="1" applyBorder="1" applyAlignment="1">
      <alignment horizontal="right"/>
    </xf>
    <xf numFmtId="0" fontId="0" fillId="0" borderId="15" xfId="0" applyFont="1" applyBorder="1" applyAlignment="1">
      <alignment horizontal="left" vertical="top" wrapText="1"/>
    </xf>
    <xf numFmtId="0" fontId="2" fillId="8" borderId="3" xfId="0" applyFont="1" applyFill="1" applyBorder="1" applyAlignment="1">
      <alignment horizontal="left" vertical="top" wrapText="1"/>
    </xf>
    <xf numFmtId="0" fontId="36" fillId="8" borderId="3" xfId="0" applyFont="1" applyFill="1" applyBorder="1"/>
    <xf numFmtId="0" fontId="36" fillId="0" borderId="0" xfId="0" applyFont="1" applyAlignment="1">
      <alignment wrapText="1"/>
    </xf>
    <xf numFmtId="0" fontId="36" fillId="0" borderId="0" xfId="0" applyFont="1"/>
    <xf numFmtId="0" fontId="39" fillId="8" borderId="3" xfId="0" applyFont="1" applyFill="1" applyBorder="1"/>
    <xf numFmtId="0" fontId="0" fillId="8" borderId="3" xfId="0" applyFont="1" applyFill="1" applyBorder="1"/>
    <xf numFmtId="0" fontId="0" fillId="8" borderId="3" xfId="0" applyFont="1" applyFill="1" applyBorder="1" applyAlignment="1">
      <alignment wrapText="1"/>
    </xf>
    <xf numFmtId="3" fontId="0" fillId="8" borderId="8" xfId="0" applyNumberFormat="1" applyFont="1" applyFill="1" applyBorder="1"/>
    <xf numFmtId="3" fontId="0" fillId="8" borderId="3" xfId="0" applyNumberFormat="1" applyFont="1" applyFill="1" applyBorder="1"/>
    <xf numFmtId="0" fontId="1" fillId="8" borderId="3" xfId="0" applyFont="1" applyFill="1" applyBorder="1" applyAlignment="1">
      <alignment wrapText="1"/>
    </xf>
    <xf numFmtId="3" fontId="0" fillId="3" borderId="7" xfId="0" applyNumberFormat="1" applyFill="1" applyBorder="1"/>
    <xf numFmtId="0" fontId="0" fillId="0" borderId="26" xfId="0" applyBorder="1" applyAlignment="1">
      <alignment horizontal="center" vertical="top" wrapText="1"/>
    </xf>
    <xf numFmtId="0" fontId="0" fillId="0" borderId="16" xfId="0" applyFill="1" applyBorder="1" applyAlignment="1">
      <alignment vertical="top" wrapText="1"/>
    </xf>
    <xf numFmtId="0" fontId="0" fillId="0" borderId="15" xfId="0" applyFill="1" applyBorder="1" applyAlignment="1">
      <alignment vertical="top" wrapText="1"/>
    </xf>
    <xf numFmtId="0" fontId="0" fillId="0" borderId="0" xfId="0" applyFill="1"/>
    <xf numFmtId="3" fontId="20" fillId="8" borderId="3" xfId="0" applyNumberFormat="1" applyFont="1" applyFill="1" applyBorder="1"/>
    <xf numFmtId="0" fontId="0" fillId="12" borderId="3" xfId="0" applyFill="1" applyBorder="1"/>
    <xf numFmtId="0" fontId="0" fillId="12" borderId="3" xfId="0" applyFill="1" applyBorder="1" applyAlignment="1">
      <alignment wrapText="1"/>
    </xf>
    <xf numFmtId="3" fontId="0" fillId="12" borderId="3" xfId="0" applyNumberFormat="1" applyFill="1" applyBorder="1"/>
    <xf numFmtId="0" fontId="2" fillId="12" borderId="3" xfId="0" applyFont="1" applyFill="1" applyBorder="1" applyAlignment="1">
      <alignment horizontal="right" vertical="top" wrapText="1"/>
    </xf>
    <xf numFmtId="0" fontId="0" fillId="8" borderId="3"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15" xfId="0" applyFill="1" applyBorder="1" applyAlignment="1">
      <alignment horizontal="left" vertical="top"/>
    </xf>
    <xf numFmtId="0" fontId="0" fillId="0" borderId="17" xfId="0" applyFill="1" applyBorder="1" applyAlignment="1">
      <alignment vertical="top" wrapText="1"/>
    </xf>
    <xf numFmtId="0" fontId="0" fillId="0" borderId="3" xfId="0" applyFont="1" applyFill="1" applyBorder="1" applyAlignment="1">
      <alignment vertical="top" wrapText="1"/>
    </xf>
    <xf numFmtId="0" fontId="41" fillId="0" borderId="0" xfId="0" applyFont="1"/>
    <xf numFmtId="0" fontId="41" fillId="8" borderId="0" xfId="0" applyFont="1" applyFill="1"/>
    <xf numFmtId="0" fontId="41" fillId="0" borderId="0" xfId="0" applyFont="1" applyFill="1"/>
    <xf numFmtId="0" fontId="0" fillId="8" borderId="27" xfId="0" applyFont="1" applyFill="1" applyBorder="1" applyAlignment="1">
      <alignment horizontal="left" vertical="top"/>
    </xf>
    <xf numFmtId="0" fontId="20" fillId="0" borderId="16" xfId="0" applyFont="1" applyFill="1" applyBorder="1" applyAlignment="1">
      <alignment horizontal="justify" vertical="justify" wrapText="1"/>
    </xf>
    <xf numFmtId="0" fontId="20" fillId="8" borderId="21" xfId="0" applyFont="1" applyFill="1" applyBorder="1" applyAlignment="1">
      <alignment horizontal="left" vertical="top"/>
    </xf>
    <xf numFmtId="0" fontId="20" fillId="0" borderId="16" xfId="0" applyFont="1" applyFill="1" applyBorder="1" applyAlignment="1">
      <alignment vertical="top" wrapText="1"/>
    </xf>
    <xf numFmtId="0" fontId="0" fillId="8" borderId="18" xfId="0" applyFill="1" applyBorder="1" applyAlignment="1" applyProtection="1">
      <alignment horizontal="left" vertical="top" readingOrder="1"/>
      <protection locked="0"/>
    </xf>
    <xf numFmtId="0" fontId="0" fillId="8" borderId="19" xfId="0" applyFill="1" applyBorder="1" applyAlignment="1" applyProtection="1">
      <alignment horizontal="left" vertical="top" wrapText="1" readingOrder="1"/>
      <protection locked="0"/>
    </xf>
    <xf numFmtId="0" fontId="0" fillId="0" borderId="20" xfId="0" applyBorder="1" applyAlignment="1" applyProtection="1">
      <alignment horizontal="center" vertical="top" readingOrder="1"/>
      <protection locked="0"/>
    </xf>
    <xf numFmtId="3" fontId="38" fillId="2" borderId="17" xfId="0" applyNumberFormat="1" applyFont="1" applyFill="1" applyBorder="1" applyAlignment="1">
      <alignment horizontal="center" vertical="top"/>
    </xf>
    <xf numFmtId="3" fontId="26" fillId="20" borderId="15" xfId="0" applyNumberFormat="1" applyFont="1" applyFill="1" applyBorder="1" applyAlignment="1">
      <alignment horizontal="left"/>
    </xf>
    <xf numFmtId="3" fontId="38" fillId="2" borderId="20" xfId="0" applyNumberFormat="1" applyFont="1" applyFill="1" applyBorder="1" applyAlignment="1" applyProtection="1">
      <alignment horizontal="center" vertical="top" readingOrder="1"/>
      <protection locked="0"/>
    </xf>
    <xf numFmtId="3" fontId="38" fillId="2" borderId="20" xfId="0" applyNumberFormat="1" applyFont="1" applyFill="1" applyBorder="1" applyAlignment="1">
      <alignment horizontal="center" vertical="top"/>
    </xf>
    <xf numFmtId="3" fontId="38" fillId="8" borderId="1" xfId="0" applyNumberFormat="1" applyFont="1" applyFill="1" applyBorder="1" applyAlignment="1">
      <alignment horizontal="center" vertical="top"/>
    </xf>
    <xf numFmtId="3" fontId="38" fillId="8" borderId="22" xfId="0" applyNumberFormat="1" applyFont="1" applyFill="1" applyBorder="1" applyAlignment="1">
      <alignment horizontal="center" vertical="top"/>
    </xf>
    <xf numFmtId="3" fontId="38" fillId="0" borderId="0" xfId="0" applyNumberFormat="1" applyFont="1" applyAlignment="1"/>
    <xf numFmtId="3" fontId="38" fillId="0" borderId="20" xfId="0" applyNumberFormat="1" applyFont="1" applyBorder="1" applyAlignment="1">
      <alignment vertical="top"/>
    </xf>
    <xf numFmtId="3" fontId="38" fillId="0" borderId="1" xfId="0" applyNumberFormat="1" applyFont="1" applyBorder="1" applyAlignment="1">
      <alignment vertical="top"/>
    </xf>
    <xf numFmtId="3" fontId="38" fillId="2" borderId="1" xfId="0" applyNumberFormat="1" applyFont="1" applyFill="1" applyBorder="1" applyAlignment="1">
      <alignment horizontal="center" vertical="top"/>
    </xf>
    <xf numFmtId="3" fontId="38" fillId="2" borderId="1" xfId="0" applyNumberFormat="1" applyFont="1" applyFill="1" applyBorder="1" applyAlignment="1">
      <alignment horizontal="center"/>
    </xf>
    <xf numFmtId="3" fontId="38" fillId="2" borderId="22" xfId="0" applyNumberFormat="1" applyFont="1" applyFill="1" applyBorder="1" applyAlignment="1">
      <alignment horizontal="center"/>
    </xf>
    <xf numFmtId="3" fontId="38" fillId="8" borderId="17" xfId="0" applyNumberFormat="1" applyFont="1" applyFill="1" applyBorder="1" applyAlignment="1">
      <alignment horizontal="center" vertical="top"/>
    </xf>
    <xf numFmtId="3" fontId="38" fillId="2" borderId="15" xfId="0" applyNumberFormat="1" applyFont="1" applyFill="1" applyBorder="1" applyAlignment="1">
      <alignment horizontal="center" vertical="top"/>
    </xf>
    <xf numFmtId="3" fontId="38" fillId="0" borderId="0" xfId="0" applyNumberFormat="1" applyFont="1"/>
    <xf numFmtId="0" fontId="2" fillId="3" borderId="2" xfId="0" applyFont="1" applyFill="1" applyBorder="1"/>
    <xf numFmtId="0" fontId="2" fillId="3" borderId="2" xfId="0" applyFont="1" applyFill="1" applyBorder="1" applyAlignment="1">
      <alignment vertical="top" wrapText="1"/>
    </xf>
    <xf numFmtId="0" fontId="2" fillId="0" borderId="15" xfId="0" applyFont="1" applyBorder="1" applyAlignment="1">
      <alignment horizontal="left" vertical="top"/>
    </xf>
    <xf numFmtId="0" fontId="0" fillId="0" borderId="25" xfId="0" applyFont="1" applyFill="1" applyBorder="1" applyAlignment="1">
      <alignment horizontal="left" vertical="top"/>
    </xf>
    <xf numFmtId="0" fontId="48" fillId="0" borderId="0" xfId="0" applyFont="1"/>
    <xf numFmtId="0" fontId="48" fillId="0" borderId="0" xfId="0" applyFont="1" applyAlignment="1">
      <alignment wrapText="1"/>
    </xf>
    <xf numFmtId="0" fontId="26" fillId="19" borderId="0" xfId="0" applyFont="1" applyFill="1" applyAlignment="1">
      <alignment horizontal="left" vertical="top" wrapText="1"/>
    </xf>
    <xf numFmtId="0" fontId="0" fillId="0" borderId="20" xfId="0" applyBorder="1" applyAlignment="1">
      <alignment horizontal="left" vertical="top" wrapText="1"/>
    </xf>
    <xf numFmtId="0" fontId="0" fillId="0" borderId="1" xfId="0" applyBorder="1" applyAlignment="1">
      <alignment horizontal="left" vertical="top" wrapText="1"/>
    </xf>
    <xf numFmtId="0" fontId="8" fillId="5" borderId="0" xfId="0" applyFont="1" applyFill="1" applyAlignment="1">
      <alignment horizontal="center" vertical="center" wrapText="1"/>
    </xf>
    <xf numFmtId="0" fontId="48" fillId="0" borderId="28" xfId="0" applyFont="1" applyBorder="1" applyAlignment="1">
      <alignment horizontal="justify" vertical="top" wrapText="1"/>
    </xf>
    <xf numFmtId="0" fontId="48" fillId="0" borderId="0" xfId="0" applyFont="1" applyAlignment="1">
      <alignment horizontal="justify" vertical="top" wrapText="1"/>
    </xf>
    <xf numFmtId="0" fontId="41" fillId="0" borderId="0" xfId="0" applyFont="1" applyAlignment="1">
      <alignment vertical="top" wrapText="1"/>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10" borderId="2" xfId="0" applyFont="1" applyFill="1" applyBorder="1" applyAlignment="1">
      <alignment horizontal="left" vertical="top" wrapText="1"/>
    </xf>
    <xf numFmtId="0" fontId="2" fillId="10" borderId="3" xfId="0" applyFont="1" applyFill="1" applyBorder="1" applyAlignment="1">
      <alignment horizontal="left" vertical="top" wrapText="1"/>
    </xf>
    <xf numFmtId="0" fontId="0" fillId="6" borderId="3" xfId="0" applyFont="1" applyFill="1" applyBorder="1" applyAlignment="1">
      <alignment horizontal="left" vertical="top" wrapText="1"/>
    </xf>
    <xf numFmtId="0" fontId="35" fillId="2" borderId="5" xfId="0" applyFont="1" applyFill="1" applyBorder="1" applyAlignment="1">
      <alignment horizontal="center" vertical="center" textRotation="90" wrapText="1"/>
    </xf>
    <xf numFmtId="0" fontId="35" fillId="2" borderId="3" xfId="0" applyFont="1" applyFill="1" applyBorder="1" applyAlignment="1">
      <alignment horizontal="center" vertical="center" textRotation="90" wrapText="1"/>
    </xf>
    <xf numFmtId="0" fontId="35" fillId="2" borderId="6" xfId="0" applyFont="1" applyFill="1" applyBorder="1" applyAlignment="1">
      <alignment horizontal="center" vertical="center" textRotation="90"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wrapText="1"/>
    </xf>
    <xf numFmtId="0" fontId="2" fillId="2" borderId="6" xfId="0" applyFont="1" applyFill="1" applyBorder="1" applyAlignment="1">
      <alignment horizontal="center" wrapText="1"/>
    </xf>
    <xf numFmtId="0" fontId="29" fillId="17" borderId="21" xfId="3" applyFont="1" applyFill="1" applyBorder="1" applyAlignment="1">
      <alignment horizontal="center" vertical="center"/>
    </xf>
    <xf numFmtId="0" fontId="25" fillId="0" borderId="0" xfId="0" applyFont="1" applyAlignment="1">
      <alignment horizontal="center" wrapText="1"/>
    </xf>
  </cellXfs>
  <cellStyles count="4">
    <cellStyle name="Hyperlink" xfId="3" builtinId="8"/>
    <cellStyle name="Normal" xfId="0" builtinId="0"/>
    <cellStyle name="Parasts 2" xfId="2" xr:uid="{943905D4-05BD-4C0E-A990-71BD64574811}"/>
    <cellStyle name="Percent" xfId="1" builtinId="5"/>
  </cellStyles>
  <dxfs count="0"/>
  <tableStyles count="1" defaultTableStyle="TableStyleMedium2" defaultPivotStyle="PivotStyleLight16">
    <tableStyle name="Invisible" pivot="0" table="0" count="0" xr9:uid="{6969CF77-5B9A-4387-AEA5-32364EB226A3}"/>
  </tableStyles>
  <colors>
    <mruColors>
      <color rgb="FFFF00FF"/>
      <color rgb="FF33CC33"/>
      <color rgb="FF00FF00"/>
      <color rgb="FF00FFFF"/>
      <color rgb="FFCDFFFF"/>
      <color rgb="FFFFCCFF"/>
      <color rgb="FFD9FFD9"/>
      <color rgb="FFB7FFB7"/>
      <color rgb="FFFDEFE7"/>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21</xdr:col>
      <xdr:colOff>44450</xdr:colOff>
      <xdr:row>601</xdr:row>
      <xdr:rowOff>69850</xdr:rowOff>
    </xdr:to>
    <xdr:pic>
      <xdr:nvPicPr>
        <xdr:cNvPr id="3" name="Picture 2">
          <a:extLst>
            <a:ext uri="{FF2B5EF4-FFF2-40B4-BE49-F238E27FC236}">
              <a16:creationId xmlns:a16="http://schemas.microsoft.com/office/drawing/2014/main" id="{12F62303-491E-4A66-A017-FACC738C8A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0"/>
          <a:ext cx="6140450" cy="3505200"/>
        </a:xfrm>
        <a:prstGeom prst="rect">
          <a:avLst/>
        </a:prstGeom>
        <a:noFill/>
        <a:ln>
          <a:noFill/>
        </a:ln>
      </xdr:spPr>
    </xdr:pic>
    <xdr:clientData/>
  </xdr:twoCellAnchor>
  <xdr:twoCellAnchor editAs="oneCell">
    <xdr:from>
      <xdr:col>12</xdr:col>
      <xdr:colOff>365760</xdr:colOff>
      <xdr:row>597</xdr:row>
      <xdr:rowOff>151765</xdr:rowOff>
    </xdr:from>
    <xdr:to>
      <xdr:col>17</xdr:col>
      <xdr:colOff>470535</xdr:colOff>
      <xdr:row>601</xdr:row>
      <xdr:rowOff>38735</xdr:rowOff>
    </xdr:to>
    <xdr:pic>
      <xdr:nvPicPr>
        <xdr:cNvPr id="4" name="Picture 3">
          <a:extLst>
            <a:ext uri="{FF2B5EF4-FFF2-40B4-BE49-F238E27FC236}">
              <a16:creationId xmlns:a16="http://schemas.microsoft.com/office/drawing/2014/main" id="{4338F075-7985-4C11-9E23-F528267A12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23360" y="2850515"/>
          <a:ext cx="3152775" cy="62357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ikumi.lv/ta/id/231084-noteikumi-par-riska-udensobjektie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CB7D-F73E-4222-A90C-0798D1B01C7B}">
  <sheetPr>
    <tabColor rgb="FFFF0000"/>
  </sheetPr>
  <dimension ref="A1:L23"/>
  <sheetViews>
    <sheetView tabSelected="1" zoomScale="115" zoomScaleNormal="115" workbookViewId="0">
      <selection activeCell="A3" sqref="A3:A20"/>
    </sheetView>
  </sheetViews>
  <sheetFormatPr defaultColWidth="8.6640625" defaultRowHeight="14.4" x14ac:dyDescent="0.3"/>
  <cols>
    <col min="1" max="1" width="163.33203125" style="75" customWidth="1"/>
    <col min="2" max="16384" width="8.6640625" style="75"/>
  </cols>
  <sheetData>
    <row r="1" spans="1:12" x14ac:dyDescent="0.3">
      <c r="A1" s="150" t="s">
        <v>778</v>
      </c>
    </row>
    <row r="2" spans="1:12" ht="21" x14ac:dyDescent="0.4">
      <c r="A2" s="127" t="s">
        <v>113</v>
      </c>
      <c r="D2" s="128"/>
    </row>
    <row r="3" spans="1:12" ht="14.7" customHeight="1" x14ac:dyDescent="0.3">
      <c r="A3" s="265" t="s">
        <v>754</v>
      </c>
      <c r="B3" s="129"/>
      <c r="C3" s="129"/>
      <c r="D3" s="129"/>
      <c r="E3" s="129"/>
      <c r="F3" s="129"/>
      <c r="G3" s="129"/>
      <c r="H3" s="129"/>
      <c r="I3" s="129"/>
      <c r="J3" s="129"/>
      <c r="K3" s="129"/>
      <c r="L3" s="129"/>
    </row>
    <row r="4" spans="1:12" x14ac:dyDescent="0.3">
      <c r="A4" s="265"/>
    </row>
    <row r="5" spans="1:12" x14ac:dyDescent="0.3">
      <c r="A5" s="265"/>
    </row>
    <row r="6" spans="1:12" x14ac:dyDescent="0.3">
      <c r="A6" s="265"/>
    </row>
    <row r="7" spans="1:12" x14ac:dyDescent="0.3">
      <c r="A7" s="265"/>
    </row>
    <row r="8" spans="1:12" x14ac:dyDescent="0.3">
      <c r="A8" s="265"/>
    </row>
    <row r="9" spans="1:12" x14ac:dyDescent="0.3">
      <c r="A9" s="265"/>
    </row>
    <row r="10" spans="1:12" x14ac:dyDescent="0.3">
      <c r="A10" s="265"/>
    </row>
    <row r="11" spans="1:12" x14ac:dyDescent="0.3">
      <c r="A11" s="265"/>
    </row>
    <row r="12" spans="1:12" x14ac:dyDescent="0.3">
      <c r="A12" s="265"/>
    </row>
    <row r="13" spans="1:12" x14ac:dyDescent="0.3">
      <c r="A13" s="265"/>
    </row>
    <row r="14" spans="1:12" x14ac:dyDescent="0.3">
      <c r="A14" s="265"/>
    </row>
    <row r="15" spans="1:12" x14ac:dyDescent="0.3">
      <c r="A15" s="265"/>
    </row>
    <row r="16" spans="1:12" x14ac:dyDescent="0.3">
      <c r="A16" s="265"/>
    </row>
    <row r="17" spans="1:1" x14ac:dyDescent="0.3">
      <c r="A17" s="265"/>
    </row>
    <row r="18" spans="1:1" x14ac:dyDescent="0.3">
      <c r="A18" s="265"/>
    </row>
    <row r="19" spans="1:1" x14ac:dyDescent="0.3">
      <c r="A19" s="265"/>
    </row>
    <row r="20" spans="1:1" ht="40.950000000000003" customHeight="1" x14ac:dyDescent="0.3">
      <c r="A20" s="265"/>
    </row>
    <row r="21" spans="1:1" ht="23.4" x14ac:dyDescent="0.45">
      <c r="A21" s="146" t="s">
        <v>548</v>
      </c>
    </row>
    <row r="22" spans="1:1" x14ac:dyDescent="0.3">
      <c r="A22" s="75" t="s">
        <v>567</v>
      </c>
    </row>
    <row r="23" spans="1:1" x14ac:dyDescent="0.3">
      <c r="A23" s="75" t="s">
        <v>568</v>
      </c>
    </row>
  </sheetData>
  <mergeCells count="1">
    <mergeCell ref="A3:A20"/>
  </mergeCells>
  <hyperlinks>
    <hyperlink ref="A21" location="'1_Jautājumi'!A1" display="Doties uz datu ievadi!" xr:uid="{D3AF9C80-A7C4-4430-A96D-DEAC37CEF089}"/>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8E0-4025-4086-AB83-3E2BAE460EC5}">
  <sheetPr>
    <tabColor theme="5" tint="-0.249977111117893"/>
  </sheetPr>
  <dimension ref="A1:L101"/>
  <sheetViews>
    <sheetView showGridLines="0" zoomScale="115" zoomScaleNormal="115" workbookViewId="0">
      <pane ySplit="3" topLeftCell="A4" activePane="bottomLeft" state="frozen"/>
      <selection pane="bottomLeft" activeCell="C4" sqref="C4"/>
    </sheetView>
  </sheetViews>
  <sheetFormatPr defaultRowHeight="14.4" x14ac:dyDescent="0.3"/>
  <cols>
    <col min="1" max="1" width="19" style="132" bestFit="1" customWidth="1"/>
    <col min="2" max="2" width="110.5546875" style="121" customWidth="1"/>
    <col min="3" max="3" width="19.5546875" style="258" bestFit="1" customWidth="1"/>
    <col min="4" max="4" width="18.33203125" customWidth="1"/>
    <col min="5" max="5" width="10.33203125" bestFit="1" customWidth="1"/>
    <col min="6" max="6" width="56.5546875" customWidth="1"/>
    <col min="7" max="7" width="8.109375" customWidth="1"/>
    <col min="8" max="8" width="4.6640625" customWidth="1"/>
    <col min="9" max="9" width="30" customWidth="1"/>
    <col min="11" max="11" width="17.6640625" customWidth="1"/>
  </cols>
  <sheetData>
    <row r="1" spans="1:6" ht="18" x14ac:dyDescent="0.3">
      <c r="A1" s="268" t="s">
        <v>631</v>
      </c>
      <c r="B1" s="268"/>
      <c r="C1" s="268"/>
      <c r="D1" s="268"/>
      <c r="E1" s="121"/>
    </row>
    <row r="2" spans="1:6" x14ac:dyDescent="0.3">
      <c r="A2" s="151"/>
      <c r="C2" s="250"/>
      <c r="D2" s="121"/>
      <c r="E2" s="121"/>
    </row>
    <row r="3" spans="1:6" ht="32.25" customHeight="1" x14ac:dyDescent="0.3">
      <c r="A3" s="208" t="s">
        <v>644</v>
      </c>
      <c r="B3" s="122" t="s">
        <v>544</v>
      </c>
      <c r="C3" s="244" t="s">
        <v>545</v>
      </c>
      <c r="D3" s="123" t="s">
        <v>546</v>
      </c>
      <c r="E3" s="121"/>
    </row>
    <row r="4" spans="1:6" x14ac:dyDescent="0.3">
      <c r="A4" s="152" t="s">
        <v>9</v>
      </c>
      <c r="B4" s="118" t="s">
        <v>549</v>
      </c>
      <c r="C4" s="244">
        <v>0</v>
      </c>
      <c r="D4" s="124" t="s">
        <v>2</v>
      </c>
    </row>
    <row r="5" spans="1:6" ht="15.6" x14ac:dyDescent="0.3">
      <c r="A5" s="148" t="s">
        <v>622</v>
      </c>
      <c r="B5" s="148" t="s">
        <v>627</v>
      </c>
      <c r="C5" s="245"/>
      <c r="D5" s="149"/>
    </row>
    <row r="6" spans="1:6" x14ac:dyDescent="0.3">
      <c r="A6" s="152" t="s">
        <v>10</v>
      </c>
      <c r="B6" s="118" t="s">
        <v>762</v>
      </c>
      <c r="C6" s="244">
        <v>0</v>
      </c>
      <c r="D6" s="124" t="s">
        <v>671</v>
      </c>
      <c r="F6" s="263"/>
    </row>
    <row r="7" spans="1:6" ht="28.8" x14ac:dyDescent="0.3">
      <c r="A7" s="152" t="s">
        <v>10</v>
      </c>
      <c r="B7" s="118" t="s">
        <v>755</v>
      </c>
      <c r="C7" s="244">
        <v>0</v>
      </c>
      <c r="D7" s="124" t="s">
        <v>671</v>
      </c>
    </row>
    <row r="8" spans="1:6" ht="28.8" x14ac:dyDescent="0.3">
      <c r="A8" s="160" t="s">
        <v>557</v>
      </c>
      <c r="B8" s="161" t="s">
        <v>619</v>
      </c>
      <c r="C8" s="244">
        <v>0</v>
      </c>
      <c r="D8" s="124" t="s">
        <v>671</v>
      </c>
    </row>
    <row r="9" spans="1:6" x14ac:dyDescent="0.3">
      <c r="A9" s="241" t="s">
        <v>557</v>
      </c>
      <c r="B9" s="242" t="s">
        <v>704</v>
      </c>
      <c r="C9" s="246">
        <v>0</v>
      </c>
      <c r="D9" s="243" t="s">
        <v>705</v>
      </c>
    </row>
    <row r="10" spans="1:6" ht="28.8" x14ac:dyDescent="0.3">
      <c r="A10" s="162" t="s">
        <v>12</v>
      </c>
      <c r="B10" s="163" t="s">
        <v>697</v>
      </c>
      <c r="C10" s="247">
        <v>0</v>
      </c>
      <c r="D10" s="126" t="s">
        <v>2</v>
      </c>
      <c r="F10" s="263"/>
    </row>
    <row r="11" spans="1:6" x14ac:dyDescent="0.3">
      <c r="A11" s="160" t="s">
        <v>618</v>
      </c>
      <c r="B11" s="119" t="s">
        <v>726</v>
      </c>
      <c r="C11" s="244">
        <v>0</v>
      </c>
      <c r="D11" s="124" t="s">
        <v>671</v>
      </c>
    </row>
    <row r="12" spans="1:6" x14ac:dyDescent="0.3">
      <c r="A12" s="164" t="s">
        <v>36</v>
      </c>
      <c r="B12" s="119" t="s">
        <v>764</v>
      </c>
      <c r="C12" s="244">
        <v>0</v>
      </c>
      <c r="D12" s="124" t="s">
        <v>671</v>
      </c>
      <c r="F12" s="263"/>
    </row>
    <row r="13" spans="1:6" x14ac:dyDescent="0.3">
      <c r="A13" s="162" t="s">
        <v>620</v>
      </c>
      <c r="B13" s="206" t="s">
        <v>639</v>
      </c>
      <c r="C13" s="247">
        <v>0</v>
      </c>
      <c r="D13" s="124" t="s">
        <v>671</v>
      </c>
    </row>
    <row r="14" spans="1:6" ht="15.6" x14ac:dyDescent="0.3">
      <c r="A14" s="153"/>
      <c r="B14" s="204" t="s">
        <v>551</v>
      </c>
      <c r="C14" s="248"/>
      <c r="D14" s="131"/>
    </row>
    <row r="15" spans="1:6" ht="28.8" x14ac:dyDescent="0.3">
      <c r="A15" s="154" t="s">
        <v>713</v>
      </c>
      <c r="B15" s="203" t="s">
        <v>550</v>
      </c>
      <c r="C15" s="249"/>
      <c r="D15" s="130"/>
    </row>
    <row r="16" spans="1:6" ht="28.8" x14ac:dyDescent="0.3">
      <c r="A16" s="154" t="s">
        <v>692</v>
      </c>
      <c r="B16" s="119" t="s">
        <v>756</v>
      </c>
      <c r="C16" s="247">
        <v>0</v>
      </c>
      <c r="D16" s="126" t="s">
        <v>28</v>
      </c>
    </row>
    <row r="17" spans="1:6" ht="15.6" x14ac:dyDescent="0.3">
      <c r="A17" s="148" t="s">
        <v>623</v>
      </c>
      <c r="B17" s="148" t="s">
        <v>592</v>
      </c>
      <c r="C17" s="245"/>
      <c r="D17" s="149"/>
    </row>
    <row r="18" spans="1:6" x14ac:dyDescent="0.3">
      <c r="A18" s="155" t="s">
        <v>605</v>
      </c>
      <c r="B18" s="266" t="s">
        <v>710</v>
      </c>
      <c r="C18" s="251"/>
      <c r="D18" s="126"/>
    </row>
    <row r="19" spans="1:6" x14ac:dyDescent="0.3">
      <c r="A19" s="156"/>
      <c r="B19" s="267"/>
      <c r="C19" s="252"/>
      <c r="D19" s="131"/>
    </row>
    <row r="20" spans="1:6" x14ac:dyDescent="0.3">
      <c r="A20" s="156"/>
      <c r="B20" s="143" t="s">
        <v>731</v>
      </c>
      <c r="C20" s="253">
        <v>0</v>
      </c>
      <c r="D20" s="131" t="s">
        <v>503</v>
      </c>
    </row>
    <row r="21" spans="1:6" x14ac:dyDescent="0.3">
      <c r="A21" s="156"/>
      <c r="B21" s="143" t="s">
        <v>733</v>
      </c>
      <c r="C21" s="254">
        <v>0</v>
      </c>
      <c r="D21" s="131" t="s">
        <v>503</v>
      </c>
    </row>
    <row r="22" spans="1:6" x14ac:dyDescent="0.3">
      <c r="A22" s="156"/>
      <c r="B22" s="143" t="s">
        <v>734</v>
      </c>
      <c r="C22" s="254">
        <v>0</v>
      </c>
      <c r="D22" s="131" t="s">
        <v>503</v>
      </c>
    </row>
    <row r="23" spans="1:6" x14ac:dyDescent="0.3">
      <c r="A23" s="156"/>
      <c r="B23" s="143" t="s">
        <v>732</v>
      </c>
      <c r="C23" s="254">
        <v>0</v>
      </c>
      <c r="D23" s="131" t="s">
        <v>503</v>
      </c>
    </row>
    <row r="24" spans="1:6" x14ac:dyDescent="0.3">
      <c r="A24" s="156"/>
      <c r="B24" s="143" t="s">
        <v>711</v>
      </c>
      <c r="C24" s="254">
        <v>0</v>
      </c>
      <c r="D24" s="131" t="s">
        <v>503</v>
      </c>
    </row>
    <row r="25" spans="1:6" x14ac:dyDescent="0.3">
      <c r="A25" s="157"/>
      <c r="B25" s="144" t="s">
        <v>712</v>
      </c>
      <c r="C25" s="255">
        <v>0</v>
      </c>
      <c r="D25" s="130" t="s">
        <v>503</v>
      </c>
    </row>
    <row r="26" spans="1:6" ht="43.2" x14ac:dyDescent="0.3">
      <c r="A26" s="152" t="s">
        <v>606</v>
      </c>
      <c r="B26" s="118" t="s">
        <v>736</v>
      </c>
      <c r="C26" s="244">
        <v>0</v>
      </c>
      <c r="D26" s="124" t="s">
        <v>503</v>
      </c>
    </row>
    <row r="27" spans="1:6" ht="28.8" x14ac:dyDescent="0.3">
      <c r="A27" s="152" t="s">
        <v>607</v>
      </c>
      <c r="B27" s="118" t="s">
        <v>757</v>
      </c>
      <c r="C27" s="244">
        <v>0</v>
      </c>
      <c r="D27" s="124" t="s">
        <v>503</v>
      </c>
    </row>
    <row r="28" spans="1:6" ht="28.8" x14ac:dyDescent="0.3">
      <c r="A28" s="152" t="s">
        <v>608</v>
      </c>
      <c r="B28" s="118" t="s">
        <v>506</v>
      </c>
      <c r="C28" s="244">
        <v>0</v>
      </c>
      <c r="D28" s="124" t="s">
        <v>503</v>
      </c>
    </row>
    <row r="29" spans="1:6" x14ac:dyDescent="0.3">
      <c r="A29" s="152" t="s">
        <v>751</v>
      </c>
      <c r="B29" s="118" t="s">
        <v>717</v>
      </c>
      <c r="C29" s="244">
        <v>0</v>
      </c>
      <c r="D29" s="124" t="s">
        <v>514</v>
      </c>
    </row>
    <row r="30" spans="1:6" x14ac:dyDescent="0.3">
      <c r="A30" s="261" t="s">
        <v>109</v>
      </c>
      <c r="B30" s="118" t="s">
        <v>718</v>
      </c>
      <c r="C30" s="244">
        <v>0</v>
      </c>
      <c r="D30" s="124" t="s">
        <v>514</v>
      </c>
    </row>
    <row r="31" spans="1:6" x14ac:dyDescent="0.3">
      <c r="A31" s="208" t="s">
        <v>765</v>
      </c>
      <c r="B31" s="118" t="s">
        <v>597</v>
      </c>
      <c r="C31" s="244">
        <v>0</v>
      </c>
      <c r="D31" s="124" t="s">
        <v>570</v>
      </c>
      <c r="F31" s="263"/>
    </row>
    <row r="32" spans="1:6" ht="28.8" x14ac:dyDescent="0.3">
      <c r="A32" s="152" t="s">
        <v>715</v>
      </c>
      <c r="B32" s="118" t="s">
        <v>640</v>
      </c>
      <c r="C32" s="244">
        <v>0</v>
      </c>
      <c r="D32" s="124" t="s">
        <v>570</v>
      </c>
    </row>
    <row r="33" spans="1:6" ht="28.8" x14ac:dyDescent="0.3">
      <c r="A33" s="152" t="s">
        <v>715</v>
      </c>
      <c r="B33" s="118" t="s">
        <v>635</v>
      </c>
      <c r="C33" s="244">
        <v>0</v>
      </c>
      <c r="D33" s="124" t="s">
        <v>570</v>
      </c>
    </row>
    <row r="34" spans="1:6" ht="28.8" x14ac:dyDescent="0.3">
      <c r="A34" s="152" t="s">
        <v>715</v>
      </c>
      <c r="B34" s="118" t="s">
        <v>634</v>
      </c>
      <c r="C34" s="244">
        <v>0</v>
      </c>
      <c r="D34" s="124" t="s">
        <v>570</v>
      </c>
    </row>
    <row r="35" spans="1:6" ht="43.2" x14ac:dyDescent="0.3">
      <c r="A35" s="152" t="s">
        <v>715</v>
      </c>
      <c r="B35" s="119" t="s">
        <v>646</v>
      </c>
      <c r="C35" s="244">
        <v>0</v>
      </c>
      <c r="D35" s="124" t="s">
        <v>570</v>
      </c>
    </row>
    <row r="36" spans="1:6" ht="43.2" x14ac:dyDescent="0.3">
      <c r="A36" s="152" t="s">
        <v>715</v>
      </c>
      <c r="B36" s="118" t="s">
        <v>645</v>
      </c>
      <c r="C36" s="244">
        <v>0</v>
      </c>
      <c r="D36" s="124" t="s">
        <v>570</v>
      </c>
    </row>
    <row r="37" spans="1:6" ht="28.8" x14ac:dyDescent="0.3">
      <c r="A37" s="230" t="s">
        <v>714</v>
      </c>
      <c r="B37" s="221" t="s">
        <v>744</v>
      </c>
      <c r="C37" s="244">
        <v>0</v>
      </c>
      <c r="D37" s="124" t="s">
        <v>570</v>
      </c>
    </row>
    <row r="38" spans="1:6" ht="28.8" x14ac:dyDescent="0.3">
      <c r="A38" s="230" t="s">
        <v>25</v>
      </c>
      <c r="B38" s="221" t="s">
        <v>688</v>
      </c>
      <c r="C38" s="244">
        <v>0</v>
      </c>
      <c r="D38" s="124" t="s">
        <v>570</v>
      </c>
    </row>
    <row r="39" spans="1:6" ht="15.6" x14ac:dyDescent="0.3">
      <c r="A39" s="152"/>
      <c r="B39" s="205" t="s">
        <v>552</v>
      </c>
      <c r="C39" s="256"/>
      <c r="D39" s="124"/>
    </row>
    <row r="40" spans="1:6" ht="15.6" x14ac:dyDescent="0.3">
      <c r="A40" s="148" t="s">
        <v>624</v>
      </c>
      <c r="B40" s="148" t="s">
        <v>593</v>
      </c>
      <c r="C40" s="245"/>
      <c r="D40" s="149"/>
    </row>
    <row r="41" spans="1:6" x14ac:dyDescent="0.3">
      <c r="A41" s="152" t="s">
        <v>609</v>
      </c>
      <c r="B41" s="119" t="s">
        <v>507</v>
      </c>
      <c r="C41" s="244">
        <v>0</v>
      </c>
      <c r="D41" s="124" t="s">
        <v>2</v>
      </c>
    </row>
    <row r="42" spans="1:6" x14ac:dyDescent="0.3">
      <c r="A42" s="152" t="s">
        <v>618</v>
      </c>
      <c r="B42" s="119" t="s">
        <v>588</v>
      </c>
      <c r="C42" s="244">
        <v>0</v>
      </c>
      <c r="D42" s="124"/>
    </row>
    <row r="43" spans="1:6" x14ac:dyDescent="0.3">
      <c r="A43" s="152" t="s">
        <v>610</v>
      </c>
      <c r="B43" s="119" t="s">
        <v>575</v>
      </c>
      <c r="C43" s="244">
        <v>0</v>
      </c>
      <c r="D43" s="124" t="s">
        <v>2</v>
      </c>
    </row>
    <row r="44" spans="1:6" x14ac:dyDescent="0.3">
      <c r="A44" s="152" t="s">
        <v>611</v>
      </c>
      <c r="B44" s="118" t="s">
        <v>766</v>
      </c>
      <c r="C44" s="244">
        <v>0</v>
      </c>
      <c r="D44" s="124" t="s">
        <v>2</v>
      </c>
      <c r="F44" s="263"/>
    </row>
    <row r="45" spans="1:6" x14ac:dyDescent="0.3">
      <c r="A45" s="152" t="s">
        <v>612</v>
      </c>
      <c r="B45" s="118" t="s">
        <v>576</v>
      </c>
      <c r="C45" s="244">
        <v>0</v>
      </c>
      <c r="D45" s="124" t="s">
        <v>2</v>
      </c>
    </row>
    <row r="46" spans="1:6" x14ac:dyDescent="0.3">
      <c r="A46" s="152" t="s">
        <v>613</v>
      </c>
      <c r="B46" s="118" t="s">
        <v>508</v>
      </c>
      <c r="C46" s="244">
        <v>0</v>
      </c>
      <c r="D46" s="124" t="s">
        <v>2</v>
      </c>
    </row>
    <row r="47" spans="1:6" x14ac:dyDescent="0.3">
      <c r="A47" s="152" t="s">
        <v>745</v>
      </c>
      <c r="B47" s="118" t="s">
        <v>632</v>
      </c>
      <c r="C47" s="244">
        <v>0</v>
      </c>
      <c r="D47" s="124" t="s">
        <v>2</v>
      </c>
    </row>
    <row r="48" spans="1:6" x14ac:dyDescent="0.3">
      <c r="A48" s="152" t="s">
        <v>745</v>
      </c>
      <c r="B48" s="118" t="s">
        <v>589</v>
      </c>
      <c r="C48" s="244">
        <v>0</v>
      </c>
      <c r="D48" s="124" t="s">
        <v>2</v>
      </c>
    </row>
    <row r="49" spans="1:6" ht="28.8" x14ac:dyDescent="0.3">
      <c r="A49" s="152" t="s">
        <v>745</v>
      </c>
      <c r="B49" s="118" t="s">
        <v>590</v>
      </c>
      <c r="C49" s="244">
        <v>0</v>
      </c>
      <c r="D49" s="124" t="s">
        <v>2</v>
      </c>
    </row>
    <row r="50" spans="1:6" x14ac:dyDescent="0.3">
      <c r="A50" s="152" t="s">
        <v>621</v>
      </c>
      <c r="B50" s="118" t="s">
        <v>591</v>
      </c>
      <c r="C50" s="244">
        <v>0</v>
      </c>
      <c r="D50" s="124" t="s">
        <v>2</v>
      </c>
    </row>
    <row r="51" spans="1:6" x14ac:dyDescent="0.3">
      <c r="A51" s="165" t="s">
        <v>67</v>
      </c>
      <c r="B51" s="119" t="s">
        <v>509</v>
      </c>
      <c r="C51" s="244">
        <v>0</v>
      </c>
      <c r="D51" s="124" t="s">
        <v>2</v>
      </c>
    </row>
    <row r="52" spans="1:6" x14ac:dyDescent="0.3">
      <c r="A52" s="237" t="s">
        <v>746</v>
      </c>
      <c r="B52" s="221" t="s">
        <v>709</v>
      </c>
      <c r="C52" s="244">
        <v>0</v>
      </c>
      <c r="D52" s="124" t="s">
        <v>2</v>
      </c>
      <c r="E52" s="223"/>
    </row>
    <row r="53" spans="1:6" x14ac:dyDescent="0.3">
      <c r="A53" s="158" t="s">
        <v>616</v>
      </c>
      <c r="B53" s="119" t="s">
        <v>586</v>
      </c>
      <c r="C53" s="244">
        <v>0</v>
      </c>
      <c r="D53" s="124" t="s">
        <v>2</v>
      </c>
    </row>
    <row r="54" spans="1:6" x14ac:dyDescent="0.3">
      <c r="A54" s="158" t="s">
        <v>616</v>
      </c>
      <c r="B54" s="119" t="s">
        <v>735</v>
      </c>
      <c r="C54" s="244">
        <v>0</v>
      </c>
      <c r="D54" s="124" t="s">
        <v>2</v>
      </c>
    </row>
    <row r="55" spans="1:6" x14ac:dyDescent="0.3">
      <c r="A55" s="158" t="s">
        <v>617</v>
      </c>
      <c r="B55" s="119" t="s">
        <v>510</v>
      </c>
      <c r="C55" s="244">
        <v>0</v>
      </c>
      <c r="D55" s="124" t="s">
        <v>2</v>
      </c>
    </row>
    <row r="56" spans="1:6" ht="28.8" x14ac:dyDescent="0.3">
      <c r="A56" s="158" t="s">
        <v>618</v>
      </c>
      <c r="B56" s="119" t="s">
        <v>641</v>
      </c>
      <c r="C56" s="244">
        <v>0</v>
      </c>
      <c r="D56" s="124" t="s">
        <v>2</v>
      </c>
    </row>
    <row r="57" spans="1:6" ht="72" x14ac:dyDescent="0.3">
      <c r="A57" s="158" t="s">
        <v>716</v>
      </c>
      <c r="B57" s="221" t="s">
        <v>767</v>
      </c>
      <c r="C57" s="244">
        <v>0</v>
      </c>
      <c r="D57" s="124" t="s">
        <v>2</v>
      </c>
      <c r="E57" s="234"/>
      <c r="F57" s="263"/>
    </row>
    <row r="58" spans="1:6" ht="28.8" x14ac:dyDescent="0.3">
      <c r="A58" s="158" t="s">
        <v>618</v>
      </c>
      <c r="B58" s="221" t="s">
        <v>587</v>
      </c>
      <c r="C58" s="244">
        <v>0</v>
      </c>
      <c r="D58" s="124" t="s">
        <v>2</v>
      </c>
    </row>
    <row r="59" spans="1:6" ht="43.2" x14ac:dyDescent="0.3">
      <c r="A59" s="230" t="s">
        <v>747</v>
      </c>
      <c r="B59" s="221" t="s">
        <v>769</v>
      </c>
      <c r="C59" s="244">
        <v>0</v>
      </c>
      <c r="D59" s="125" t="s">
        <v>2</v>
      </c>
      <c r="E59" s="75"/>
      <c r="F59" s="263"/>
    </row>
    <row r="60" spans="1:6" ht="43.2" x14ac:dyDescent="0.3">
      <c r="A60" s="231" t="s">
        <v>747</v>
      </c>
      <c r="B60" s="221" t="s">
        <v>768</v>
      </c>
      <c r="C60" s="244">
        <v>0</v>
      </c>
      <c r="D60" s="125" t="s">
        <v>2</v>
      </c>
      <c r="E60" s="75"/>
      <c r="F60" s="263"/>
    </row>
    <row r="61" spans="1:6" ht="28.8" x14ac:dyDescent="0.3">
      <c r="A61" s="231" t="s">
        <v>763</v>
      </c>
      <c r="B61" s="221" t="s">
        <v>595</v>
      </c>
      <c r="C61" s="244">
        <v>0</v>
      </c>
      <c r="D61" s="125" t="s">
        <v>2</v>
      </c>
      <c r="E61" s="75"/>
      <c r="F61" s="263"/>
    </row>
    <row r="62" spans="1:6" ht="28.8" x14ac:dyDescent="0.3">
      <c r="A62" s="231" t="s">
        <v>748</v>
      </c>
      <c r="B62" s="221" t="s">
        <v>642</v>
      </c>
      <c r="C62" s="244">
        <v>0</v>
      </c>
      <c r="D62" s="125" t="s">
        <v>2</v>
      </c>
      <c r="E62" s="235"/>
      <c r="F62" s="264"/>
    </row>
    <row r="63" spans="1:6" ht="43.2" x14ac:dyDescent="0.3">
      <c r="A63" s="231" t="s">
        <v>752</v>
      </c>
      <c r="B63" s="221" t="s">
        <v>772</v>
      </c>
      <c r="C63" s="244">
        <v>0</v>
      </c>
      <c r="D63" s="124" t="s">
        <v>2</v>
      </c>
      <c r="F63" s="263"/>
    </row>
    <row r="64" spans="1:6" x14ac:dyDescent="0.3">
      <c r="A64" s="158" t="s">
        <v>749</v>
      </c>
      <c r="B64" s="222" t="s">
        <v>676</v>
      </c>
      <c r="C64" s="257">
        <v>0</v>
      </c>
      <c r="D64" s="220" t="s">
        <v>2</v>
      </c>
    </row>
    <row r="65" spans="1:12" x14ac:dyDescent="0.3">
      <c r="A65" s="158" t="s">
        <v>750</v>
      </c>
      <c r="B65" s="222" t="s">
        <v>675</v>
      </c>
      <c r="C65" s="257">
        <v>0</v>
      </c>
      <c r="D65" s="220" t="s">
        <v>2</v>
      </c>
    </row>
    <row r="66" spans="1:12" ht="15.6" x14ac:dyDescent="0.3">
      <c r="A66" s="148" t="s">
        <v>625</v>
      </c>
      <c r="B66" s="148" t="s">
        <v>594</v>
      </c>
      <c r="C66" s="245"/>
      <c r="D66" s="149"/>
    </row>
    <row r="67" spans="1:12" ht="57.6" x14ac:dyDescent="0.3">
      <c r="A67" s="164" t="s">
        <v>15</v>
      </c>
      <c r="B67" s="238" t="s">
        <v>758</v>
      </c>
      <c r="C67" s="244">
        <v>0</v>
      </c>
      <c r="D67" s="124" t="s">
        <v>2</v>
      </c>
      <c r="E67" s="269"/>
      <c r="F67" s="270"/>
      <c r="I67" s="271"/>
      <c r="J67" s="271"/>
      <c r="K67" s="271"/>
      <c r="L67" s="271"/>
    </row>
    <row r="68" spans="1:12" ht="60" customHeight="1" x14ac:dyDescent="0.3">
      <c r="A68" s="239" t="s">
        <v>538</v>
      </c>
      <c r="B68" s="240" t="s">
        <v>759</v>
      </c>
      <c r="C68" s="244">
        <v>0</v>
      </c>
      <c r="D68" s="124" t="s">
        <v>671</v>
      </c>
      <c r="E68" s="269"/>
      <c r="F68" s="270"/>
    </row>
    <row r="69" spans="1:12" ht="57.6" x14ac:dyDescent="0.3">
      <c r="A69" s="152" t="s">
        <v>601</v>
      </c>
      <c r="B69" s="221" t="s">
        <v>771</v>
      </c>
      <c r="C69" s="244">
        <v>0</v>
      </c>
      <c r="D69" s="124" t="s">
        <v>2</v>
      </c>
      <c r="E69" s="263"/>
    </row>
    <row r="70" spans="1:12" ht="86.4" x14ac:dyDescent="0.3">
      <c r="A70" s="152" t="s">
        <v>602</v>
      </c>
      <c r="B70" s="221" t="s">
        <v>774</v>
      </c>
      <c r="C70" s="244">
        <v>0</v>
      </c>
      <c r="D70" s="124" t="s">
        <v>2</v>
      </c>
      <c r="E70" s="263"/>
    </row>
    <row r="71" spans="1:12" ht="57.6" x14ac:dyDescent="0.3">
      <c r="A71" s="158" t="s">
        <v>21</v>
      </c>
      <c r="B71" s="119" t="s">
        <v>773</v>
      </c>
      <c r="C71" s="244">
        <v>0</v>
      </c>
      <c r="D71" s="124" t="s">
        <v>2</v>
      </c>
    </row>
    <row r="72" spans="1:12" ht="43.2" x14ac:dyDescent="0.3">
      <c r="A72" s="152" t="s">
        <v>603</v>
      </c>
      <c r="B72" s="118" t="s">
        <v>760</v>
      </c>
      <c r="C72" s="244">
        <v>0</v>
      </c>
      <c r="D72" s="124" t="s">
        <v>2</v>
      </c>
    </row>
    <row r="73" spans="1:12" ht="57.6" x14ac:dyDescent="0.3">
      <c r="A73" s="158" t="s">
        <v>604</v>
      </c>
      <c r="B73" s="221" t="s">
        <v>761</v>
      </c>
      <c r="C73" s="244">
        <v>0</v>
      </c>
      <c r="D73" s="124" t="s">
        <v>2</v>
      </c>
      <c r="F73" s="263"/>
    </row>
    <row r="74" spans="1:12" ht="43.2" x14ac:dyDescent="0.3">
      <c r="A74" s="158" t="s">
        <v>540</v>
      </c>
      <c r="B74" s="119" t="s">
        <v>699</v>
      </c>
      <c r="C74" s="244">
        <v>0</v>
      </c>
      <c r="D74" s="124" t="s">
        <v>2</v>
      </c>
    </row>
    <row r="75" spans="1:12" ht="28.8" x14ac:dyDescent="0.3">
      <c r="A75" s="158" t="s">
        <v>540</v>
      </c>
      <c r="B75" s="119" t="s">
        <v>700</v>
      </c>
      <c r="C75" s="244">
        <v>0</v>
      </c>
      <c r="D75" s="124" t="s">
        <v>2</v>
      </c>
      <c r="E75" s="236"/>
    </row>
    <row r="76" spans="1:12" ht="43.2" x14ac:dyDescent="0.3">
      <c r="A76" s="160" t="s">
        <v>25</v>
      </c>
      <c r="B76" s="232" t="s">
        <v>777</v>
      </c>
      <c r="C76" s="244">
        <v>0</v>
      </c>
      <c r="D76" s="124" t="s">
        <v>2</v>
      </c>
      <c r="E76" s="234"/>
    </row>
    <row r="77" spans="1:12" ht="28.8" x14ac:dyDescent="0.3">
      <c r="A77" s="160" t="s">
        <v>25</v>
      </c>
      <c r="B77" s="232" t="s">
        <v>701</v>
      </c>
      <c r="C77" s="244">
        <v>0</v>
      </c>
      <c r="D77" s="124" t="s">
        <v>2</v>
      </c>
    </row>
    <row r="78" spans="1:12" x14ac:dyDescent="0.3">
      <c r="A78" s="158" t="s">
        <v>38</v>
      </c>
      <c r="B78" s="119" t="s">
        <v>643</v>
      </c>
      <c r="C78" s="244">
        <v>0</v>
      </c>
      <c r="D78" s="124" t="s">
        <v>2</v>
      </c>
    </row>
    <row r="79" spans="1:12" x14ac:dyDescent="0.3">
      <c r="A79" s="230" t="s">
        <v>753</v>
      </c>
      <c r="B79" s="221" t="s">
        <v>689</v>
      </c>
      <c r="C79" s="244">
        <v>0</v>
      </c>
      <c r="D79" s="124" t="s">
        <v>2</v>
      </c>
    </row>
    <row r="80" spans="1:12" x14ac:dyDescent="0.3">
      <c r="A80" s="158" t="s">
        <v>39</v>
      </c>
      <c r="B80" s="119" t="s">
        <v>653</v>
      </c>
      <c r="C80" s="244">
        <v>0</v>
      </c>
      <c r="D80" s="124" t="s">
        <v>2</v>
      </c>
    </row>
    <row r="81" spans="1:4" x14ac:dyDescent="0.3">
      <c r="A81" s="158" t="s">
        <v>39</v>
      </c>
      <c r="B81" s="119" t="s">
        <v>636</v>
      </c>
      <c r="C81" s="244">
        <v>0</v>
      </c>
      <c r="D81" s="124" t="s">
        <v>2</v>
      </c>
    </row>
    <row r="82" spans="1:4" x14ac:dyDescent="0.3">
      <c r="A82" s="158" t="s">
        <v>39</v>
      </c>
      <c r="B82" s="119" t="s">
        <v>655</v>
      </c>
      <c r="C82" s="244">
        <v>0</v>
      </c>
      <c r="D82" s="124" t="s">
        <v>2</v>
      </c>
    </row>
    <row r="83" spans="1:4" x14ac:dyDescent="0.3">
      <c r="A83" s="158" t="s">
        <v>39</v>
      </c>
      <c r="B83" s="119" t="s">
        <v>637</v>
      </c>
      <c r="C83" s="244">
        <v>0</v>
      </c>
      <c r="D83" s="124" t="s">
        <v>2</v>
      </c>
    </row>
    <row r="84" spans="1:4" x14ac:dyDescent="0.3">
      <c r="A84" s="158" t="s">
        <v>39</v>
      </c>
      <c r="B84" s="119" t="s">
        <v>656</v>
      </c>
      <c r="C84" s="244">
        <v>0</v>
      </c>
      <c r="D84" s="124" t="s">
        <v>2</v>
      </c>
    </row>
    <row r="85" spans="1:4" x14ac:dyDescent="0.3">
      <c r="A85" s="158" t="s">
        <v>39</v>
      </c>
      <c r="B85" s="119" t="s">
        <v>638</v>
      </c>
      <c r="C85" s="244">
        <v>0</v>
      </c>
      <c r="D85" s="124" t="s">
        <v>2</v>
      </c>
    </row>
    <row r="86" spans="1:4" x14ac:dyDescent="0.3">
      <c r="A86" s="158" t="s">
        <v>39</v>
      </c>
      <c r="B86" s="119" t="s">
        <v>657</v>
      </c>
      <c r="C86" s="244">
        <v>0</v>
      </c>
      <c r="D86" s="124" t="s">
        <v>2</v>
      </c>
    </row>
    <row r="87" spans="1:4" ht="28.8" x14ac:dyDescent="0.3">
      <c r="A87" s="158" t="s">
        <v>39</v>
      </c>
      <c r="B87" s="119" t="s">
        <v>654</v>
      </c>
      <c r="C87" s="244">
        <v>0</v>
      </c>
      <c r="D87" s="124" t="s">
        <v>2</v>
      </c>
    </row>
    <row r="88" spans="1:4" x14ac:dyDescent="0.3">
      <c r="A88" s="230" t="s">
        <v>84</v>
      </c>
      <c r="B88" s="118" t="s">
        <v>658</v>
      </c>
      <c r="C88" s="244">
        <v>0</v>
      </c>
      <c r="D88" s="124" t="s">
        <v>2</v>
      </c>
    </row>
    <row r="89" spans="1:4" x14ac:dyDescent="0.3">
      <c r="A89" s="230" t="s">
        <v>84</v>
      </c>
      <c r="B89" s="118" t="s">
        <v>659</v>
      </c>
      <c r="C89" s="244">
        <v>0</v>
      </c>
      <c r="D89" s="124" t="s">
        <v>2</v>
      </c>
    </row>
    <row r="90" spans="1:4" x14ac:dyDescent="0.3">
      <c r="A90" s="230" t="s">
        <v>101</v>
      </c>
      <c r="B90" s="119" t="s">
        <v>511</v>
      </c>
      <c r="C90" s="244">
        <v>0</v>
      </c>
      <c r="D90" s="124" t="s">
        <v>2</v>
      </c>
    </row>
    <row r="91" spans="1:4" x14ac:dyDescent="0.3">
      <c r="A91" s="230" t="s">
        <v>101</v>
      </c>
      <c r="B91" s="118" t="s">
        <v>512</v>
      </c>
      <c r="C91" s="244">
        <v>0</v>
      </c>
      <c r="D91" s="124" t="s">
        <v>2</v>
      </c>
    </row>
    <row r="92" spans="1:4" x14ac:dyDescent="0.3">
      <c r="A92" s="230" t="s">
        <v>101</v>
      </c>
      <c r="B92" s="118" t="s">
        <v>513</v>
      </c>
      <c r="C92" s="244">
        <v>0</v>
      </c>
      <c r="D92" s="124" t="s">
        <v>2</v>
      </c>
    </row>
    <row r="93" spans="1:4" ht="28.8" x14ac:dyDescent="0.3">
      <c r="A93" s="152" t="s">
        <v>520</v>
      </c>
      <c r="B93" s="118" t="s">
        <v>665</v>
      </c>
      <c r="C93" s="244">
        <v>0</v>
      </c>
      <c r="D93" s="124" t="s">
        <v>515</v>
      </c>
    </row>
    <row r="94" spans="1:4" ht="28.8" x14ac:dyDescent="0.3">
      <c r="A94" s="152" t="s">
        <v>520</v>
      </c>
      <c r="B94" s="118" t="s">
        <v>516</v>
      </c>
      <c r="C94" s="244">
        <v>0</v>
      </c>
      <c r="D94" s="124" t="s">
        <v>515</v>
      </c>
    </row>
    <row r="95" spans="1:4" ht="15.6" x14ac:dyDescent="0.3">
      <c r="A95" s="148" t="s">
        <v>626</v>
      </c>
      <c r="B95" s="148" t="s">
        <v>598</v>
      </c>
      <c r="C95" s="245"/>
      <c r="D95" s="148"/>
    </row>
    <row r="96" spans="1:4" ht="43.2" x14ac:dyDescent="0.3">
      <c r="A96" s="230" t="s">
        <v>106</v>
      </c>
      <c r="B96" s="118" t="s">
        <v>690</v>
      </c>
      <c r="C96" s="244">
        <v>0</v>
      </c>
      <c r="D96" s="124" t="s">
        <v>671</v>
      </c>
    </row>
    <row r="97" spans="1:4" ht="43.2" x14ac:dyDescent="0.3">
      <c r="A97" s="262" t="s">
        <v>106</v>
      </c>
      <c r="B97" s="120" t="s">
        <v>725</v>
      </c>
      <c r="C97" s="244">
        <v>0</v>
      </c>
      <c r="D97" s="124" t="s">
        <v>671</v>
      </c>
    </row>
    <row r="98" spans="1:4" ht="43.2" x14ac:dyDescent="0.3">
      <c r="A98" s="230" t="s">
        <v>106</v>
      </c>
      <c r="B98" s="119" t="s">
        <v>724</v>
      </c>
      <c r="C98" s="244">
        <v>0</v>
      </c>
      <c r="D98" s="124" t="s">
        <v>671</v>
      </c>
    </row>
    <row r="99" spans="1:4" ht="43.2" x14ac:dyDescent="0.3">
      <c r="A99" s="230" t="s">
        <v>106</v>
      </c>
      <c r="B99" s="119" t="s">
        <v>633</v>
      </c>
      <c r="C99" s="244">
        <v>0</v>
      </c>
      <c r="D99" s="124" t="s">
        <v>671</v>
      </c>
    </row>
    <row r="101" spans="1:4" ht="23.4" x14ac:dyDescent="0.3">
      <c r="B101" s="147" t="s">
        <v>547</v>
      </c>
    </row>
  </sheetData>
  <sheetProtection selectLockedCells="1"/>
  <protectedRanges>
    <protectedRange sqref="B11" name="Range1_1"/>
  </protectedRanges>
  <mergeCells count="5">
    <mergeCell ref="B18:B19"/>
    <mergeCell ref="A1:D1"/>
    <mergeCell ref="E67:F67"/>
    <mergeCell ref="E68:F68"/>
    <mergeCell ref="I67:L67"/>
  </mergeCells>
  <hyperlinks>
    <hyperlink ref="B101" location="'2_Rezultāti'!A1" display="Skatīt rezultātus!" xr:uid="{63AA53D9-1922-4FB5-8669-DCEF77130F3B}"/>
    <hyperlink ref="B15" r:id="rId1" display="https://likumi.lv/ta/id/231084-noteikumi-par-riska-udensobjektiem" xr:uid="{C98FD32D-8436-4F31-805D-3CE373610523}"/>
    <hyperlink ref="B14" location="'4_Īpaši jutīgās ter.'!A1" display="Pagastus, kas atrodas īpaši jutīgajās teritorijās skatīt lapā &quot;4_Īpaši jutīgās ter.&quot;" xr:uid="{FCE83ED1-B75F-4C6C-B685-2E2A77F4F148}"/>
    <hyperlink ref="B39" location="'5_Liellopu vienības'!A1" display="Liellopu vienības aprēķiniet lapā &quot;5_Liellopu vienības&quot;" xr:uid="{1D97FBFC-D1A4-4FD5-A5D2-90F96D7C40A9}"/>
  </hyperlinks>
  <pageMargins left="0.7" right="0.7" top="0.75" bottom="0.75" header="0.3" footer="0.3"/>
  <pageSetup paperSize="9" orientation="portrait" horizontalDpi="90" verticalDpi="9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A557-FD14-4EE1-AACE-19FFC0872EDC}">
  <sheetPr>
    <tabColor theme="9" tint="-0.249977111117893"/>
  </sheetPr>
  <dimension ref="A1:O247"/>
  <sheetViews>
    <sheetView showGridLines="0" zoomScaleNormal="100" workbookViewId="0">
      <pane xSplit="2" ySplit="3" topLeftCell="D4" activePane="bottomRight" state="frozen"/>
      <selection pane="topRight" activeCell="C1" sqref="C1"/>
      <selection pane="bottomLeft" activeCell="A4" sqref="A4"/>
      <selection pane="bottomRight" activeCell="H244" sqref="H244"/>
    </sheetView>
  </sheetViews>
  <sheetFormatPr defaultRowHeight="14.4" x14ac:dyDescent="0.3"/>
  <cols>
    <col min="1" max="1" width="6" customWidth="1"/>
    <col min="2" max="2" width="43.6640625" style="2" customWidth="1"/>
    <col min="3" max="3" width="36.44140625" customWidth="1"/>
    <col min="4" max="4" width="30.5546875" style="2" customWidth="1"/>
    <col min="5" max="6" width="10.44140625" bestFit="1" customWidth="1"/>
    <col min="7" max="7" width="12.33203125" bestFit="1" customWidth="1"/>
    <col min="8" max="8" width="9.44140625" bestFit="1" customWidth="1"/>
    <col min="9" max="9" width="12.6640625" customWidth="1"/>
    <col min="10" max="12" width="9.44140625" bestFit="1" customWidth="1"/>
    <col min="18" max="18" width="9.5546875" bestFit="1" customWidth="1"/>
  </cols>
  <sheetData>
    <row r="1" spans="1:13" ht="21" x14ac:dyDescent="0.4">
      <c r="A1" s="4"/>
      <c r="B1" s="145" t="s">
        <v>569</v>
      </c>
      <c r="C1" s="4"/>
      <c r="D1" s="5"/>
      <c r="E1" s="4"/>
      <c r="F1" s="4"/>
      <c r="G1" s="4"/>
      <c r="H1" s="4"/>
      <c r="I1" s="4"/>
      <c r="J1" s="4"/>
      <c r="K1" s="4"/>
      <c r="L1" s="4"/>
    </row>
    <row r="2" spans="1:13" s="1" customFormat="1" ht="28.8" x14ac:dyDescent="0.3">
      <c r="A2" s="272"/>
      <c r="B2" s="272"/>
      <c r="C2" s="272"/>
      <c r="D2" s="283" t="s">
        <v>8</v>
      </c>
      <c r="E2" s="48" t="s">
        <v>57</v>
      </c>
      <c r="F2" s="280" t="s">
        <v>55</v>
      </c>
      <c r="G2" s="281"/>
      <c r="H2" s="280" t="s">
        <v>56</v>
      </c>
      <c r="I2" s="282"/>
      <c r="J2" s="282"/>
      <c r="K2" s="282"/>
      <c r="L2" s="281"/>
    </row>
    <row r="3" spans="1:13" s="1" customFormat="1" ht="15" thickBot="1" x14ac:dyDescent="0.35">
      <c r="A3" s="273"/>
      <c r="B3" s="273"/>
      <c r="C3" s="273"/>
      <c r="D3" s="284"/>
      <c r="E3" s="49">
        <v>2020</v>
      </c>
      <c r="F3" s="49">
        <v>2021</v>
      </c>
      <c r="G3" s="49">
        <v>2022</v>
      </c>
      <c r="H3" s="49">
        <v>2023</v>
      </c>
      <c r="I3" s="49">
        <v>2024</v>
      </c>
      <c r="J3" s="49">
        <v>2025</v>
      </c>
      <c r="K3" s="49">
        <v>2026</v>
      </c>
      <c r="L3" s="49">
        <v>2027</v>
      </c>
    </row>
    <row r="4" spans="1:13" s="1" customFormat="1" ht="14.7" customHeight="1" x14ac:dyDescent="0.3">
      <c r="A4" s="277" t="s">
        <v>629</v>
      </c>
      <c r="B4" s="99" t="s">
        <v>505</v>
      </c>
      <c r="C4" s="98"/>
      <c r="D4" s="98" t="s">
        <v>28</v>
      </c>
      <c r="E4" s="100">
        <f>IF('1_Jautājumi'!$C$6=1,E19+E140,E7+E140)</f>
        <v>0</v>
      </c>
      <c r="F4" s="100">
        <f>IF('1_Jautājumi'!$C$6=1,F19+F140,F7+F140)</f>
        <v>0</v>
      </c>
      <c r="G4" s="100">
        <f>IF('1_Jautājumi'!$C$6=1,G19+G140,G7+G140)</f>
        <v>0</v>
      </c>
      <c r="H4" s="100">
        <f>IF('1_Jautājumi'!$C$7=1,H19+H140,H7+H140)</f>
        <v>0</v>
      </c>
      <c r="I4" s="100">
        <f>IF('1_Jautājumi'!$C$7=1,I19+I140,I7+I140)</f>
        <v>0</v>
      </c>
      <c r="J4" s="100">
        <f>IF('1_Jautājumi'!$C$7=1,J19+J140,J7+J140)</f>
        <v>0</v>
      </c>
      <c r="K4" s="100">
        <f>IF('1_Jautājumi'!$C$7=1,K19+K140,K7+K140)</f>
        <v>0</v>
      </c>
      <c r="L4" s="100">
        <f>IF('1_Jautājumi'!$C$7=1,L19+L140,L7+L140)</f>
        <v>0</v>
      </c>
      <c r="M4" s="111"/>
    </row>
    <row r="5" spans="1:13" s="1" customFormat="1" x14ac:dyDescent="0.3">
      <c r="A5" s="278"/>
      <c r="B5" s="99" t="s">
        <v>27</v>
      </c>
      <c r="C5" s="98"/>
      <c r="D5" s="98" t="s">
        <v>53</v>
      </c>
      <c r="E5" s="169">
        <f>IF(E4&gt;0,E4/'1_Jautājumi'!$C$4,0)</f>
        <v>0</v>
      </c>
      <c r="F5" s="169">
        <f>IF(F4&gt;0,F4/'1_Jautājumi'!$C$4,0)</f>
        <v>0</v>
      </c>
      <c r="G5" s="169">
        <f>IF(G4&gt;0,G4/'1_Jautājumi'!$C$4,0)</f>
        <v>0</v>
      </c>
      <c r="H5" s="169">
        <f>IF(H4&gt;0,H4/'1_Jautājumi'!$C$4,0)</f>
        <v>0</v>
      </c>
      <c r="I5" s="169">
        <f>IF(I4&gt;0,I4/'1_Jautājumi'!$C$4,0)</f>
        <v>0</v>
      </c>
      <c r="J5" s="169">
        <f>IF(J4&gt;0,J4/'1_Jautājumi'!$C$4,0)</f>
        <v>0</v>
      </c>
      <c r="K5" s="169">
        <f>IF(K4&gt;0,K4/'1_Jautājumi'!$C$4,0)</f>
        <v>0</v>
      </c>
      <c r="L5" s="169">
        <f>IF(L4&gt;0,L4/'1_Jautājumi'!$C$4,0)</f>
        <v>0</v>
      </c>
      <c r="M5" s="111"/>
    </row>
    <row r="6" spans="1:13" s="175" customFormat="1" ht="15" thickBot="1" x14ac:dyDescent="0.35">
      <c r="A6" s="278"/>
      <c r="B6" s="171" t="s">
        <v>628</v>
      </c>
      <c r="C6" s="170"/>
      <c r="D6" s="170"/>
      <c r="E6" s="172"/>
      <c r="F6" s="173"/>
      <c r="G6" s="173"/>
      <c r="H6" s="173">
        <f>IF(G4&gt;0,H4/G4-1,0)</f>
        <v>0</v>
      </c>
      <c r="I6" s="173">
        <f>IF(H4&gt;0,I4/H4-1,0)</f>
        <v>0</v>
      </c>
      <c r="J6" s="173">
        <f t="shared" ref="J6:K6" si="0">IF(I4&gt;0,J4/I4-1,0)</f>
        <v>0</v>
      </c>
      <c r="K6" s="173">
        <f t="shared" si="0"/>
        <v>0</v>
      </c>
      <c r="L6" s="173">
        <f>IF(K4&gt;0,L4/K4-1,0)</f>
        <v>0</v>
      </c>
      <c r="M6" s="174"/>
    </row>
    <row r="7" spans="1:13" s="106" customFormat="1" x14ac:dyDescent="0.3">
      <c r="A7" s="278"/>
      <c r="B7" s="103" t="s">
        <v>504</v>
      </c>
      <c r="C7" s="102"/>
      <c r="D7" s="104" t="s">
        <v>28</v>
      </c>
      <c r="E7" s="105">
        <f>E16+E19+E35+E89+E95+E101+E104+E107+E110+E113+E116+E119+E122+E125+E128+E131+E134</f>
        <v>0</v>
      </c>
      <c r="F7" s="105">
        <f>F16+F19+F35+F89+F95+F101+F104+F107+F110+F113+F116+F119+F122+F125+F128+F131+F134</f>
        <v>0</v>
      </c>
      <c r="G7" s="105">
        <f>G16+G19+G35+G89+G95+G101+G104+G107+G110+G113+G116+G119+G122+G125+G128+G131+G134</f>
        <v>0</v>
      </c>
      <c r="H7" s="105">
        <f>H16+H19+H22+H25+H28+H29+H35+H89+H95+H101+H104+H107+H110+H113+H116+H119+H122+H125+H128+H131+H134+H137+H38</f>
        <v>0</v>
      </c>
      <c r="I7" s="105">
        <f>I16+I19+I22+I25+I28+I29+I35+I89+I95+I101+I104+I107+I110+I113+I116+I119+I122+I125+I128+I131+I134+I137+I38</f>
        <v>0</v>
      </c>
      <c r="J7" s="105">
        <f>J16+J19+J22+J25+J28+J29+J35+J89+J95+J101+J104+J107+J110+J113+J116+J119+J122+J125+J128+J131+J134+J137+J38</f>
        <v>0</v>
      </c>
      <c r="K7" s="105">
        <f>K16+K19+K22+K25+K28+K29+K35+K89+K95+K101+K104+K107+K110+K113+K116+K119+K122+K125+K128+K131+K134+K137+K38</f>
        <v>0</v>
      </c>
      <c r="L7" s="105">
        <f>L16+L19+L22+L25+L28+L29+L35+L89+L95+L101+L104+L107+L110+L113+L116+L119+L122+L125+L128+L131+L134+L137+L38</f>
        <v>0</v>
      </c>
      <c r="M7" s="111"/>
    </row>
    <row r="8" spans="1:13" s="106" customFormat="1" x14ac:dyDescent="0.3">
      <c r="A8" s="278"/>
      <c r="B8" s="108" t="s">
        <v>27</v>
      </c>
      <c r="C8" s="107"/>
      <c r="D8" s="109" t="s">
        <v>53</v>
      </c>
      <c r="E8" s="110">
        <f>IF(E7&gt;0,E7/'1_Jautājumi'!$C$4,0)</f>
        <v>0</v>
      </c>
      <c r="F8" s="110">
        <f>IF(F7&gt;0,F7/'1_Jautājumi'!$C$4,0)</f>
        <v>0</v>
      </c>
      <c r="G8" s="110">
        <f>IF(G7&gt;0,G7/'1_Jautājumi'!$C$4,0)</f>
        <v>0</v>
      </c>
      <c r="H8" s="110">
        <f>IF(H7&gt;0,H7/'1_Jautājumi'!$C$4,0)</f>
        <v>0</v>
      </c>
      <c r="I8" s="110">
        <f>IF(I7&gt;0,I7/'1_Jautājumi'!$C$4,0)</f>
        <v>0</v>
      </c>
      <c r="J8" s="110">
        <f>IF(J7&gt;0,J7/'1_Jautājumi'!$C$4,0)</f>
        <v>0</v>
      </c>
      <c r="K8" s="110">
        <f>IF(K7&gt;0,K7/'1_Jautājumi'!$C$4,0)</f>
        <v>0</v>
      </c>
      <c r="L8" s="110">
        <f>IF(L7&gt;0,L7/'1_Jautājumi'!$C$4,0)</f>
        <v>0</v>
      </c>
      <c r="M8" s="111"/>
    </row>
    <row r="9" spans="1:13" s="175" customFormat="1" ht="15" thickBot="1" x14ac:dyDescent="0.35">
      <c r="A9" s="278"/>
      <c r="B9" s="177" t="s">
        <v>628</v>
      </c>
      <c r="C9" s="176"/>
      <c r="D9" s="176"/>
      <c r="E9" s="178"/>
      <c r="F9" s="179"/>
      <c r="G9" s="179"/>
      <c r="H9" s="179">
        <f>IF(G7&gt;0,H7/G7-1,0)</f>
        <v>0</v>
      </c>
      <c r="I9" s="179">
        <f>IF(H7&gt;0,I7/H7-1,0)</f>
        <v>0</v>
      </c>
      <c r="J9" s="179">
        <f>IF(I7&gt;0,J7/I7-1,0)</f>
        <v>0</v>
      </c>
      <c r="K9" s="179">
        <f>IF(J7&gt;0,K7/J7-1,0)</f>
        <v>0</v>
      </c>
      <c r="L9" s="179">
        <f>IF(K7&gt;0,L7/K7-1,0)</f>
        <v>0</v>
      </c>
      <c r="M9" s="174"/>
    </row>
    <row r="10" spans="1:13" x14ac:dyDescent="0.3">
      <c r="A10" s="278"/>
      <c r="B10" s="185" t="s">
        <v>517</v>
      </c>
      <c r="C10" s="186"/>
      <c r="D10" s="187" t="s">
        <v>28</v>
      </c>
      <c r="E10" s="188">
        <f>IF('1_Jautājumi'!$C$6=1,E140,E35+E38+E140)</f>
        <v>0</v>
      </c>
      <c r="F10" s="188">
        <f>IF('1_Jautājumi'!$C$6=1,F140,F35+F38+F140)</f>
        <v>0</v>
      </c>
      <c r="G10" s="188">
        <f>IF('1_Jautājumi'!$C$6=1,G140,G35+G38+G140)</f>
        <v>0</v>
      </c>
      <c r="H10" s="188">
        <f>IF('1_Jautājumi'!$C$7=1,H140,H35+H38+H140)</f>
        <v>0</v>
      </c>
      <c r="I10" s="188">
        <f>IF('1_Jautājumi'!$C$7=1,I140,I35+I38+I140)</f>
        <v>0</v>
      </c>
      <c r="J10" s="188">
        <f>IF('1_Jautājumi'!$C$7=1,J140,J35+J38+J140)</f>
        <v>0</v>
      </c>
      <c r="K10" s="188">
        <f>IF('1_Jautājumi'!$C$7=1,K140,K35+K38+K140)</f>
        <v>0</v>
      </c>
      <c r="L10" s="188">
        <f>IF('1_Jautājumi'!$C$7=1,L140,L35+L38+L140)</f>
        <v>0</v>
      </c>
      <c r="M10" s="111"/>
    </row>
    <row r="11" spans="1:13" x14ac:dyDescent="0.3">
      <c r="A11" s="278"/>
      <c r="B11" s="180" t="s">
        <v>27</v>
      </c>
      <c r="C11" s="181"/>
      <c r="D11" s="182" t="s">
        <v>53</v>
      </c>
      <c r="E11" s="183">
        <f>IF(E10&gt;0,E10/'1_Jautājumi'!$C$4,0)</f>
        <v>0</v>
      </c>
      <c r="F11" s="183">
        <f>IF(F10&gt;0,F10/'1_Jautājumi'!$C$4,0)</f>
        <v>0</v>
      </c>
      <c r="G11" s="183">
        <f>IF(G10&gt;0,G10/'1_Jautājumi'!$C$4,0)</f>
        <v>0</v>
      </c>
      <c r="H11" s="183">
        <f>IF(H10&gt;0,H10/'1_Jautājumi'!$C$4,0)</f>
        <v>0</v>
      </c>
      <c r="I11" s="183">
        <f>IF(I10&gt;0,I10/'1_Jautājumi'!$C$4,0)</f>
        <v>0</v>
      </c>
      <c r="J11" s="183">
        <f>IF(J10&gt;0,J10/'1_Jautājumi'!$C$4,0)</f>
        <v>0</v>
      </c>
      <c r="K11" s="183">
        <f>IF(K10&gt;0,K10/'1_Jautājumi'!$C$4,0)</f>
        <v>0</v>
      </c>
      <c r="L11" s="183">
        <f>IF(L10&gt;0,L10/'1_Jautājumi'!$C$4,0)</f>
        <v>0</v>
      </c>
      <c r="M11" s="111"/>
    </row>
    <row r="12" spans="1:13" s="1" customFormat="1" ht="15" thickBot="1" x14ac:dyDescent="0.35">
      <c r="A12" s="278"/>
      <c r="B12" s="189" t="s">
        <v>628</v>
      </c>
      <c r="C12" s="159"/>
      <c r="D12" s="159"/>
      <c r="E12" s="184"/>
      <c r="F12" s="202"/>
      <c r="G12" s="202"/>
      <c r="H12" s="202">
        <f>IF(G10&gt;0,H10/G10-1,0)</f>
        <v>0</v>
      </c>
      <c r="I12" s="202">
        <f t="shared" ref="I12:L12" si="1">IF(H10&gt;0,I10/H10-1,0)</f>
        <v>0</v>
      </c>
      <c r="J12" s="202">
        <f t="shared" si="1"/>
        <v>0</v>
      </c>
      <c r="K12" s="202">
        <f t="shared" si="1"/>
        <v>0</v>
      </c>
      <c r="L12" s="202">
        <f t="shared" si="1"/>
        <v>0</v>
      </c>
      <c r="M12" s="111"/>
    </row>
    <row r="13" spans="1:13" x14ac:dyDescent="0.3">
      <c r="A13" s="278"/>
      <c r="B13" s="190" t="s">
        <v>630</v>
      </c>
      <c r="C13" s="191"/>
      <c r="D13" s="192" t="s">
        <v>28</v>
      </c>
      <c r="E13" s="193">
        <f t="shared" ref="E13:L13" si="2">E43+E141</f>
        <v>0</v>
      </c>
      <c r="F13" s="193">
        <f t="shared" si="2"/>
        <v>0</v>
      </c>
      <c r="G13" s="193">
        <f t="shared" si="2"/>
        <v>0</v>
      </c>
      <c r="H13" s="193">
        <f t="shared" si="2"/>
        <v>0</v>
      </c>
      <c r="I13" s="193">
        <f t="shared" si="2"/>
        <v>0</v>
      </c>
      <c r="J13" s="193">
        <f t="shared" si="2"/>
        <v>0</v>
      </c>
      <c r="K13" s="193">
        <f t="shared" si="2"/>
        <v>0</v>
      </c>
      <c r="L13" s="193">
        <f t="shared" si="2"/>
        <v>0</v>
      </c>
      <c r="M13" s="111"/>
    </row>
    <row r="14" spans="1:13" x14ac:dyDescent="0.3">
      <c r="A14" s="278"/>
      <c r="B14" s="194" t="s">
        <v>27</v>
      </c>
      <c r="C14" s="195"/>
      <c r="D14" s="196" t="s">
        <v>53</v>
      </c>
      <c r="E14" s="197">
        <f>IF(E13&gt;0,E13/'1_Jautājumi'!$C$4,0)</f>
        <v>0</v>
      </c>
      <c r="F14" s="197">
        <f>IF(F13&gt;0,F13/'1_Jautājumi'!$C$4,0)</f>
        <v>0</v>
      </c>
      <c r="G14" s="197">
        <f>IF(G13&gt;0,G13/'1_Jautājumi'!$C$4,0)</f>
        <v>0</v>
      </c>
      <c r="H14" s="197">
        <f>IF(H13&gt;0,H13/'1_Jautājumi'!$C$4,0)</f>
        <v>0</v>
      </c>
      <c r="I14" s="197">
        <f>IF(I13&gt;0,I13/'1_Jautājumi'!$C$4,0)</f>
        <v>0</v>
      </c>
      <c r="J14" s="197">
        <f>IF(J13&gt;0,J13/'1_Jautājumi'!$C$4,0)</f>
        <v>0</v>
      </c>
      <c r="K14" s="197">
        <f>IF(K13&gt;0,K13/'1_Jautājumi'!$C$4,0)</f>
        <v>0</v>
      </c>
      <c r="L14" s="197">
        <f>IF(L13&gt;0,L13/'1_Jautājumi'!$C$4,0)</f>
        <v>0</v>
      </c>
      <c r="M14" s="174"/>
    </row>
    <row r="15" spans="1:13" s="1" customFormat="1" ht="15" thickBot="1" x14ac:dyDescent="0.35">
      <c r="A15" s="279"/>
      <c r="B15" s="199" t="s">
        <v>628</v>
      </c>
      <c r="C15" s="198"/>
      <c r="D15" s="198"/>
      <c r="E15" s="200"/>
      <c r="F15" s="201"/>
      <c r="G15" s="201"/>
      <c r="H15" s="201">
        <f>IF(H13&gt;0,H13/G13-1,0)</f>
        <v>0</v>
      </c>
      <c r="I15" s="201">
        <f t="shared" ref="I15:L15" si="3">IF(I13&gt;0,I13/H13-1,0)</f>
        <v>0</v>
      </c>
      <c r="J15" s="201">
        <f>IF(J13&gt;0,J13/I13-1,0)</f>
        <v>0</v>
      </c>
      <c r="K15" s="201">
        <f t="shared" si="3"/>
        <v>0</v>
      </c>
      <c r="L15" s="201">
        <f t="shared" si="3"/>
        <v>0</v>
      </c>
      <c r="M15" s="174"/>
    </row>
    <row r="16" spans="1:13" x14ac:dyDescent="0.3">
      <c r="A16" s="40" t="s">
        <v>9</v>
      </c>
      <c r="B16" s="41" t="s">
        <v>0</v>
      </c>
      <c r="C16" s="40" t="s">
        <v>6</v>
      </c>
      <c r="D16" s="42" t="s">
        <v>28</v>
      </c>
      <c r="E16" s="43">
        <f>IF(E19&gt;0,0,E17*E18)</f>
        <v>0</v>
      </c>
      <c r="F16" s="43">
        <f>IF(F19&gt;0,0,F17*F18)</f>
        <v>0</v>
      </c>
      <c r="G16" s="43">
        <f>IF(G19&gt;0,0,G17*G18)</f>
        <v>0</v>
      </c>
      <c r="H16" s="44"/>
      <c r="I16" s="44"/>
      <c r="J16" s="44"/>
      <c r="K16" s="44"/>
      <c r="L16" s="44"/>
    </row>
    <row r="17" spans="1:15" x14ac:dyDescent="0.3">
      <c r="A17" s="7"/>
      <c r="B17" s="8"/>
      <c r="C17" s="7" t="s">
        <v>5</v>
      </c>
      <c r="D17" s="9" t="s">
        <v>1</v>
      </c>
      <c r="E17" s="10">
        <f>'1_Jautājumi'!$C$4</f>
        <v>0</v>
      </c>
      <c r="F17" s="10">
        <f>'1_Jautājumi'!$C$4</f>
        <v>0</v>
      </c>
      <c r="G17" s="10">
        <f>'1_Jautājumi'!$C$4</f>
        <v>0</v>
      </c>
      <c r="H17" s="11"/>
      <c r="I17" s="11"/>
      <c r="J17" s="11"/>
      <c r="K17" s="11"/>
      <c r="L17" s="11"/>
    </row>
    <row r="18" spans="1:15" ht="15" thickBot="1" x14ac:dyDescent="0.35">
      <c r="A18" s="12"/>
      <c r="B18" s="13"/>
      <c r="C18" s="12" t="s">
        <v>4</v>
      </c>
      <c r="D18" s="14" t="s">
        <v>23</v>
      </c>
      <c r="E18" s="142">
        <v>89.95</v>
      </c>
      <c r="F18" s="142">
        <v>95.74</v>
      </c>
      <c r="G18" s="142">
        <v>97.75</v>
      </c>
      <c r="H18" s="16"/>
      <c r="I18" s="16"/>
      <c r="J18" s="16"/>
      <c r="K18" s="16"/>
      <c r="L18" s="16"/>
    </row>
    <row r="19" spans="1:15" x14ac:dyDescent="0.3">
      <c r="A19" s="40" t="s">
        <v>10</v>
      </c>
      <c r="B19" s="41" t="s">
        <v>31</v>
      </c>
      <c r="C19" s="40" t="s">
        <v>6</v>
      </c>
      <c r="D19" s="42" t="s">
        <v>28</v>
      </c>
      <c r="E19" s="43">
        <f>IF('1_Jautājumi'!C6=1,500,0)</f>
        <v>0</v>
      </c>
      <c r="F19" s="43">
        <f>E19</f>
        <v>0</v>
      </c>
      <c r="G19" s="43">
        <f>F19</f>
        <v>0</v>
      </c>
      <c r="H19" s="43">
        <f>IF('1_Jautājumi'!$C$7=1,500,0)</f>
        <v>0</v>
      </c>
      <c r="I19" s="43">
        <f>IF('1_Jautājumi'!$C$7=1,500,0)</f>
        <v>0</v>
      </c>
      <c r="J19" s="43">
        <f>IF('1_Jautājumi'!$C$7=1,500,0)</f>
        <v>0</v>
      </c>
      <c r="K19" s="43">
        <f>IF('1_Jautājumi'!$C$7=1,500,0)</f>
        <v>0</v>
      </c>
      <c r="L19" s="43">
        <f>IF('1_Jautājumi'!$C$7=1,500,0)</f>
        <v>0</v>
      </c>
    </row>
    <row r="20" spans="1:15" x14ac:dyDescent="0.3">
      <c r="A20" s="18"/>
      <c r="B20" s="19"/>
      <c r="C20" s="18" t="s">
        <v>4</v>
      </c>
      <c r="D20" s="19" t="s">
        <v>32</v>
      </c>
      <c r="E20" s="76">
        <v>500</v>
      </c>
      <c r="F20" s="76">
        <v>500</v>
      </c>
      <c r="G20" s="76">
        <v>500</v>
      </c>
      <c r="H20" s="76">
        <v>500</v>
      </c>
      <c r="I20" s="76">
        <v>500</v>
      </c>
      <c r="J20" s="76">
        <v>500</v>
      </c>
      <c r="K20" s="76">
        <v>500</v>
      </c>
      <c r="L20" s="76">
        <v>500</v>
      </c>
      <c r="O20" s="207"/>
    </row>
    <row r="21" spans="1:15" x14ac:dyDescent="0.3">
      <c r="A21" s="12"/>
      <c r="B21" s="13"/>
      <c r="C21" s="12" t="s">
        <v>5</v>
      </c>
      <c r="D21" s="14" t="s">
        <v>1</v>
      </c>
      <c r="E21" s="72">
        <f>IF('1_Jautājumi'!C6=1,'1_Jautājumi'!C4,0)</f>
        <v>0</v>
      </c>
      <c r="F21" s="72">
        <f>E21</f>
        <v>0</v>
      </c>
      <c r="G21" s="72">
        <f>F21</f>
        <v>0</v>
      </c>
      <c r="H21" s="72">
        <f>IF('1_Jautājumi'!$C$7=1,'1_Jautājumi'!$C$4,0)</f>
        <v>0</v>
      </c>
      <c r="I21" s="72">
        <f>IF('1_Jautājumi'!$C$7=1,'1_Jautājumi'!$C$4,0)</f>
        <v>0</v>
      </c>
      <c r="J21" s="72">
        <f>IF('1_Jautājumi'!$C$7=1,'1_Jautājumi'!$C$4,0)</f>
        <v>0</v>
      </c>
      <c r="K21" s="72">
        <f>IF('1_Jautājumi'!$C$7=1,'1_Jautājumi'!$C$4,0)</f>
        <v>0</v>
      </c>
      <c r="L21" s="72">
        <f>IF('1_Jautājumi'!$C$7=1,'1_Jautājumi'!$C$4,0)</f>
        <v>0</v>
      </c>
    </row>
    <row r="22" spans="1:15" x14ac:dyDescent="0.3">
      <c r="A22" s="36" t="s">
        <v>11</v>
      </c>
      <c r="B22" s="37" t="s">
        <v>58</v>
      </c>
      <c r="C22" s="36" t="s">
        <v>6</v>
      </c>
      <c r="D22" s="38" t="s">
        <v>28</v>
      </c>
      <c r="E22" s="39"/>
      <c r="F22" s="39"/>
      <c r="G22" s="39"/>
      <c r="H22" s="6">
        <f>IF(H19&gt;0,0,H23*H24)</f>
        <v>0</v>
      </c>
      <c r="I22" s="6">
        <f>IF(I19&gt;0,0,I23*I24)</f>
        <v>0</v>
      </c>
      <c r="J22" s="6">
        <f>IF(J19&gt;0,0,J23*J24)</f>
        <v>0</v>
      </c>
      <c r="K22" s="6">
        <f>IF(K19&gt;0,0,K23*K24)</f>
        <v>0</v>
      </c>
      <c r="L22" s="6">
        <f>IF(L19&gt;0,0,L23*L24)</f>
        <v>0</v>
      </c>
    </row>
    <row r="23" spans="1:15" x14ac:dyDescent="0.3">
      <c r="A23" s="7"/>
      <c r="B23" s="9"/>
      <c r="C23" s="7" t="s">
        <v>4</v>
      </c>
      <c r="D23" s="9" t="s">
        <v>23</v>
      </c>
      <c r="E23" s="11"/>
      <c r="F23" s="11"/>
      <c r="G23" s="11"/>
      <c r="H23" s="21">
        <v>87.697498783452772</v>
      </c>
      <c r="I23" s="21">
        <v>87.573242185220664</v>
      </c>
      <c r="J23" s="21">
        <v>87.856805902654386</v>
      </c>
      <c r="K23" s="21">
        <v>88.367766615622102</v>
      </c>
      <c r="L23" s="21">
        <v>95.254460754873733</v>
      </c>
      <c r="M23" s="75"/>
    </row>
    <row r="24" spans="1:15" x14ac:dyDescent="0.3">
      <c r="A24" s="12"/>
      <c r="B24" s="13"/>
      <c r="C24" s="12" t="s">
        <v>5</v>
      </c>
      <c r="D24" s="14" t="s">
        <v>1</v>
      </c>
      <c r="E24" s="16"/>
      <c r="F24" s="16"/>
      <c r="G24" s="16"/>
      <c r="H24" s="27">
        <f>'1_Jautājumi'!$C$4</f>
        <v>0</v>
      </c>
      <c r="I24" s="27">
        <f>'1_Jautājumi'!$C$4</f>
        <v>0</v>
      </c>
      <c r="J24" s="27">
        <f>'1_Jautājumi'!$C$4</f>
        <v>0</v>
      </c>
      <c r="K24" s="27">
        <f>'1_Jautājumi'!$C$4</f>
        <v>0</v>
      </c>
      <c r="L24" s="27">
        <f>'1_Jautājumi'!$C$4</f>
        <v>0</v>
      </c>
      <c r="M24" s="75"/>
    </row>
    <row r="25" spans="1:15" x14ac:dyDescent="0.3">
      <c r="A25" s="36" t="s">
        <v>12</v>
      </c>
      <c r="B25" s="37" t="s">
        <v>7</v>
      </c>
      <c r="C25" s="36" t="s">
        <v>6</v>
      </c>
      <c r="D25" s="38" t="s">
        <v>28</v>
      </c>
      <c r="E25" s="39"/>
      <c r="F25" s="39"/>
      <c r="G25" s="39"/>
      <c r="H25" s="6">
        <f>IF(H19&gt;0,0,H26*H27)</f>
        <v>0</v>
      </c>
      <c r="I25" s="6">
        <f>IF(I19&gt;0,0,I26*I27)</f>
        <v>0</v>
      </c>
      <c r="J25" s="6">
        <f>IF(J19&gt;0,0,J26*J27)</f>
        <v>0</v>
      </c>
      <c r="K25" s="6">
        <f>IF(K19&gt;0,0,K26*K27)</f>
        <v>0</v>
      </c>
      <c r="L25" s="6">
        <f>IF(L19&gt;0,0,L26*L27)</f>
        <v>0</v>
      </c>
    </row>
    <row r="26" spans="1:15" x14ac:dyDescent="0.3">
      <c r="A26" s="7"/>
      <c r="B26" s="19"/>
      <c r="C26" s="7" t="s">
        <v>694</v>
      </c>
      <c r="D26" s="19" t="s">
        <v>23</v>
      </c>
      <c r="E26" s="20"/>
      <c r="F26" s="20"/>
      <c r="G26" s="20"/>
      <c r="H26" s="76">
        <v>10</v>
      </c>
      <c r="I26" s="76">
        <v>10</v>
      </c>
      <c r="J26" s="76">
        <v>10</v>
      </c>
      <c r="K26" s="76">
        <v>10</v>
      </c>
      <c r="L26" s="76">
        <v>10</v>
      </c>
    </row>
    <row r="27" spans="1:15" x14ac:dyDescent="0.3">
      <c r="A27" s="12"/>
      <c r="B27" s="166" t="s">
        <v>577</v>
      </c>
      <c r="C27" s="23" t="s">
        <v>5</v>
      </c>
      <c r="D27" s="25" t="s">
        <v>1</v>
      </c>
      <c r="E27" s="26"/>
      <c r="F27" s="26"/>
      <c r="G27" s="26"/>
      <c r="H27" s="27">
        <f>'1_Jautājumi'!$C$10</f>
        <v>0</v>
      </c>
      <c r="I27" s="27">
        <f>'1_Jautājumi'!$C$10</f>
        <v>0</v>
      </c>
      <c r="J27" s="27">
        <f>'1_Jautājumi'!$C$10</f>
        <v>0</v>
      </c>
      <c r="K27" s="27">
        <f>'1_Jautājumi'!$C$10</f>
        <v>0</v>
      </c>
      <c r="L27" s="27">
        <f>'1_Jautājumi'!$C$10</f>
        <v>0</v>
      </c>
    </row>
    <row r="28" spans="1:15" x14ac:dyDescent="0.3">
      <c r="A28" s="36" t="s">
        <v>692</v>
      </c>
      <c r="B28" s="37" t="s">
        <v>698</v>
      </c>
      <c r="C28" s="36" t="s">
        <v>693</v>
      </c>
      <c r="D28" s="38" t="s">
        <v>28</v>
      </c>
      <c r="E28" s="39"/>
      <c r="F28" s="39"/>
      <c r="G28" s="39"/>
      <c r="H28" s="6">
        <f>IF(H22+H25-'1_Jautājumi'!$C$16&gt;100000,100000-(H22+H25-'1_Jautājumi'!$C$16),0)</f>
        <v>0</v>
      </c>
      <c r="I28" s="6">
        <f>IF(I22+I25-'1_Jautājumi'!$C$16&gt;100000,100000-(I22+I25-'1_Jautājumi'!$C$16),0)</f>
        <v>0</v>
      </c>
      <c r="J28" s="6">
        <f>IF(J22+J25-'1_Jautājumi'!$C$16&gt;100000,100000-(J22+J25-'1_Jautājumi'!$C$16),0)</f>
        <v>0</v>
      </c>
      <c r="K28" s="6">
        <f>IF(K22+K25-'1_Jautājumi'!$C$16&gt;100000,100000-(K22+K25-'1_Jautājumi'!$C$16),0)</f>
        <v>0</v>
      </c>
      <c r="L28" s="6">
        <f>IF(L22+L25-'1_Jautājumi'!$C$16&gt;100000,100000-(L22+L25-'1_Jautājumi'!$C$16),0)</f>
        <v>0</v>
      </c>
    </row>
    <row r="29" spans="1:15" x14ac:dyDescent="0.3">
      <c r="A29" s="36" t="s">
        <v>13</v>
      </c>
      <c r="B29" s="37" t="s">
        <v>578</v>
      </c>
      <c r="C29" s="36" t="s">
        <v>6</v>
      </c>
      <c r="D29" s="38" t="s">
        <v>28</v>
      </c>
      <c r="E29" s="39"/>
      <c r="F29" s="39"/>
      <c r="G29" s="39"/>
      <c r="H29" s="6">
        <f>IF(H19&gt;0,0,H30*H33+H31*H34)</f>
        <v>0</v>
      </c>
      <c r="I29" s="6">
        <f>IF(I19&gt;0,0,I30*I33+I31*I34)</f>
        <v>0</v>
      </c>
      <c r="J29" s="6">
        <f>IF(J19&gt;0,0,J30*J33+J31*J34)</f>
        <v>0</v>
      </c>
      <c r="K29" s="6">
        <f>IF(K19&gt;0,0,K30*K33+K31*K34)</f>
        <v>0</v>
      </c>
      <c r="L29" s="6">
        <f>IF(L19&gt;0,0,L30*L33+L31*L34)</f>
        <v>0</v>
      </c>
    </row>
    <row r="30" spans="1:15" x14ac:dyDescent="0.3">
      <c r="A30" s="7"/>
      <c r="B30" s="19"/>
      <c r="C30" s="213" t="s">
        <v>670</v>
      </c>
      <c r="D30" s="19" t="s">
        <v>23</v>
      </c>
      <c r="E30" s="20"/>
      <c r="F30" s="20"/>
      <c r="G30" s="20"/>
      <c r="H30" s="76">
        <v>53.25</v>
      </c>
      <c r="I30" s="76">
        <v>54.230000000000004</v>
      </c>
      <c r="J30" s="76">
        <v>55.199999999999996</v>
      </c>
      <c r="K30" s="76">
        <v>56.159999999999989</v>
      </c>
      <c r="L30" s="76">
        <v>61.130000000000031</v>
      </c>
    </row>
    <row r="31" spans="1:15" x14ac:dyDescent="0.3">
      <c r="A31" s="7"/>
      <c r="B31" s="19"/>
      <c r="C31" s="18" t="s">
        <v>669</v>
      </c>
      <c r="D31" s="19"/>
      <c r="E31" s="20"/>
      <c r="F31" s="20"/>
      <c r="G31" s="20"/>
      <c r="H31" s="76">
        <v>12.519999999999978</v>
      </c>
      <c r="I31" s="76">
        <v>12.400000000000031</v>
      </c>
      <c r="J31" s="76">
        <v>12.300000000000031</v>
      </c>
      <c r="K31" s="76">
        <v>12.300000000000047</v>
      </c>
      <c r="L31" s="76">
        <v>12.300000000000002</v>
      </c>
    </row>
    <row r="32" spans="1:15" hidden="1" x14ac:dyDescent="0.3">
      <c r="A32" s="7"/>
      <c r="B32" s="19"/>
      <c r="C32" s="18" t="s">
        <v>679</v>
      </c>
      <c r="D32" s="19"/>
      <c r="E32" s="20"/>
      <c r="F32" s="20"/>
      <c r="G32" s="20"/>
      <c r="H32" s="76">
        <f>IF('1_Jautājumi'!C4&lt;100000.1,1,0)</f>
        <v>1</v>
      </c>
      <c r="I32" s="76">
        <f>H32</f>
        <v>1</v>
      </c>
      <c r="J32" s="76">
        <f t="shared" ref="J32:L34" si="4">I32</f>
        <v>1</v>
      </c>
      <c r="K32" s="76">
        <f t="shared" si="4"/>
        <v>1</v>
      </c>
      <c r="L32" s="76">
        <f t="shared" si="4"/>
        <v>1</v>
      </c>
    </row>
    <row r="33" spans="1:13" x14ac:dyDescent="0.3">
      <c r="A33" s="7"/>
      <c r="B33" s="19"/>
      <c r="C33" s="18" t="s">
        <v>5</v>
      </c>
      <c r="D33" s="19" t="s">
        <v>667</v>
      </c>
      <c r="E33" s="20"/>
      <c r="F33" s="20"/>
      <c r="G33" s="20"/>
      <c r="H33" s="76">
        <f>IF('1_Jautājumi'!$C$4&gt;30,27*H32,MAX('1_Jautājumi'!C4-3,0))</f>
        <v>0</v>
      </c>
      <c r="I33" s="76">
        <f>H33</f>
        <v>0</v>
      </c>
      <c r="J33" s="76">
        <f t="shared" si="4"/>
        <v>0</v>
      </c>
      <c r="K33" s="76">
        <f t="shared" si="4"/>
        <v>0</v>
      </c>
      <c r="L33" s="76">
        <f t="shared" si="4"/>
        <v>0</v>
      </c>
    </row>
    <row r="34" spans="1:13" x14ac:dyDescent="0.3">
      <c r="A34" s="12"/>
      <c r="B34" s="167"/>
      <c r="C34" s="23" t="s">
        <v>5</v>
      </c>
      <c r="D34" s="25" t="s">
        <v>668</v>
      </c>
      <c r="E34" s="26"/>
      <c r="F34" s="26"/>
      <c r="G34" s="26"/>
      <c r="H34" s="27">
        <f>IF('1_Jautājumi'!C4&lt;30,0,IF('1_Jautājumi'!C4&gt;100,70*H32,('1_Jautājumi'!C4-30)*H32))</f>
        <v>0</v>
      </c>
      <c r="I34" s="27">
        <f>H34</f>
        <v>0</v>
      </c>
      <c r="J34" s="27">
        <f t="shared" si="4"/>
        <v>0</v>
      </c>
      <c r="K34" s="27">
        <f t="shared" si="4"/>
        <v>0</v>
      </c>
      <c r="L34" s="27">
        <f t="shared" si="4"/>
        <v>0</v>
      </c>
    </row>
    <row r="35" spans="1:13" x14ac:dyDescent="0.3">
      <c r="A35" s="32" t="s">
        <v>14</v>
      </c>
      <c r="B35" s="45" t="s">
        <v>40</v>
      </c>
      <c r="C35" s="32" t="s">
        <v>6</v>
      </c>
      <c r="D35" s="33" t="s">
        <v>28</v>
      </c>
      <c r="E35" s="35">
        <f>IF(E19&gt;0,0,E36*E37)</f>
        <v>0</v>
      </c>
      <c r="F35" s="35">
        <f>IF(F19&gt;0,0,F36*F37)</f>
        <v>0</v>
      </c>
      <c r="G35" s="35">
        <f>IF(G19&gt;0,0,G36*G37)</f>
        <v>0</v>
      </c>
      <c r="H35" s="34"/>
      <c r="I35" s="34"/>
      <c r="J35" s="34"/>
      <c r="K35" s="34"/>
      <c r="L35" s="34"/>
    </row>
    <row r="36" spans="1:13" x14ac:dyDescent="0.3">
      <c r="A36" s="7"/>
      <c r="B36" s="8"/>
      <c r="C36" s="7" t="s">
        <v>4</v>
      </c>
      <c r="D36" s="9" t="s">
        <v>23</v>
      </c>
      <c r="E36" s="46">
        <v>51.48</v>
      </c>
      <c r="F36" s="46">
        <v>53.27</v>
      </c>
      <c r="G36" s="46">
        <v>54.1</v>
      </c>
      <c r="H36" s="11"/>
      <c r="I36" s="11"/>
      <c r="J36" s="11"/>
      <c r="K36" s="11"/>
      <c r="L36" s="11"/>
    </row>
    <row r="37" spans="1:13" x14ac:dyDescent="0.3">
      <c r="A37" s="12"/>
      <c r="B37" s="13"/>
      <c r="C37" s="12" t="s">
        <v>5</v>
      </c>
      <c r="D37" s="14" t="s">
        <v>1</v>
      </c>
      <c r="E37" s="15">
        <f>'1_Jautājumi'!$C$4</f>
        <v>0</v>
      </c>
      <c r="F37" s="15">
        <f>'1_Jautājumi'!$C$4</f>
        <v>0</v>
      </c>
      <c r="G37" s="15">
        <f>'1_Jautājumi'!$C$4</f>
        <v>0</v>
      </c>
      <c r="H37" s="16"/>
      <c r="I37" s="16"/>
      <c r="J37" s="16"/>
      <c r="K37" s="16"/>
      <c r="L37" s="16"/>
    </row>
    <row r="38" spans="1:13" s="55" customFormat="1" x14ac:dyDescent="0.3">
      <c r="A38" s="51" t="s">
        <v>536</v>
      </c>
      <c r="B38" s="45" t="s">
        <v>66</v>
      </c>
      <c r="C38" s="51" t="s">
        <v>6</v>
      </c>
      <c r="D38" s="52" t="s">
        <v>28</v>
      </c>
      <c r="E38" s="53"/>
      <c r="F38" s="53"/>
      <c r="G38" s="53"/>
      <c r="H38" s="54">
        <f>H39+H52+H55+H60+H63+H66+H70+H73+H76+H81+H43</f>
        <v>0</v>
      </c>
      <c r="I38" s="54">
        <f>I39+I52+I55+I60+I63+I66+I70+I73+I76+I81+I43</f>
        <v>0</v>
      </c>
      <c r="J38" s="54">
        <f>J39+J52+J55+J60+J63+J66+J70+J73+J76+J81+J43</f>
        <v>0</v>
      </c>
      <c r="K38" s="54">
        <f>K39+K52+K55+K60+K63+K66+K70+K73+K76+K81+K43</f>
        <v>0</v>
      </c>
      <c r="L38" s="54">
        <f>L39+L52+L55+L60+L63+L66+L70+L73+L76+L81+L43</f>
        <v>0</v>
      </c>
    </row>
    <row r="39" spans="1:13" x14ac:dyDescent="0.3">
      <c r="A39" s="32" t="s">
        <v>15</v>
      </c>
      <c r="B39" s="274" t="s">
        <v>695</v>
      </c>
      <c r="C39" s="32" t="s">
        <v>6</v>
      </c>
      <c r="D39" s="33" t="s">
        <v>28</v>
      </c>
      <c r="E39" s="34"/>
      <c r="F39" s="34"/>
      <c r="G39" s="34"/>
      <c r="H39" s="35">
        <f>IF(H19&gt;0,0,H40*H42*H41)</f>
        <v>0</v>
      </c>
      <c r="I39" s="35">
        <f>IF(I19&gt;0,0,I40*I42*I41)</f>
        <v>0</v>
      </c>
      <c r="J39" s="35">
        <f>IF(J19&gt;0,0,J40*J42*J41)</f>
        <v>0</v>
      </c>
      <c r="K39" s="35">
        <f>IF(K19&gt;0,0,K40*K42*K41)</f>
        <v>0</v>
      </c>
      <c r="L39" s="35">
        <f>IF(L19&gt;0,0,L40*L42*L41)</f>
        <v>0</v>
      </c>
    </row>
    <row r="40" spans="1:13" ht="14.7" customHeight="1" x14ac:dyDescent="0.3">
      <c r="A40" s="18"/>
      <c r="B40" s="275"/>
      <c r="C40" s="18" t="s">
        <v>4</v>
      </c>
      <c r="D40" s="19" t="s">
        <v>23</v>
      </c>
      <c r="E40" s="20"/>
      <c r="F40" s="20"/>
      <c r="G40" s="20"/>
      <c r="H40" s="21">
        <v>43</v>
      </c>
      <c r="I40" s="21">
        <v>43</v>
      </c>
      <c r="J40" s="21">
        <v>43</v>
      </c>
      <c r="K40" s="21">
        <v>43</v>
      </c>
      <c r="L40" s="21">
        <v>43</v>
      </c>
    </row>
    <row r="41" spans="1:13" s="212" customFormat="1" hidden="1" x14ac:dyDescent="0.3">
      <c r="A41" s="210"/>
      <c r="B41" s="211"/>
      <c r="C41" s="214" t="s">
        <v>579</v>
      </c>
      <c r="D41" s="215" t="s">
        <v>580</v>
      </c>
      <c r="E41" s="216"/>
      <c r="F41" s="216"/>
      <c r="G41" s="216"/>
      <c r="H41" s="217">
        <f>IF('1_Jautājumi'!$C$11=1,0,1)</f>
        <v>1</v>
      </c>
      <c r="I41" s="217">
        <f>IF('1_Jautājumi'!$C$11=1,0,1)</f>
        <v>1</v>
      </c>
      <c r="J41" s="217">
        <f>IF('1_Jautājumi'!$C$11=1,0,1)</f>
        <v>1</v>
      </c>
      <c r="K41" s="217">
        <f>IF('1_Jautājumi'!$C$11=1,0,1)</f>
        <v>1</v>
      </c>
      <c r="L41" s="217">
        <f>IF('1_Jautājumi'!$C$11=1,0,1)</f>
        <v>1</v>
      </c>
    </row>
    <row r="42" spans="1:13" ht="14.7" customHeight="1" x14ac:dyDescent="0.3">
      <c r="A42" s="18"/>
      <c r="C42" s="18" t="s">
        <v>5</v>
      </c>
      <c r="D42" s="218" t="s">
        <v>2</v>
      </c>
      <c r="E42" s="20"/>
      <c r="F42" s="20"/>
      <c r="G42" s="20"/>
      <c r="H42" s="21">
        <f>'1_Jautājumi'!$C$67</f>
        <v>0</v>
      </c>
      <c r="I42" s="21">
        <f>'1_Jautājumi'!$C$67</f>
        <v>0</v>
      </c>
      <c r="J42" s="21">
        <f>'1_Jautājumi'!$C$67</f>
        <v>0</v>
      </c>
      <c r="K42" s="21">
        <f>'1_Jautājumi'!$C$67</f>
        <v>0</v>
      </c>
      <c r="L42" s="21">
        <f>'1_Jautājumi'!$C$67</f>
        <v>0</v>
      </c>
    </row>
    <row r="43" spans="1:13" ht="43.2" x14ac:dyDescent="0.3">
      <c r="A43" s="32" t="s">
        <v>538</v>
      </c>
      <c r="B43" s="45" t="s">
        <v>727</v>
      </c>
      <c r="C43" s="32" t="s">
        <v>6</v>
      </c>
      <c r="D43" s="33" t="s">
        <v>28</v>
      </c>
      <c r="E43" s="34"/>
      <c r="F43" s="34"/>
      <c r="G43" s="34"/>
      <c r="H43" s="35">
        <f>IF('1_Jautājumi'!C68&gt;0,(H44*H45+H44*H46)*'1_Jautājumi'!C11,0)</f>
        <v>0</v>
      </c>
      <c r="I43" s="35">
        <f>H43</f>
        <v>0</v>
      </c>
      <c r="J43" s="35">
        <f t="shared" ref="J43:L43" si="5">I43</f>
        <v>0</v>
      </c>
      <c r="K43" s="35">
        <f t="shared" si="5"/>
        <v>0</v>
      </c>
      <c r="L43" s="35">
        <f t="shared" si="5"/>
        <v>0</v>
      </c>
    </row>
    <row r="44" spans="1:13" x14ac:dyDescent="0.3">
      <c r="A44" s="18"/>
      <c r="B44" s="233"/>
      <c r="C44" s="18" t="s">
        <v>4</v>
      </c>
      <c r="D44" s="19" t="s">
        <v>23</v>
      </c>
      <c r="E44" s="20"/>
      <c r="F44" s="20"/>
      <c r="G44" s="20"/>
      <c r="H44" s="21">
        <v>56</v>
      </c>
      <c r="I44" s="21">
        <v>56</v>
      </c>
      <c r="J44" s="21">
        <v>56</v>
      </c>
      <c r="K44" s="21">
        <v>56</v>
      </c>
      <c r="L44" s="21">
        <v>56</v>
      </c>
      <c r="M44" s="75"/>
    </row>
    <row r="45" spans="1:13" x14ac:dyDescent="0.3">
      <c r="A45" s="18"/>
      <c r="B45" s="233" t="s">
        <v>696</v>
      </c>
      <c r="C45" s="18" t="s">
        <v>5</v>
      </c>
      <c r="D45" s="19" t="s">
        <v>2</v>
      </c>
      <c r="E45" s="20"/>
      <c r="F45" s="20"/>
      <c r="G45" s="20"/>
      <c r="H45" s="21">
        <f>IF('1_Jautājumi'!C11=1,'1_Jautājumi'!C4-'2_Rezultāti'!H50,0)</f>
        <v>0</v>
      </c>
      <c r="I45" s="21">
        <f>H45</f>
        <v>0</v>
      </c>
      <c r="J45" s="21">
        <f t="shared" ref="J45:L45" si="6">I45</f>
        <v>0</v>
      </c>
      <c r="K45" s="21">
        <f t="shared" si="6"/>
        <v>0</v>
      </c>
      <c r="L45" s="21">
        <f t="shared" si="6"/>
        <v>0</v>
      </c>
      <c r="M45" s="75"/>
    </row>
    <row r="46" spans="1:13" ht="28.8" x14ac:dyDescent="0.3">
      <c r="A46" s="18"/>
      <c r="B46" s="233" t="s">
        <v>683</v>
      </c>
      <c r="C46" s="7" t="s">
        <v>770</v>
      </c>
      <c r="D46" s="19" t="s">
        <v>2</v>
      </c>
      <c r="E46" s="20"/>
      <c r="F46" s="20"/>
      <c r="G46" s="20"/>
      <c r="H46" s="21">
        <f>IF(H47&gt;H50,H50,H47)</f>
        <v>0</v>
      </c>
      <c r="I46" s="21">
        <f t="shared" ref="I46:L46" si="7">IF(I47&gt;I50,I50,I47)</f>
        <v>0</v>
      </c>
      <c r="J46" s="21">
        <f t="shared" si="7"/>
        <v>0</v>
      </c>
      <c r="K46" s="21">
        <f t="shared" si="7"/>
        <v>0</v>
      </c>
      <c r="L46" s="21">
        <f t="shared" si="7"/>
        <v>0</v>
      </c>
      <c r="M46" s="75"/>
    </row>
    <row r="47" spans="1:13" x14ac:dyDescent="0.3">
      <c r="A47" s="18"/>
      <c r="B47" s="233"/>
      <c r="C47" s="7" t="s">
        <v>673</v>
      </c>
      <c r="D47" s="19" t="s">
        <v>2</v>
      </c>
      <c r="E47" s="20"/>
      <c r="F47" s="20"/>
      <c r="G47" s="20"/>
      <c r="H47" s="21">
        <f>H48/0.3+H49/0.4</f>
        <v>0</v>
      </c>
      <c r="I47" s="21">
        <f t="shared" ref="I47:L47" si="8">I48/0.3+I49/0.4</f>
        <v>0</v>
      </c>
      <c r="J47" s="21">
        <f t="shared" si="8"/>
        <v>0</v>
      </c>
      <c r="K47" s="21">
        <f t="shared" si="8"/>
        <v>0</v>
      </c>
      <c r="L47" s="21">
        <f t="shared" si="8"/>
        <v>0</v>
      </c>
      <c r="M47" s="75"/>
    </row>
    <row r="48" spans="1:13" x14ac:dyDescent="0.3">
      <c r="A48" s="18"/>
      <c r="B48" s="233"/>
      <c r="C48" s="7" t="s">
        <v>684</v>
      </c>
      <c r="D48" s="19" t="s">
        <v>88</v>
      </c>
      <c r="E48" s="20"/>
      <c r="F48" s="20"/>
      <c r="G48" s="20"/>
      <c r="H48" s="21">
        <f>IF('1_Jautājumi'!C11=1,'1_Jautājumi'!C32,0)</f>
        <v>0</v>
      </c>
      <c r="I48" s="21">
        <f>H48</f>
        <v>0</v>
      </c>
      <c r="J48" s="21">
        <f t="shared" ref="J48:L48" si="9">I48</f>
        <v>0</v>
      </c>
      <c r="K48" s="21">
        <f t="shared" si="9"/>
        <v>0</v>
      </c>
      <c r="L48" s="21">
        <f t="shared" si="9"/>
        <v>0</v>
      </c>
      <c r="M48" s="75"/>
    </row>
    <row r="49" spans="1:13" x14ac:dyDescent="0.3">
      <c r="A49" s="18"/>
      <c r="B49" s="233"/>
      <c r="C49" s="7" t="s">
        <v>685</v>
      </c>
      <c r="D49" s="19" t="s">
        <v>88</v>
      </c>
      <c r="E49" s="20"/>
      <c r="F49" s="20"/>
      <c r="G49" s="20"/>
      <c r="H49" s="21">
        <f>IF('1_Jautājumi'!C11=1,'1_Jautājumi'!C31+'1_Jautājumi'!C33+'1_Jautājumi'!C34+'1_Jautājumi'!C35+'1_Jautājumi'!C36+'1_Jautājumi'!C37,0)</f>
        <v>0</v>
      </c>
      <c r="I49" s="21">
        <f>H49</f>
        <v>0</v>
      </c>
      <c r="J49" s="21">
        <f t="shared" ref="J49:L49" si="10">I49</f>
        <v>0</v>
      </c>
      <c r="K49" s="21">
        <f t="shared" si="10"/>
        <v>0</v>
      </c>
      <c r="L49" s="21">
        <f t="shared" si="10"/>
        <v>0</v>
      </c>
      <c r="M49" s="75"/>
    </row>
    <row r="50" spans="1:13" x14ac:dyDescent="0.3">
      <c r="A50" s="23"/>
      <c r="B50" s="233"/>
      <c r="C50" s="12" t="s">
        <v>686</v>
      </c>
      <c r="D50" s="25" t="s">
        <v>2</v>
      </c>
      <c r="E50" s="26"/>
      <c r="F50" s="26"/>
      <c r="G50" s="26"/>
      <c r="H50" s="27">
        <f>IF('1_Jautājumi'!$C$11=1,'1_Jautājumi'!C61+'1_Jautājumi'!C62,0)</f>
        <v>0</v>
      </c>
      <c r="I50" s="27">
        <f>H50</f>
        <v>0</v>
      </c>
      <c r="J50" s="27">
        <f t="shared" ref="J50:L50" si="11">I50</f>
        <v>0</v>
      </c>
      <c r="K50" s="27">
        <f t="shared" si="11"/>
        <v>0</v>
      </c>
      <c r="L50" s="27">
        <f t="shared" si="11"/>
        <v>0</v>
      </c>
      <c r="M50" s="75"/>
    </row>
    <row r="51" spans="1:13" x14ac:dyDescent="0.3">
      <c r="A51" s="32" t="s">
        <v>20</v>
      </c>
      <c r="B51" s="45" t="s">
        <v>524</v>
      </c>
      <c r="C51" s="32" t="s">
        <v>702</v>
      </c>
      <c r="D51" s="33" t="s">
        <v>28</v>
      </c>
      <c r="E51" s="34"/>
      <c r="F51" s="34"/>
      <c r="G51" s="34"/>
      <c r="H51" s="35">
        <f>H52+H55+H60+H63</f>
        <v>0</v>
      </c>
      <c r="I51" s="35">
        <f t="shared" ref="I51:L51" si="12">I52+I55+I60+I63</f>
        <v>0</v>
      </c>
      <c r="J51" s="35">
        <f t="shared" si="12"/>
        <v>0</v>
      </c>
      <c r="K51" s="35">
        <f t="shared" si="12"/>
        <v>0</v>
      </c>
      <c r="L51" s="35">
        <f t="shared" si="12"/>
        <v>0</v>
      </c>
    </row>
    <row r="52" spans="1:13" x14ac:dyDescent="0.3">
      <c r="A52" s="32" t="s">
        <v>599</v>
      </c>
      <c r="B52" s="45" t="s">
        <v>524</v>
      </c>
      <c r="C52" s="32" t="s">
        <v>6</v>
      </c>
      <c r="D52" s="33" t="s">
        <v>28</v>
      </c>
      <c r="E52" s="34"/>
      <c r="F52" s="34"/>
      <c r="G52" s="34"/>
      <c r="H52" s="35">
        <f>IF(H19&gt;0,0,H53*H54)</f>
        <v>0</v>
      </c>
      <c r="I52" s="35">
        <f>IF(I19&gt;0,0,I53*I54)</f>
        <v>0</v>
      </c>
      <c r="J52" s="35">
        <f>IF(J19&gt;0,0,J53*J54)</f>
        <v>0</v>
      </c>
      <c r="K52" s="35">
        <f>IF(K19&gt;0,0,K53*K54)</f>
        <v>0</v>
      </c>
      <c r="L52" s="35">
        <f>IF(L19&gt;0,0,L53*L54)</f>
        <v>0</v>
      </c>
    </row>
    <row r="53" spans="1:13" ht="14.7" customHeight="1" x14ac:dyDescent="0.3">
      <c r="A53" s="18"/>
      <c r="B53" s="17" t="s">
        <v>19</v>
      </c>
      <c r="C53" s="18" t="s">
        <v>4</v>
      </c>
      <c r="D53" s="19" t="s">
        <v>23</v>
      </c>
      <c r="E53" s="20"/>
      <c r="F53" s="20"/>
      <c r="G53" s="20"/>
      <c r="H53" s="224">
        <v>212</v>
      </c>
      <c r="I53" s="224">
        <f>H53</f>
        <v>212</v>
      </c>
      <c r="J53" s="224">
        <f t="shared" ref="J53:J54" si="13">I53</f>
        <v>212</v>
      </c>
      <c r="K53" s="224">
        <f t="shared" ref="K53:K54" si="14">J53</f>
        <v>212</v>
      </c>
      <c r="L53" s="224">
        <f t="shared" ref="L53:L54" si="15">K53</f>
        <v>212</v>
      </c>
    </row>
    <row r="54" spans="1:13" x14ac:dyDescent="0.3">
      <c r="A54" s="18"/>
      <c r="B54" s="56"/>
      <c r="C54" s="18" t="s">
        <v>5</v>
      </c>
      <c r="D54" s="19" t="s">
        <v>19</v>
      </c>
      <c r="E54" s="20"/>
      <c r="F54" s="20"/>
      <c r="G54" s="20"/>
      <c r="H54" s="21">
        <f>'1_Jautājumi'!C57</f>
        <v>0</v>
      </c>
      <c r="I54" s="21">
        <f>H54</f>
        <v>0</v>
      </c>
      <c r="J54" s="21">
        <f t="shared" si="13"/>
        <v>0</v>
      </c>
      <c r="K54" s="21">
        <f t="shared" si="14"/>
        <v>0</v>
      </c>
      <c r="L54" s="21">
        <f t="shared" si="15"/>
        <v>0</v>
      </c>
    </row>
    <row r="55" spans="1:13" x14ac:dyDescent="0.3">
      <c r="A55" s="32" t="s">
        <v>600</v>
      </c>
      <c r="B55" s="45" t="s">
        <v>524</v>
      </c>
      <c r="C55" s="32" t="s">
        <v>6</v>
      </c>
      <c r="D55" s="33" t="s">
        <v>28</v>
      </c>
      <c r="E55" s="34"/>
      <c r="F55" s="34"/>
      <c r="G55" s="34"/>
      <c r="H55" s="35">
        <f>IF(H19&gt;0,0,(H56*H57)+(H56*H58)+(H56*H59))</f>
        <v>0</v>
      </c>
      <c r="I55" s="35">
        <f>IF(I19&gt;0,0,(I56*I57)+(I56*I58)+(I56*I59))</f>
        <v>0</v>
      </c>
      <c r="J55" s="35">
        <f>IF(J19&gt;0,0,(J56*J57)+(J56*J58)+(J56*J59))</f>
        <v>0</v>
      </c>
      <c r="K55" s="35">
        <f>IF(K19&gt;0,0,(K56*K57)+(K56*K58)+(K56*K59))</f>
        <v>0</v>
      </c>
      <c r="L55" s="35">
        <f>IF(L19&gt;0,0,(L56*L57)+(L56*L58)+(L56*L59))</f>
        <v>0</v>
      </c>
    </row>
    <row r="56" spans="1:13" ht="14.7" customHeight="1" x14ac:dyDescent="0.3">
      <c r="A56" s="18"/>
      <c r="B56" s="276" t="s">
        <v>581</v>
      </c>
      <c r="C56" s="18" t="s">
        <v>4</v>
      </c>
      <c r="D56" s="19" t="s">
        <v>23</v>
      </c>
      <c r="E56" s="20"/>
      <c r="F56" s="20"/>
      <c r="G56" s="20"/>
      <c r="H56" s="21">
        <v>151</v>
      </c>
      <c r="I56" s="21">
        <f>H56</f>
        <v>151</v>
      </c>
      <c r="J56" s="21">
        <f t="shared" ref="J56:L56" si="16">I56</f>
        <v>151</v>
      </c>
      <c r="K56" s="21">
        <f t="shared" si="16"/>
        <v>151</v>
      </c>
      <c r="L56" s="21">
        <f t="shared" si="16"/>
        <v>151</v>
      </c>
      <c r="M56" s="75"/>
    </row>
    <row r="57" spans="1:13" ht="14.7" customHeight="1" x14ac:dyDescent="0.3">
      <c r="A57" s="18"/>
      <c r="B57" s="276"/>
      <c r="C57" s="18" t="s">
        <v>5</v>
      </c>
      <c r="D57" s="19" t="s">
        <v>61</v>
      </c>
      <c r="E57" s="20"/>
      <c r="F57" s="20"/>
      <c r="G57" s="20"/>
      <c r="H57" s="21">
        <f>'1_Jautājumi'!$C$59</f>
        <v>0</v>
      </c>
      <c r="I57" s="21">
        <f>'1_Jautājumi'!$C$59</f>
        <v>0</v>
      </c>
      <c r="J57" s="21">
        <f>'1_Jautājumi'!$C$59</f>
        <v>0</v>
      </c>
      <c r="K57" s="21">
        <f>'1_Jautājumi'!$C$59</f>
        <v>0</v>
      </c>
      <c r="L57" s="21">
        <f>'1_Jautājumi'!$C$59</f>
        <v>0</v>
      </c>
      <c r="M57" s="75"/>
    </row>
    <row r="58" spans="1:13" ht="14.7" customHeight="1" x14ac:dyDescent="0.3">
      <c r="A58" s="18"/>
      <c r="B58" s="276"/>
      <c r="C58" s="18" t="s">
        <v>5</v>
      </c>
      <c r="D58" s="19" t="s">
        <v>16</v>
      </c>
      <c r="E58" s="20"/>
      <c r="F58" s="20"/>
      <c r="G58" s="20"/>
      <c r="H58" s="21">
        <f>'1_Jautājumi'!$C$63</f>
        <v>0</v>
      </c>
      <c r="I58" s="21">
        <f>'1_Jautājumi'!$C$63</f>
        <v>0</v>
      </c>
      <c r="J58" s="21">
        <f>'1_Jautājumi'!$C$63</f>
        <v>0</v>
      </c>
      <c r="K58" s="21">
        <f>'1_Jautājumi'!$C$63</f>
        <v>0</v>
      </c>
      <c r="L58" s="21">
        <f>'1_Jautājumi'!$C$63</f>
        <v>0</v>
      </c>
      <c r="M58" s="75"/>
    </row>
    <row r="59" spans="1:13" ht="28.8" x14ac:dyDescent="0.3">
      <c r="A59" s="23"/>
      <c r="B59" s="24"/>
      <c r="C59" s="23" t="s">
        <v>5</v>
      </c>
      <c r="D59" s="25" t="s">
        <v>582</v>
      </c>
      <c r="E59" s="26"/>
      <c r="F59" s="26"/>
      <c r="G59" s="26"/>
      <c r="H59" s="27">
        <f>'1_Jautājumi'!C60</f>
        <v>0</v>
      </c>
      <c r="I59" s="27">
        <f>H59</f>
        <v>0</v>
      </c>
      <c r="J59" s="27">
        <f t="shared" ref="J59:L59" si="17">I59</f>
        <v>0</v>
      </c>
      <c r="K59" s="27">
        <f t="shared" si="17"/>
        <v>0</v>
      </c>
      <c r="L59" s="27">
        <f t="shared" si="17"/>
        <v>0</v>
      </c>
      <c r="M59" s="75"/>
    </row>
    <row r="60" spans="1:13" x14ac:dyDescent="0.3">
      <c r="A60" s="32" t="s">
        <v>601</v>
      </c>
      <c r="B60" s="45" t="s">
        <v>524</v>
      </c>
      <c r="C60" s="32" t="s">
        <v>6</v>
      </c>
      <c r="D60" s="33" t="s">
        <v>28</v>
      </c>
      <c r="E60" s="34"/>
      <c r="F60" s="34"/>
      <c r="G60" s="34"/>
      <c r="H60" s="35">
        <f>IF(H19&gt;0,0,H61*H62)</f>
        <v>0</v>
      </c>
      <c r="I60" s="35">
        <f>IF(I19&gt;0,0,I61*I62)</f>
        <v>0</v>
      </c>
      <c r="J60" s="35">
        <f>IF(J19&gt;0,0,J61*J62)</f>
        <v>0</v>
      </c>
      <c r="K60" s="35">
        <f>IF(K19&gt;0,0,K61*K62)</f>
        <v>0</v>
      </c>
      <c r="L60" s="35">
        <f>IF(L19&gt;0,0,L61*L62)</f>
        <v>0</v>
      </c>
    </row>
    <row r="61" spans="1:13" ht="14.7" customHeight="1" x14ac:dyDescent="0.3">
      <c r="A61" s="18"/>
      <c r="B61" s="17" t="s">
        <v>17</v>
      </c>
      <c r="C61" s="18" t="s">
        <v>4</v>
      </c>
      <c r="D61" s="19" t="s">
        <v>23</v>
      </c>
      <c r="E61" s="20"/>
      <c r="F61" s="20"/>
      <c r="G61" s="20"/>
      <c r="H61" s="21">
        <v>80</v>
      </c>
      <c r="I61" s="21">
        <f>H61</f>
        <v>80</v>
      </c>
      <c r="J61" s="21">
        <f t="shared" ref="J61" si="18">I61</f>
        <v>80</v>
      </c>
      <c r="K61" s="21">
        <f t="shared" ref="K61" si="19">J61</f>
        <v>80</v>
      </c>
      <c r="L61" s="21">
        <f t="shared" ref="L61" si="20">K61</f>
        <v>80</v>
      </c>
    </row>
    <row r="62" spans="1:13" x14ac:dyDescent="0.3">
      <c r="A62" s="18"/>
      <c r="B62" s="22"/>
      <c r="C62" s="18" t="s">
        <v>5</v>
      </c>
      <c r="D62" s="19" t="s">
        <v>17</v>
      </c>
      <c r="E62" s="20"/>
      <c r="F62" s="20"/>
      <c r="G62" s="20"/>
      <c r="H62" s="21">
        <f>'1_Jautājumi'!$C$69</f>
        <v>0</v>
      </c>
      <c r="I62" s="21">
        <f>'1_Jautājumi'!$C$69</f>
        <v>0</v>
      </c>
      <c r="J62" s="21">
        <f>'1_Jautājumi'!$C$69</f>
        <v>0</v>
      </c>
      <c r="K62" s="21">
        <f>'1_Jautājumi'!$C$69</f>
        <v>0</v>
      </c>
      <c r="L62" s="21">
        <f>'1_Jautājumi'!$C$69</f>
        <v>0</v>
      </c>
    </row>
    <row r="63" spans="1:13" x14ac:dyDescent="0.3">
      <c r="A63" s="32" t="s">
        <v>602</v>
      </c>
      <c r="B63" s="45" t="s">
        <v>524</v>
      </c>
      <c r="C63" s="32" t="s">
        <v>6</v>
      </c>
      <c r="D63" s="33" t="s">
        <v>28</v>
      </c>
      <c r="E63" s="34"/>
      <c r="F63" s="34"/>
      <c r="G63" s="34"/>
      <c r="H63" s="35">
        <f>IF(H19&gt;0,0,H64*H65)</f>
        <v>0</v>
      </c>
      <c r="I63" s="35">
        <f>IF(I19&gt;0,0,I64*I65)</f>
        <v>0</v>
      </c>
      <c r="J63" s="35">
        <f>IF(J19&gt;0,0,J64*J65)</f>
        <v>0</v>
      </c>
      <c r="K63" s="35">
        <f>IF(K19&gt;0,0,K64*K65)</f>
        <v>0</v>
      </c>
      <c r="L63" s="35">
        <f>IF(L19&gt;0,0,L64*L65)</f>
        <v>0</v>
      </c>
    </row>
    <row r="64" spans="1:13" ht="14.7" customHeight="1" x14ac:dyDescent="0.3">
      <c r="A64" s="18"/>
      <c r="B64" s="17" t="s">
        <v>18</v>
      </c>
      <c r="C64" s="18" t="s">
        <v>4</v>
      </c>
      <c r="D64" s="19" t="s">
        <v>23</v>
      </c>
      <c r="E64" s="20"/>
      <c r="F64" s="20"/>
      <c r="G64" s="20"/>
      <c r="H64" s="21">
        <v>50</v>
      </c>
      <c r="I64" s="21">
        <f>H64</f>
        <v>50</v>
      </c>
      <c r="J64" s="21">
        <f t="shared" ref="J64:L64" si="21">I64</f>
        <v>50</v>
      </c>
      <c r="K64" s="21">
        <f t="shared" si="21"/>
        <v>50</v>
      </c>
      <c r="L64" s="21">
        <f t="shared" si="21"/>
        <v>50</v>
      </c>
    </row>
    <row r="65" spans="1:13" x14ac:dyDescent="0.3">
      <c r="A65" s="18"/>
      <c r="B65" s="22"/>
      <c r="C65" s="18" t="s">
        <v>5</v>
      </c>
      <c r="D65" s="19" t="s">
        <v>18</v>
      </c>
      <c r="E65" s="20"/>
      <c r="F65" s="20"/>
      <c r="G65" s="20"/>
      <c r="H65" s="21">
        <f>'1_Jautājumi'!$C$70</f>
        <v>0</v>
      </c>
      <c r="I65" s="21">
        <f>'1_Jautājumi'!$C$70</f>
        <v>0</v>
      </c>
      <c r="J65" s="21">
        <f>'1_Jautājumi'!$C$70</f>
        <v>0</v>
      </c>
      <c r="K65" s="21">
        <f>'1_Jautājumi'!$C$70</f>
        <v>0</v>
      </c>
      <c r="L65" s="21">
        <f>'1_Jautājumi'!$C$70</f>
        <v>0</v>
      </c>
    </row>
    <row r="66" spans="1:13" x14ac:dyDescent="0.3">
      <c r="A66" s="32" t="s">
        <v>21</v>
      </c>
      <c r="B66" s="274" t="s">
        <v>728</v>
      </c>
      <c r="C66" s="32" t="s">
        <v>6</v>
      </c>
      <c r="D66" s="33" t="s">
        <v>28</v>
      </c>
      <c r="E66" s="34"/>
      <c r="F66" s="34"/>
      <c r="G66" s="34"/>
      <c r="H66" s="35">
        <f>IF(H19&gt;0,0,H67*H68)</f>
        <v>0</v>
      </c>
      <c r="I66" s="35">
        <f>IF(I19&gt;0,0,I67*I68)</f>
        <v>0</v>
      </c>
      <c r="J66" s="35">
        <f>IF(J19&gt;0,0,J67*J68)</f>
        <v>0</v>
      </c>
      <c r="K66" s="35">
        <f>IF(K19&gt;0,0,K67*K68)</f>
        <v>0</v>
      </c>
      <c r="L66" s="35">
        <f>IF(L19&gt;0,0,L67*L68)</f>
        <v>0</v>
      </c>
    </row>
    <row r="67" spans="1:13" ht="14.7" customHeight="1" x14ac:dyDescent="0.3">
      <c r="A67" s="18"/>
      <c r="B67" s="275"/>
      <c r="C67" s="18" t="s">
        <v>4</v>
      </c>
      <c r="D67" s="19" t="s">
        <v>23</v>
      </c>
      <c r="E67" s="20"/>
      <c r="F67" s="20"/>
      <c r="G67" s="20"/>
      <c r="H67" s="21">
        <v>65</v>
      </c>
      <c r="I67" s="21">
        <f>H67</f>
        <v>65</v>
      </c>
      <c r="J67" s="21">
        <f t="shared" ref="J67:L67" si="22">I67</f>
        <v>65</v>
      </c>
      <c r="K67" s="21">
        <f t="shared" si="22"/>
        <v>65</v>
      </c>
      <c r="L67" s="21">
        <f t="shared" si="22"/>
        <v>65</v>
      </c>
    </row>
    <row r="68" spans="1:13" ht="12.6" customHeight="1" x14ac:dyDescent="0.3">
      <c r="A68" s="18"/>
      <c r="B68" s="22" t="s">
        <v>525</v>
      </c>
      <c r="C68" s="18" t="s">
        <v>5</v>
      </c>
      <c r="D68" s="19" t="s">
        <v>652</v>
      </c>
      <c r="E68" s="20"/>
      <c r="F68" s="20"/>
      <c r="G68" s="20"/>
      <c r="H68" s="21">
        <f>'1_Jautājumi'!$C$71</f>
        <v>0</v>
      </c>
      <c r="I68" s="21">
        <f>'1_Jautājumi'!$C$71</f>
        <v>0</v>
      </c>
      <c r="J68" s="21">
        <f>'1_Jautājumi'!$C$71</f>
        <v>0</v>
      </c>
      <c r="K68" s="21">
        <f>'1_Jautājumi'!$C$71</f>
        <v>0</v>
      </c>
      <c r="L68" s="21">
        <f>'1_Jautājumi'!$C$71</f>
        <v>0</v>
      </c>
    </row>
    <row r="69" spans="1:13" ht="12.6" customHeight="1" x14ac:dyDescent="0.3">
      <c r="A69" s="32" t="s">
        <v>22</v>
      </c>
      <c r="B69" s="45" t="s">
        <v>526</v>
      </c>
      <c r="C69" s="32" t="s">
        <v>6</v>
      </c>
      <c r="D69" s="33" t="s">
        <v>28</v>
      </c>
      <c r="E69" s="34"/>
      <c r="F69" s="34"/>
      <c r="G69" s="34"/>
      <c r="H69" s="35">
        <f>H70+H73</f>
        <v>0</v>
      </c>
      <c r="I69" s="35">
        <f t="shared" ref="I69:L69" si="23">I70+I73</f>
        <v>0</v>
      </c>
      <c r="J69" s="35">
        <f t="shared" si="23"/>
        <v>0</v>
      </c>
      <c r="K69" s="35">
        <f t="shared" si="23"/>
        <v>0</v>
      </c>
      <c r="L69" s="35">
        <f t="shared" si="23"/>
        <v>0</v>
      </c>
    </row>
    <row r="70" spans="1:13" ht="12.6" customHeight="1" x14ac:dyDescent="0.3">
      <c r="A70" s="32" t="s">
        <v>603</v>
      </c>
      <c r="B70" s="45" t="s">
        <v>526</v>
      </c>
      <c r="C70" s="32" t="s">
        <v>6</v>
      </c>
      <c r="D70" s="33" t="s">
        <v>28</v>
      </c>
      <c r="E70" s="34"/>
      <c r="F70" s="34"/>
      <c r="G70" s="34"/>
      <c r="H70" s="35">
        <f>IF(H19&gt;0,0,H71*H72)</f>
        <v>0</v>
      </c>
      <c r="I70" s="35">
        <f>IF(I19&gt;0,0,I71*I72)</f>
        <v>0</v>
      </c>
      <c r="J70" s="35">
        <f>IF(J19&gt;0,0,J71*J72)</f>
        <v>0</v>
      </c>
      <c r="K70" s="35">
        <f>IF(K19&gt;0,0,K71*K72)</f>
        <v>0</v>
      </c>
      <c r="L70" s="35">
        <f>IF(L19&gt;0,0,L71*L72)</f>
        <v>0</v>
      </c>
    </row>
    <row r="71" spans="1:13" x14ac:dyDescent="0.3">
      <c r="A71" s="18"/>
      <c r="B71" s="22" t="s">
        <v>527</v>
      </c>
      <c r="C71" s="18" t="s">
        <v>4</v>
      </c>
      <c r="D71" s="19" t="s">
        <v>23</v>
      </c>
      <c r="E71" s="20"/>
      <c r="F71" s="20"/>
      <c r="G71" s="20"/>
      <c r="H71" s="21">
        <v>15</v>
      </c>
      <c r="I71" s="21">
        <f>H71</f>
        <v>15</v>
      </c>
      <c r="J71" s="21">
        <f t="shared" ref="J71:L71" si="24">I71</f>
        <v>15</v>
      </c>
      <c r="K71" s="21">
        <f t="shared" si="24"/>
        <v>15</v>
      </c>
      <c r="L71" s="21">
        <f t="shared" si="24"/>
        <v>15</v>
      </c>
      <c r="M71" s="75"/>
    </row>
    <row r="72" spans="1:13" x14ac:dyDescent="0.3">
      <c r="A72" s="18"/>
      <c r="B72" s="47"/>
      <c r="C72" s="18" t="s">
        <v>5</v>
      </c>
      <c r="D72" s="19"/>
      <c r="E72" s="20"/>
      <c r="F72" s="20"/>
      <c r="G72" s="20"/>
      <c r="H72" s="21">
        <f>'1_Jautājumi'!$C$72</f>
        <v>0</v>
      </c>
      <c r="I72" s="21">
        <f>'1_Jautājumi'!$C$72</f>
        <v>0</v>
      </c>
      <c r="J72" s="21">
        <f>'1_Jautājumi'!$C$72</f>
        <v>0</v>
      </c>
      <c r="K72" s="21">
        <f>'1_Jautājumi'!$C$72</f>
        <v>0</v>
      </c>
      <c r="L72" s="21">
        <f>'1_Jautājumi'!$C$72</f>
        <v>0</v>
      </c>
    </row>
    <row r="73" spans="1:13" x14ac:dyDescent="0.3">
      <c r="A73" s="32" t="s">
        <v>604</v>
      </c>
      <c r="B73" s="45" t="s">
        <v>526</v>
      </c>
      <c r="C73" s="32" t="s">
        <v>6</v>
      </c>
      <c r="D73" s="33" t="s">
        <v>28</v>
      </c>
      <c r="E73" s="34"/>
      <c r="F73" s="34"/>
      <c r="G73" s="34"/>
      <c r="H73" s="35">
        <f>IF(H19&gt;0,0,H74*H75)</f>
        <v>0</v>
      </c>
      <c r="I73" s="35">
        <f>IF(I19&gt;0,0,I74*I75)</f>
        <v>0</v>
      </c>
      <c r="J73" s="35">
        <f>IF(J19&gt;0,0,J74*J75)</f>
        <v>0</v>
      </c>
      <c r="K73" s="35">
        <f>IF(K19&gt;0,0,K74*K75)</f>
        <v>0</v>
      </c>
      <c r="L73" s="35">
        <f>IF(L19&gt;0,0,L74*L75)</f>
        <v>0</v>
      </c>
    </row>
    <row r="74" spans="1:13" ht="14.7" customHeight="1" x14ac:dyDescent="0.3">
      <c r="A74" s="18"/>
      <c r="B74" s="17" t="s">
        <v>528</v>
      </c>
      <c r="C74" s="18" t="s">
        <v>4</v>
      </c>
      <c r="D74" s="19" t="s">
        <v>23</v>
      </c>
      <c r="E74" s="20"/>
      <c r="F74" s="20"/>
      <c r="G74" s="20"/>
      <c r="H74" s="21">
        <v>15</v>
      </c>
      <c r="I74" s="21">
        <f>H74</f>
        <v>15</v>
      </c>
      <c r="J74" s="21">
        <f t="shared" ref="J74" si="25">I74</f>
        <v>15</v>
      </c>
      <c r="K74" s="21">
        <f t="shared" ref="K74" si="26">J74</f>
        <v>15</v>
      </c>
      <c r="L74" s="21">
        <f t="shared" ref="L74" si="27">K74</f>
        <v>15</v>
      </c>
      <c r="M74" s="75"/>
    </row>
    <row r="75" spans="1:13" ht="12.6" customHeight="1" x14ac:dyDescent="0.3">
      <c r="A75" s="18"/>
      <c r="B75" s="22"/>
      <c r="C75" s="18" t="s">
        <v>5</v>
      </c>
      <c r="D75" s="19"/>
      <c r="E75" s="20"/>
      <c r="F75" s="20"/>
      <c r="G75" s="20"/>
      <c r="H75" s="21">
        <f>'1_Jautājumi'!$C$73</f>
        <v>0</v>
      </c>
      <c r="I75" s="21">
        <f>'1_Jautājumi'!$C$73</f>
        <v>0</v>
      </c>
      <c r="J75" s="21">
        <f>'1_Jautājumi'!$C$73</f>
        <v>0</v>
      </c>
      <c r="K75" s="21">
        <f>'1_Jautājumi'!$C$73</f>
        <v>0</v>
      </c>
      <c r="L75" s="21">
        <f>'1_Jautājumi'!$C$73</f>
        <v>0</v>
      </c>
    </row>
    <row r="76" spans="1:13" ht="17.100000000000001" customHeight="1" x14ac:dyDescent="0.3">
      <c r="A76" s="32" t="s">
        <v>540</v>
      </c>
      <c r="B76" s="274" t="s">
        <v>729</v>
      </c>
      <c r="C76" s="32" t="s">
        <v>6</v>
      </c>
      <c r="D76" s="33" t="s">
        <v>28</v>
      </c>
      <c r="E76" s="34"/>
      <c r="F76" s="34"/>
      <c r="G76" s="34"/>
      <c r="H76" s="35">
        <f>IF(H19&gt;0,0,(H77*H78)+(H79*H80))</f>
        <v>0</v>
      </c>
      <c r="I76" s="35">
        <f>IF(I19&gt;0,0,(I77*I78)+(I79*I80))</f>
        <v>0</v>
      </c>
      <c r="J76" s="35">
        <f>IF(J19&gt;0,0,(J77*J78)+(J79*J80))</f>
        <v>0</v>
      </c>
      <c r="K76" s="35">
        <f>IF(K19&gt;0,0,(K77*K78)+(K79*K80))</f>
        <v>0</v>
      </c>
      <c r="L76" s="35">
        <f>IF(L19&gt;0,0,(L77*L78)+(L79*L80))</f>
        <v>0</v>
      </c>
    </row>
    <row r="77" spans="1:13" x14ac:dyDescent="0.3">
      <c r="A77" s="18"/>
      <c r="B77" s="275"/>
      <c r="C77" s="18" t="s">
        <v>62</v>
      </c>
      <c r="D77" s="19" t="s">
        <v>23</v>
      </c>
      <c r="E77" s="20"/>
      <c r="F77" s="20"/>
      <c r="G77" s="20"/>
      <c r="H77" s="21">
        <v>31</v>
      </c>
      <c r="I77" s="21">
        <f>H77</f>
        <v>31</v>
      </c>
      <c r="J77" s="21">
        <f t="shared" ref="J77:L77" si="28">I77</f>
        <v>31</v>
      </c>
      <c r="K77" s="21">
        <f t="shared" si="28"/>
        <v>31</v>
      </c>
      <c r="L77" s="21">
        <f t="shared" si="28"/>
        <v>31</v>
      </c>
    </row>
    <row r="78" spans="1:13" x14ac:dyDescent="0.3">
      <c r="A78" s="18"/>
      <c r="B78" s="47"/>
      <c r="C78" s="18" t="s">
        <v>5</v>
      </c>
      <c r="D78" s="19" t="s">
        <v>63</v>
      </c>
      <c r="E78" s="20"/>
      <c r="F78" s="20"/>
      <c r="G78" s="20"/>
      <c r="H78" s="21">
        <f>'1_Jautājumi'!$C$74</f>
        <v>0</v>
      </c>
      <c r="I78" s="21">
        <f>'1_Jautājumi'!$C$74</f>
        <v>0</v>
      </c>
      <c r="J78" s="21">
        <f>'1_Jautājumi'!$C$74</f>
        <v>0</v>
      </c>
      <c r="K78" s="21">
        <f>'1_Jautājumi'!$C$74</f>
        <v>0</v>
      </c>
      <c r="L78" s="21">
        <f>'1_Jautājumi'!$C$74</f>
        <v>0</v>
      </c>
    </row>
    <row r="79" spans="1:13" x14ac:dyDescent="0.3">
      <c r="A79" s="18"/>
      <c r="B79" s="47"/>
      <c r="C79" s="18" t="s">
        <v>64</v>
      </c>
      <c r="D79" s="19" t="s">
        <v>23</v>
      </c>
      <c r="E79" s="20"/>
      <c r="F79" s="20"/>
      <c r="G79" s="20"/>
      <c r="H79" s="21">
        <v>20</v>
      </c>
      <c r="I79" s="21">
        <f>H79</f>
        <v>20</v>
      </c>
      <c r="J79" s="21">
        <f t="shared" ref="J79:L80" si="29">I79</f>
        <v>20</v>
      </c>
      <c r="K79" s="21">
        <f t="shared" si="29"/>
        <v>20</v>
      </c>
      <c r="L79" s="21">
        <f t="shared" si="29"/>
        <v>20</v>
      </c>
      <c r="M79" s="75"/>
    </row>
    <row r="80" spans="1:13" x14ac:dyDescent="0.3">
      <c r="A80" s="18"/>
      <c r="B80" s="47"/>
      <c r="C80" s="18" t="s">
        <v>5</v>
      </c>
      <c r="D80" s="19" t="s">
        <v>65</v>
      </c>
      <c r="E80" s="20"/>
      <c r="F80" s="20"/>
      <c r="G80" s="20"/>
      <c r="H80" s="21">
        <f>IF('1_Jautājumi'!C11=0,'1_Jautājumi'!$C$75,0)</f>
        <v>0</v>
      </c>
      <c r="I80" s="21">
        <f>H80</f>
        <v>0</v>
      </c>
      <c r="J80" s="21">
        <f t="shared" si="29"/>
        <v>0</v>
      </c>
      <c r="K80" s="21">
        <f t="shared" si="29"/>
        <v>0</v>
      </c>
      <c r="L80" s="21">
        <f t="shared" si="29"/>
        <v>0</v>
      </c>
      <c r="M80" s="75"/>
    </row>
    <row r="81" spans="1:13" x14ac:dyDescent="0.3">
      <c r="A81" s="32" t="s">
        <v>25</v>
      </c>
      <c r="B81" s="274" t="s">
        <v>730</v>
      </c>
      <c r="C81" s="32" t="s">
        <v>6</v>
      </c>
      <c r="D81" s="33" t="s">
        <v>28</v>
      </c>
      <c r="E81" s="34"/>
      <c r="F81" s="34"/>
      <c r="G81" s="34"/>
      <c r="H81" s="35">
        <f>H82*H83+H82*H84</f>
        <v>0</v>
      </c>
      <c r="I81" s="35">
        <f>I82*I83+I82*I84</f>
        <v>0</v>
      </c>
      <c r="J81" s="35">
        <f>J82*J83+J82*J84</f>
        <v>0</v>
      </c>
      <c r="K81" s="35">
        <f>K82*K83+K82*K84</f>
        <v>0</v>
      </c>
      <c r="L81" s="35">
        <f>L82*L83+L82*L84</f>
        <v>0</v>
      </c>
    </row>
    <row r="82" spans="1:13" x14ac:dyDescent="0.3">
      <c r="A82" s="18"/>
      <c r="B82" s="275"/>
      <c r="C82" s="18" t="s">
        <v>4</v>
      </c>
      <c r="D82" s="19" t="s">
        <v>23</v>
      </c>
      <c r="E82" s="20"/>
      <c r="F82" s="20"/>
      <c r="G82" s="20"/>
      <c r="H82" s="217">
        <v>70</v>
      </c>
      <c r="I82" s="217">
        <v>70</v>
      </c>
      <c r="J82" s="217">
        <v>70</v>
      </c>
      <c r="K82" s="217">
        <v>70</v>
      </c>
      <c r="L82" s="217">
        <v>70</v>
      </c>
    </row>
    <row r="83" spans="1:13" ht="28.8" x14ac:dyDescent="0.3">
      <c r="A83" s="18"/>
      <c r="B83" s="229" t="s">
        <v>776</v>
      </c>
      <c r="C83" s="18" t="s">
        <v>677</v>
      </c>
      <c r="D83" s="19" t="s">
        <v>2</v>
      </c>
      <c r="E83" s="20"/>
      <c r="F83" s="20"/>
      <c r="G83" s="20"/>
      <c r="H83" s="21">
        <f>'1_Jautājumi'!$C$77</f>
        <v>0</v>
      </c>
      <c r="I83" s="21">
        <f>'1_Jautājumi'!$C$77</f>
        <v>0</v>
      </c>
      <c r="J83" s="21">
        <f>'1_Jautājumi'!$C$77</f>
        <v>0</v>
      </c>
      <c r="K83" s="21">
        <f>'1_Jautājumi'!$C$77</f>
        <v>0</v>
      </c>
      <c r="L83" s="21">
        <f>'1_Jautājumi'!$C$77</f>
        <v>0</v>
      </c>
    </row>
    <row r="84" spans="1:13" ht="43.2" x14ac:dyDescent="0.3">
      <c r="A84" s="18"/>
      <c r="B84" s="229" t="s">
        <v>775</v>
      </c>
      <c r="C84" s="7" t="s">
        <v>687</v>
      </c>
      <c r="D84" s="19" t="s">
        <v>2</v>
      </c>
      <c r="E84" s="20"/>
      <c r="F84" s="20"/>
      <c r="G84" s="20"/>
      <c r="H84" s="21">
        <f>IF(H85&gt;H88,H88,H85)</f>
        <v>0</v>
      </c>
      <c r="I84" s="21">
        <f>H84</f>
        <v>0</v>
      </c>
      <c r="J84" s="21">
        <f t="shared" ref="J84:L84" si="30">I84</f>
        <v>0</v>
      </c>
      <c r="K84" s="21">
        <f t="shared" si="30"/>
        <v>0</v>
      </c>
      <c r="L84" s="21">
        <f t="shared" si="30"/>
        <v>0</v>
      </c>
    </row>
    <row r="85" spans="1:13" x14ac:dyDescent="0.3">
      <c r="A85" s="18"/>
      <c r="B85" s="209"/>
      <c r="C85" s="7" t="s">
        <v>673</v>
      </c>
      <c r="D85" s="19" t="s">
        <v>2</v>
      </c>
      <c r="E85" s="20"/>
      <c r="F85" s="20"/>
      <c r="G85" s="20"/>
      <c r="H85" s="21">
        <f>IF('1_Jautājumi'!C8=1,'2_Rezultāti'!H87/0.3+'2_Rezultāti'!H86/0.3,'2_Rezultāti'!H87/0.4+'2_Rezultāti'!H86/0.3)</f>
        <v>0</v>
      </c>
      <c r="I85" s="21">
        <f t="shared" ref="I85:L87" si="31">H85</f>
        <v>0</v>
      </c>
      <c r="J85" s="21">
        <f t="shared" si="31"/>
        <v>0</v>
      </c>
      <c r="K85" s="21">
        <f t="shared" si="31"/>
        <v>0</v>
      </c>
      <c r="L85" s="21">
        <f t="shared" si="31"/>
        <v>0</v>
      </c>
    </row>
    <row r="86" spans="1:13" x14ac:dyDescent="0.3">
      <c r="A86" s="18"/>
      <c r="B86" s="209"/>
      <c r="C86" s="7" t="s">
        <v>684</v>
      </c>
      <c r="D86" s="19" t="s">
        <v>88</v>
      </c>
      <c r="E86" s="20"/>
      <c r="F86" s="20"/>
      <c r="G86" s="20"/>
      <c r="H86" s="21">
        <f>'1_Jautājumi'!C32</f>
        <v>0</v>
      </c>
      <c r="I86" s="21">
        <f t="shared" si="31"/>
        <v>0</v>
      </c>
      <c r="J86" s="21">
        <f t="shared" si="31"/>
        <v>0</v>
      </c>
      <c r="K86" s="21">
        <f t="shared" si="31"/>
        <v>0</v>
      </c>
      <c r="L86" s="21">
        <f t="shared" si="31"/>
        <v>0</v>
      </c>
    </row>
    <row r="87" spans="1:13" x14ac:dyDescent="0.3">
      <c r="A87" s="18"/>
      <c r="B87" s="209"/>
      <c r="C87" s="7" t="s">
        <v>685</v>
      </c>
      <c r="D87" s="19" t="s">
        <v>88</v>
      </c>
      <c r="E87" s="20"/>
      <c r="F87" s="20"/>
      <c r="G87" s="20"/>
      <c r="H87" s="21">
        <f>'1_Jautājumi'!C31+'1_Jautājumi'!C33+'1_Jautājumi'!C34+'1_Jautājumi'!C35+'1_Jautājumi'!C36+'1_Jautājumi'!C37+'1_Jautājumi'!C38</f>
        <v>0</v>
      </c>
      <c r="I87" s="21">
        <f t="shared" si="31"/>
        <v>0</v>
      </c>
      <c r="J87" s="21">
        <f t="shared" si="31"/>
        <v>0</v>
      </c>
      <c r="K87" s="21">
        <f t="shared" si="31"/>
        <v>0</v>
      </c>
      <c r="L87" s="21">
        <f t="shared" si="31"/>
        <v>0</v>
      </c>
    </row>
    <row r="88" spans="1:13" x14ac:dyDescent="0.3">
      <c r="A88" s="18"/>
      <c r="B88" s="209"/>
      <c r="C88" s="18" t="s">
        <v>674</v>
      </c>
      <c r="D88" s="19" t="s">
        <v>2</v>
      </c>
      <c r="E88" s="20"/>
      <c r="F88" s="20"/>
      <c r="G88" s="20"/>
      <c r="H88" s="21">
        <f>'1_Jautājumi'!C76</f>
        <v>0</v>
      </c>
      <c r="I88" s="21">
        <f t="shared" ref="I88:L88" si="32">H88</f>
        <v>0</v>
      </c>
      <c r="J88" s="21">
        <f t="shared" si="32"/>
        <v>0</v>
      </c>
      <c r="K88" s="21">
        <f t="shared" si="32"/>
        <v>0</v>
      </c>
      <c r="L88" s="21">
        <f t="shared" si="32"/>
        <v>0</v>
      </c>
    </row>
    <row r="89" spans="1:13" x14ac:dyDescent="0.3">
      <c r="A89" s="57" t="s">
        <v>557</v>
      </c>
      <c r="B89" s="60" t="s">
        <v>30</v>
      </c>
      <c r="C89" s="57" t="s">
        <v>6</v>
      </c>
      <c r="D89" s="58" t="s">
        <v>28</v>
      </c>
      <c r="E89" s="59">
        <f t="shared" ref="E89:L89" si="33">IF(E19&gt;0,0,E91*E92*E93*E90)</f>
        <v>0</v>
      </c>
      <c r="F89" s="59">
        <f t="shared" si="33"/>
        <v>0</v>
      </c>
      <c r="G89" s="59">
        <f t="shared" si="33"/>
        <v>0</v>
      </c>
      <c r="H89" s="59">
        <f t="shared" si="33"/>
        <v>0</v>
      </c>
      <c r="I89" s="59">
        <f t="shared" si="33"/>
        <v>0</v>
      </c>
      <c r="J89" s="59">
        <f t="shared" si="33"/>
        <v>0</v>
      </c>
      <c r="K89" s="59">
        <f t="shared" si="33"/>
        <v>0</v>
      </c>
      <c r="L89" s="59">
        <f t="shared" si="33"/>
        <v>0</v>
      </c>
    </row>
    <row r="90" spans="1:13" hidden="1" x14ac:dyDescent="0.3">
      <c r="A90" s="18"/>
      <c r="B90" s="50"/>
      <c r="C90" s="18"/>
      <c r="D90" s="19"/>
      <c r="E90" s="21">
        <f>IF('1_Jautājumi'!C9&gt;2,1,0)</f>
        <v>0</v>
      </c>
      <c r="F90" s="21">
        <f>IF('1_Jautājumi'!C9&gt;1,1,0)</f>
        <v>0</v>
      </c>
      <c r="G90" s="21">
        <f>IF('1_Jautājumi'!C9&gt;0,1,0)</f>
        <v>0</v>
      </c>
      <c r="H90" s="21">
        <f>IF('1_Jautājumi'!C9&lt;5,1,0)</f>
        <v>1</v>
      </c>
      <c r="I90" s="21">
        <f>IF('1_Jautājumi'!C9&lt;4,1,0)</f>
        <v>1</v>
      </c>
      <c r="J90" s="21">
        <f>IF('1_Jautājumi'!C9&lt;3,1,0)</f>
        <v>1</v>
      </c>
      <c r="K90" s="21">
        <f>IF('1_Jautājumi'!C9&lt;2,1,0)</f>
        <v>1</v>
      </c>
      <c r="L90" s="21">
        <f>IF('1_Jautājumi'!C9&lt;1,1,0)</f>
        <v>1</v>
      </c>
    </row>
    <row r="91" spans="1:13" x14ac:dyDescent="0.3">
      <c r="A91" s="18"/>
      <c r="B91" s="50" t="s">
        <v>60</v>
      </c>
      <c r="C91" s="18" t="s">
        <v>4</v>
      </c>
      <c r="D91" s="19" t="s">
        <v>23</v>
      </c>
      <c r="E91" s="46">
        <v>59.08</v>
      </c>
      <c r="F91" s="46">
        <v>59.08</v>
      </c>
      <c r="G91" s="46">
        <v>59.08</v>
      </c>
      <c r="H91" s="21">
        <v>39.999756999623401</v>
      </c>
      <c r="I91" s="21">
        <v>40.582277732627624</v>
      </c>
      <c r="J91" s="21">
        <v>41.164798465631812</v>
      </c>
      <c r="K91" s="21">
        <v>41.74731919863607</v>
      </c>
      <c r="L91" s="21">
        <v>41.747319198636035</v>
      </c>
      <c r="M91" s="75"/>
    </row>
    <row r="92" spans="1:13" hidden="1" x14ac:dyDescent="0.3">
      <c r="A92" s="18"/>
      <c r="B92" s="50"/>
      <c r="C92" s="18" t="s">
        <v>563</v>
      </c>
      <c r="D92" s="19" t="s">
        <v>562</v>
      </c>
      <c r="E92" s="21">
        <f>IF('1_Jautājumi'!$C$8=1,1,0)</f>
        <v>0</v>
      </c>
      <c r="F92" s="21">
        <f>IF('1_Jautājumi'!$C$8=1,1,0)</f>
        <v>0</v>
      </c>
      <c r="G92" s="21">
        <f>IF('1_Jautājumi'!$C$8=1,1,0)</f>
        <v>0</v>
      </c>
      <c r="H92" s="21">
        <f>IF('1_Jautājumi'!$C$8=1,1,0)</f>
        <v>0</v>
      </c>
      <c r="I92" s="21">
        <f>IF('1_Jautājumi'!$C$8=1,1,0)</f>
        <v>0</v>
      </c>
      <c r="J92" s="21">
        <f>IF('1_Jautājumi'!$C$8=1,1,0)</f>
        <v>0</v>
      </c>
      <c r="K92" s="21">
        <f>IF('1_Jautājumi'!$C$8=1,1,0)</f>
        <v>0</v>
      </c>
      <c r="L92" s="21">
        <f>IF('1_Jautājumi'!$C$8=1,1,0)</f>
        <v>0</v>
      </c>
      <c r="M92" s="75"/>
    </row>
    <row r="93" spans="1:13" x14ac:dyDescent="0.3">
      <c r="A93" s="18"/>
      <c r="B93" s="50" t="s">
        <v>59</v>
      </c>
      <c r="C93" s="18" t="s">
        <v>5</v>
      </c>
      <c r="D93" s="19" t="s">
        <v>2</v>
      </c>
      <c r="E93" s="21">
        <f>IF('1_Jautājumi'!C4&lt;90.01,'1_Jautājumi'!C4,90)</f>
        <v>0</v>
      </c>
      <c r="F93" s="21">
        <f>E93</f>
        <v>0</v>
      </c>
      <c r="G93" s="21">
        <f>F93</f>
        <v>0</v>
      </c>
      <c r="H93" s="21">
        <f>IF('1_Jautājumi'!C4&lt;150.01,'1_Jautājumi'!C4,150)</f>
        <v>0</v>
      </c>
      <c r="I93" s="21">
        <f>H93</f>
        <v>0</v>
      </c>
      <c r="J93" s="21">
        <f>I93</f>
        <v>0</v>
      </c>
      <c r="K93" s="21">
        <f>J93</f>
        <v>0</v>
      </c>
      <c r="L93" s="21">
        <f>K93</f>
        <v>0</v>
      </c>
      <c r="M93" s="75"/>
    </row>
    <row r="94" spans="1:13" x14ac:dyDescent="0.3">
      <c r="A94" s="259" t="s">
        <v>33</v>
      </c>
      <c r="B94" s="260" t="s">
        <v>678</v>
      </c>
      <c r="C94" s="28" t="s">
        <v>6</v>
      </c>
      <c r="D94" s="30" t="s">
        <v>28</v>
      </c>
      <c r="E94" s="31">
        <f>E95+E101+E104+E107+E110+E113+E116+E119+E122+E125+E128+E131+E134</f>
        <v>0</v>
      </c>
      <c r="F94" s="31">
        <f>F95+F101+F104+F107+F110+F113+F116+F119+F122+F125+F128+F131+F134</f>
        <v>0</v>
      </c>
      <c r="G94" s="31">
        <f>G95+G101+G104+G107+G110+G113+G116+G119+G122+G125+G128+G131+G134</f>
        <v>0</v>
      </c>
      <c r="H94" s="31">
        <f>H95+H101+H104+H107+H110+H113+H116+H119+H122+H125+H128+H131+H134+H137</f>
        <v>0</v>
      </c>
      <c r="I94" s="31">
        <f t="shared" ref="F94:L94" si="34">I95+I101+I104+I107+I110+I113+I116+I119+I122+I125+I128+I131+I134+I137</f>
        <v>0</v>
      </c>
      <c r="J94" s="31">
        <f t="shared" si="34"/>
        <v>0</v>
      </c>
      <c r="K94" s="31">
        <f t="shared" si="34"/>
        <v>0</v>
      </c>
      <c r="L94" s="31">
        <f t="shared" si="34"/>
        <v>0</v>
      </c>
    </row>
    <row r="95" spans="1:13" x14ac:dyDescent="0.3">
      <c r="A95" s="28" t="s">
        <v>605</v>
      </c>
      <c r="B95" s="29" t="s">
        <v>41</v>
      </c>
      <c r="C95" s="28" t="s">
        <v>6</v>
      </c>
      <c r="D95" s="30" t="s">
        <v>28</v>
      </c>
      <c r="E95" s="31">
        <f t="shared" ref="E95:L95" si="35">IF(E19&gt;0,0,E96*E100)</f>
        <v>0</v>
      </c>
      <c r="F95" s="31">
        <f t="shared" si="35"/>
        <v>0</v>
      </c>
      <c r="G95" s="31">
        <f t="shared" si="35"/>
        <v>0</v>
      </c>
      <c r="H95" s="31">
        <f t="shared" si="35"/>
        <v>0</v>
      </c>
      <c r="I95" s="31">
        <f t="shared" si="35"/>
        <v>0</v>
      </c>
      <c r="J95" s="31">
        <f t="shared" si="35"/>
        <v>0</v>
      </c>
      <c r="K95" s="31">
        <f t="shared" si="35"/>
        <v>0</v>
      </c>
      <c r="L95" s="31">
        <f t="shared" si="35"/>
        <v>0</v>
      </c>
    </row>
    <row r="96" spans="1:13" x14ac:dyDescent="0.3">
      <c r="A96" s="18"/>
      <c r="B96" s="22"/>
      <c r="C96" s="18" t="s">
        <v>4</v>
      </c>
      <c r="D96" s="19" t="s">
        <v>29</v>
      </c>
      <c r="E96" s="46">
        <v>228.57</v>
      </c>
      <c r="F96" s="46">
        <v>235.87</v>
      </c>
      <c r="G96" s="46">
        <v>244.1</v>
      </c>
      <c r="H96" s="21">
        <v>273.62227311942814</v>
      </c>
      <c r="I96" s="21">
        <v>278.72408693151471</v>
      </c>
      <c r="J96" s="21">
        <v>285.16110677457789</v>
      </c>
      <c r="K96" s="21">
        <v>291.59811634690442</v>
      </c>
      <c r="L96" s="21">
        <v>316.93576681319587</v>
      </c>
    </row>
    <row r="97" spans="1:13" x14ac:dyDescent="0.3">
      <c r="A97" s="18"/>
      <c r="B97" s="22"/>
      <c r="C97" s="18" t="s">
        <v>706</v>
      </c>
      <c r="D97" s="19" t="s">
        <v>502</v>
      </c>
      <c r="E97" s="46">
        <f>IF('1_Jautājumi'!C11&gt;0,0,'1_Jautājumi'!C22+'1_Jautājumi'!C23)</f>
        <v>0</v>
      </c>
      <c r="F97" s="46">
        <f>E97</f>
        <v>0</v>
      </c>
      <c r="G97" s="46">
        <f>F97</f>
        <v>0</v>
      </c>
      <c r="H97" s="21">
        <f>IF('1_Jautājumi'!C11&gt;0,0,'1_Jautājumi'!C23)</f>
        <v>0</v>
      </c>
      <c r="I97" s="21">
        <f>H97</f>
        <v>0</v>
      </c>
      <c r="J97" s="21">
        <f t="shared" ref="J97:L97" si="36">I97</f>
        <v>0</v>
      </c>
      <c r="K97" s="21">
        <f t="shared" si="36"/>
        <v>0</v>
      </c>
      <c r="L97" s="21">
        <f t="shared" si="36"/>
        <v>0</v>
      </c>
    </row>
    <row r="98" spans="1:13" x14ac:dyDescent="0.3">
      <c r="A98" s="18"/>
      <c r="B98" s="22"/>
      <c r="C98" s="18" t="s">
        <v>707</v>
      </c>
      <c r="D98" s="19" t="s">
        <v>502</v>
      </c>
      <c r="E98" s="46">
        <f>IF('1_Jautājumi'!C11&gt;0,'1_Jautājumi'!C20+'1_Jautājumi'!C21+'1_Jautājumi'!C22+'1_Jautājumi'!C23,0)</f>
        <v>0</v>
      </c>
      <c r="F98" s="46">
        <f t="shared" ref="F98:G99" si="37">E98</f>
        <v>0</v>
      </c>
      <c r="G98" s="46">
        <f t="shared" si="37"/>
        <v>0</v>
      </c>
      <c r="H98" s="21">
        <f>IF('1_Jautājumi'!C11&gt;0,'1_Jautājumi'!C21+'1_Jautājumi'!C22+'1_Jautājumi'!C23,0)</f>
        <v>0</v>
      </c>
      <c r="I98" s="21">
        <f t="shared" ref="I98:L99" si="38">H98</f>
        <v>0</v>
      </c>
      <c r="J98" s="21">
        <f t="shared" si="38"/>
        <v>0</v>
      </c>
      <c r="K98" s="21">
        <f t="shared" si="38"/>
        <v>0</v>
      </c>
      <c r="L98" s="21">
        <f t="shared" si="38"/>
        <v>0</v>
      </c>
    </row>
    <row r="99" spans="1:13" x14ac:dyDescent="0.3">
      <c r="A99" s="18"/>
      <c r="B99" s="22"/>
      <c r="C99" s="18" t="s">
        <v>708</v>
      </c>
      <c r="D99" s="19" t="s">
        <v>502</v>
      </c>
      <c r="E99" s="46">
        <f>'1_Jautājumi'!C24+'1_Jautājumi'!C25</f>
        <v>0</v>
      </c>
      <c r="F99" s="46">
        <f t="shared" si="37"/>
        <v>0</v>
      </c>
      <c r="G99" s="46">
        <f t="shared" si="37"/>
        <v>0</v>
      </c>
      <c r="H99" s="21">
        <f>'1_Jautājumi'!C25</f>
        <v>0</v>
      </c>
      <c r="I99" s="21">
        <f t="shared" si="38"/>
        <v>0</v>
      </c>
      <c r="J99" s="21">
        <f t="shared" si="38"/>
        <v>0</v>
      </c>
      <c r="K99" s="21">
        <f t="shared" si="38"/>
        <v>0</v>
      </c>
      <c r="L99" s="21">
        <f t="shared" si="38"/>
        <v>0</v>
      </c>
    </row>
    <row r="100" spans="1:13" x14ac:dyDescent="0.3">
      <c r="A100" s="18"/>
      <c r="B100" s="22"/>
      <c r="C100" s="18" t="s">
        <v>26</v>
      </c>
      <c r="D100" s="19" t="s">
        <v>502</v>
      </c>
      <c r="E100" s="27">
        <f>E97+E98+E99</f>
        <v>0</v>
      </c>
      <c r="F100" s="27">
        <f t="shared" ref="F100:L100" si="39">F97+F98+F99</f>
        <v>0</v>
      </c>
      <c r="G100" s="27">
        <f t="shared" si="39"/>
        <v>0</v>
      </c>
      <c r="H100" s="27">
        <f t="shared" si="39"/>
        <v>0</v>
      </c>
      <c r="I100" s="27">
        <f t="shared" si="39"/>
        <v>0</v>
      </c>
      <c r="J100" s="27">
        <f t="shared" si="39"/>
        <v>0</v>
      </c>
      <c r="K100" s="27">
        <f t="shared" si="39"/>
        <v>0</v>
      </c>
      <c r="L100" s="27">
        <f t="shared" si="39"/>
        <v>0</v>
      </c>
    </row>
    <row r="101" spans="1:13" x14ac:dyDescent="0.3">
      <c r="A101" s="28" t="s">
        <v>606</v>
      </c>
      <c r="B101" s="29" t="s">
        <v>42</v>
      </c>
      <c r="C101" s="28" t="s">
        <v>6</v>
      </c>
      <c r="D101" s="30" t="s">
        <v>28</v>
      </c>
      <c r="E101" s="31">
        <f t="shared" ref="E101:L101" si="40">IF(E19&gt;0,0,E102*E103)</f>
        <v>0</v>
      </c>
      <c r="F101" s="31">
        <f t="shared" si="40"/>
        <v>0</v>
      </c>
      <c r="G101" s="31">
        <f t="shared" si="40"/>
        <v>0</v>
      </c>
      <c r="H101" s="31">
        <f t="shared" si="40"/>
        <v>0</v>
      </c>
      <c r="I101" s="31">
        <f t="shared" si="40"/>
        <v>0</v>
      </c>
      <c r="J101" s="31">
        <f t="shared" si="40"/>
        <v>0</v>
      </c>
      <c r="K101" s="31">
        <f t="shared" si="40"/>
        <v>0</v>
      </c>
      <c r="L101" s="31">
        <f t="shared" si="40"/>
        <v>0</v>
      </c>
    </row>
    <row r="102" spans="1:13" ht="14.7" customHeight="1" x14ac:dyDescent="0.3">
      <c r="A102" s="18"/>
      <c r="B102" s="22"/>
      <c r="C102" s="18" t="s">
        <v>4</v>
      </c>
      <c r="D102" s="19" t="s">
        <v>565</v>
      </c>
      <c r="E102" s="46">
        <v>109.01</v>
      </c>
      <c r="F102" s="46">
        <v>104.09</v>
      </c>
      <c r="G102" s="46">
        <v>104</v>
      </c>
      <c r="H102" s="21">
        <v>109.21748208164537</v>
      </c>
      <c r="I102" s="21">
        <v>109.21748208164537</v>
      </c>
      <c r="J102" s="21">
        <v>109.21748208164537</v>
      </c>
      <c r="K102" s="21">
        <v>109.21748208164537</v>
      </c>
      <c r="L102" s="21">
        <v>109.21748208164537</v>
      </c>
    </row>
    <row r="103" spans="1:13" x14ac:dyDescent="0.3">
      <c r="A103" s="18"/>
      <c r="B103" s="22"/>
      <c r="C103" s="18" t="s">
        <v>26</v>
      </c>
      <c r="D103" s="19" t="s">
        <v>35</v>
      </c>
      <c r="E103" s="27">
        <f>'1_Jautājumi'!$C$26</f>
        <v>0</v>
      </c>
      <c r="F103" s="27">
        <f>'1_Jautājumi'!$C$26</f>
        <v>0</v>
      </c>
      <c r="G103" s="27">
        <f>'1_Jautājumi'!$C$26</f>
        <v>0</v>
      </c>
      <c r="H103" s="27">
        <f>'1_Jautājumi'!$C$26</f>
        <v>0</v>
      </c>
      <c r="I103" s="27">
        <f>'1_Jautājumi'!$C$26</f>
        <v>0</v>
      </c>
      <c r="J103" s="27">
        <f>'1_Jautājumi'!$C$26</f>
        <v>0</v>
      </c>
      <c r="K103" s="27">
        <f>'1_Jautājumi'!$C$26</f>
        <v>0</v>
      </c>
      <c r="L103" s="27">
        <f>'1_Jautājumi'!$C$26</f>
        <v>0</v>
      </c>
    </row>
    <row r="104" spans="1:13" x14ac:dyDescent="0.3">
      <c r="A104" s="28" t="s">
        <v>607</v>
      </c>
      <c r="B104" s="29" t="s">
        <v>43</v>
      </c>
      <c r="C104" s="28" t="s">
        <v>6</v>
      </c>
      <c r="D104" s="30" t="s">
        <v>28</v>
      </c>
      <c r="E104" s="31">
        <f t="shared" ref="E104:L104" si="41">IF(E19&gt;0,0,E105*E106)</f>
        <v>0</v>
      </c>
      <c r="F104" s="31">
        <f t="shared" si="41"/>
        <v>0</v>
      </c>
      <c r="G104" s="31">
        <f t="shared" si="41"/>
        <v>0</v>
      </c>
      <c r="H104" s="31">
        <f t="shared" si="41"/>
        <v>0</v>
      </c>
      <c r="I104" s="31">
        <f t="shared" si="41"/>
        <v>0</v>
      </c>
      <c r="J104" s="31">
        <f t="shared" si="41"/>
        <v>0</v>
      </c>
      <c r="K104" s="31">
        <f t="shared" si="41"/>
        <v>0</v>
      </c>
      <c r="L104" s="31">
        <f t="shared" si="41"/>
        <v>0</v>
      </c>
    </row>
    <row r="105" spans="1:13" ht="14.7" customHeight="1" x14ac:dyDescent="0.3">
      <c r="A105" s="18"/>
      <c r="B105" s="22"/>
      <c r="C105" s="18" t="s">
        <v>4</v>
      </c>
      <c r="D105" s="19" t="s">
        <v>564</v>
      </c>
      <c r="E105" s="46">
        <v>29.54</v>
      </c>
      <c r="F105" s="46">
        <v>34.090000000000003</v>
      </c>
      <c r="G105" s="46">
        <v>35</v>
      </c>
      <c r="H105" s="21">
        <v>33.777095258038997</v>
      </c>
      <c r="I105" s="21">
        <v>33.777095258038997</v>
      </c>
      <c r="J105" s="21">
        <v>33.777095258038997</v>
      </c>
      <c r="K105" s="21">
        <v>33.777095258038997</v>
      </c>
      <c r="L105" s="21">
        <v>33.777095258038997</v>
      </c>
    </row>
    <row r="106" spans="1:13" x14ac:dyDescent="0.3">
      <c r="A106" s="18"/>
      <c r="B106" s="22"/>
      <c r="C106" s="18" t="s">
        <v>26</v>
      </c>
      <c r="D106" s="19" t="s">
        <v>35</v>
      </c>
      <c r="E106" s="27">
        <f>IF('1_Jautājumi'!C27&gt;2.99,'1_Jautājumi'!C27,0)</f>
        <v>0</v>
      </c>
      <c r="F106" s="27">
        <f>E106</f>
        <v>0</v>
      </c>
      <c r="G106" s="27">
        <f t="shared" ref="G106:L106" si="42">F106</f>
        <v>0</v>
      </c>
      <c r="H106" s="27">
        <f t="shared" si="42"/>
        <v>0</v>
      </c>
      <c r="I106" s="27">
        <f t="shared" si="42"/>
        <v>0</v>
      </c>
      <c r="J106" s="27">
        <f t="shared" si="42"/>
        <v>0</v>
      </c>
      <c r="K106" s="27">
        <f t="shared" si="42"/>
        <v>0</v>
      </c>
      <c r="L106" s="27">
        <f t="shared" si="42"/>
        <v>0</v>
      </c>
    </row>
    <row r="107" spans="1:13" x14ac:dyDescent="0.3">
      <c r="A107" s="28" t="s">
        <v>608</v>
      </c>
      <c r="B107" s="29" t="s">
        <v>54</v>
      </c>
      <c r="C107" s="28" t="s">
        <v>6</v>
      </c>
      <c r="D107" s="30" t="s">
        <v>28</v>
      </c>
      <c r="E107" s="31">
        <f t="shared" ref="E107:L107" si="43">IF(E19&gt;0,0,E108*E109)</f>
        <v>0</v>
      </c>
      <c r="F107" s="31">
        <f t="shared" si="43"/>
        <v>0</v>
      </c>
      <c r="G107" s="31">
        <f t="shared" si="43"/>
        <v>0</v>
      </c>
      <c r="H107" s="31">
        <f t="shared" si="43"/>
        <v>0</v>
      </c>
      <c r="I107" s="31">
        <f t="shared" si="43"/>
        <v>0</v>
      </c>
      <c r="J107" s="31">
        <f t="shared" si="43"/>
        <v>0</v>
      </c>
      <c r="K107" s="31">
        <f t="shared" si="43"/>
        <v>0</v>
      </c>
      <c r="L107" s="31">
        <f t="shared" si="43"/>
        <v>0</v>
      </c>
    </row>
    <row r="108" spans="1:13" ht="14.7" customHeight="1" x14ac:dyDescent="0.3">
      <c r="A108" s="18"/>
      <c r="B108" s="22"/>
      <c r="C108" s="18" t="s">
        <v>4</v>
      </c>
      <c r="D108" s="19" t="s">
        <v>566</v>
      </c>
      <c r="E108" s="46">
        <v>44.95</v>
      </c>
      <c r="F108" s="46">
        <v>28.17</v>
      </c>
      <c r="G108" s="46">
        <v>28.36</v>
      </c>
      <c r="H108" s="21">
        <v>33.777119585338767</v>
      </c>
      <c r="I108" s="21">
        <v>33.777119585338767</v>
      </c>
      <c r="J108" s="21">
        <v>33.777119585338767</v>
      </c>
      <c r="K108" s="21">
        <v>33.777119585338767</v>
      </c>
      <c r="L108" s="21">
        <v>33.777119585338767</v>
      </c>
      <c r="M108" s="75"/>
    </row>
    <row r="109" spans="1:13" x14ac:dyDescent="0.3">
      <c r="A109" s="18"/>
      <c r="B109" s="22"/>
      <c r="C109" s="18" t="s">
        <v>26</v>
      </c>
      <c r="D109" s="19" t="s">
        <v>35</v>
      </c>
      <c r="E109" s="27">
        <f>IF('1_Jautājumi'!C28&gt;2.99,'1_Jautājumi'!C28,0)</f>
        <v>0</v>
      </c>
      <c r="F109" s="27">
        <f>E109</f>
        <v>0</v>
      </c>
      <c r="G109" s="27">
        <f t="shared" ref="G109:L109" si="44">F109</f>
        <v>0</v>
      </c>
      <c r="H109" s="27">
        <f t="shared" si="44"/>
        <v>0</v>
      </c>
      <c r="I109" s="27">
        <f t="shared" si="44"/>
        <v>0</v>
      </c>
      <c r="J109" s="27">
        <f t="shared" si="44"/>
        <v>0</v>
      </c>
      <c r="K109" s="27">
        <f t="shared" si="44"/>
        <v>0</v>
      </c>
      <c r="L109" s="27">
        <f t="shared" si="44"/>
        <v>0</v>
      </c>
      <c r="M109" s="75"/>
    </row>
    <row r="110" spans="1:13" x14ac:dyDescent="0.3">
      <c r="A110" s="28" t="s">
        <v>609</v>
      </c>
      <c r="B110" s="29" t="s">
        <v>44</v>
      </c>
      <c r="C110" s="28" t="s">
        <v>6</v>
      </c>
      <c r="D110" s="30" t="s">
        <v>28</v>
      </c>
      <c r="E110" s="31">
        <f t="shared" ref="E110:L110" si="45">IF(E19&gt;0,0,E111*E112)</f>
        <v>0</v>
      </c>
      <c r="F110" s="31">
        <f t="shared" si="45"/>
        <v>0</v>
      </c>
      <c r="G110" s="31">
        <f t="shared" si="45"/>
        <v>0</v>
      </c>
      <c r="H110" s="31">
        <f t="shared" si="45"/>
        <v>0</v>
      </c>
      <c r="I110" s="31">
        <f t="shared" si="45"/>
        <v>0</v>
      </c>
      <c r="J110" s="31">
        <f t="shared" si="45"/>
        <v>0</v>
      </c>
      <c r="K110" s="31">
        <f t="shared" si="45"/>
        <v>0</v>
      </c>
      <c r="L110" s="31">
        <f t="shared" si="45"/>
        <v>0</v>
      </c>
    </row>
    <row r="111" spans="1:13" ht="14.7" customHeight="1" x14ac:dyDescent="0.3">
      <c r="A111" s="18"/>
      <c r="B111" s="22"/>
      <c r="C111" s="18" t="s">
        <v>4</v>
      </c>
      <c r="D111" s="19" t="s">
        <v>23</v>
      </c>
      <c r="E111" s="46">
        <v>260.91000000000003</v>
      </c>
      <c r="F111" s="46">
        <v>275.3</v>
      </c>
      <c r="G111" s="46">
        <v>277</v>
      </c>
      <c r="H111" s="21">
        <v>263.51100368909806</v>
      </c>
      <c r="I111" s="21">
        <v>263.51100368909806</v>
      </c>
      <c r="J111" s="21">
        <v>263.51100368909806</v>
      </c>
      <c r="K111" s="21">
        <v>263.51100368909806</v>
      </c>
      <c r="L111" s="21">
        <v>263.51100368909806</v>
      </c>
      <c r="M111" s="75"/>
    </row>
    <row r="112" spans="1:13" x14ac:dyDescent="0.3">
      <c r="A112" s="18"/>
      <c r="B112" s="22"/>
      <c r="C112" s="18" t="s">
        <v>24</v>
      </c>
      <c r="D112" s="19" t="s">
        <v>35</v>
      </c>
      <c r="E112" s="27">
        <f>IF('1_Jautājumi'!C41&gt;0.99,'1_Jautājumi'!C41,0)</f>
        <v>0</v>
      </c>
      <c r="F112" s="27">
        <f>E112</f>
        <v>0</v>
      </c>
      <c r="G112" s="27">
        <f t="shared" ref="G112:L112" si="46">F112</f>
        <v>0</v>
      </c>
      <c r="H112" s="27">
        <f t="shared" si="46"/>
        <v>0</v>
      </c>
      <c r="I112" s="27">
        <f t="shared" si="46"/>
        <v>0</v>
      </c>
      <c r="J112" s="27">
        <f t="shared" si="46"/>
        <v>0</v>
      </c>
      <c r="K112" s="27">
        <f t="shared" si="46"/>
        <v>0</v>
      </c>
      <c r="L112" s="27">
        <f t="shared" si="46"/>
        <v>0</v>
      </c>
    </row>
    <row r="113" spans="1:13" x14ac:dyDescent="0.3">
      <c r="A113" s="28" t="s">
        <v>610</v>
      </c>
      <c r="B113" s="29" t="s">
        <v>45</v>
      </c>
      <c r="C113" s="28" t="s">
        <v>6</v>
      </c>
      <c r="D113" s="30" t="s">
        <v>28</v>
      </c>
      <c r="E113" s="31">
        <f t="shared" ref="E113:L113" si="47">IF(E19&gt;0,0,E114*E115)</f>
        <v>0</v>
      </c>
      <c r="F113" s="31">
        <f t="shared" si="47"/>
        <v>0</v>
      </c>
      <c r="G113" s="31">
        <f t="shared" si="47"/>
        <v>0</v>
      </c>
      <c r="H113" s="31">
        <f t="shared" si="47"/>
        <v>0</v>
      </c>
      <c r="I113" s="31">
        <f t="shared" si="47"/>
        <v>0</v>
      </c>
      <c r="J113" s="31">
        <f t="shared" si="47"/>
        <v>0</v>
      </c>
      <c r="K113" s="31">
        <f t="shared" si="47"/>
        <v>0</v>
      </c>
      <c r="L113" s="31">
        <f t="shared" si="47"/>
        <v>0</v>
      </c>
    </row>
    <row r="114" spans="1:13" x14ac:dyDescent="0.3">
      <c r="A114" s="18"/>
      <c r="B114" s="22"/>
      <c r="C114" s="18" t="s">
        <v>4</v>
      </c>
      <c r="D114" s="19" t="s">
        <v>23</v>
      </c>
      <c r="E114" s="46">
        <v>80.25</v>
      </c>
      <c r="F114" s="46">
        <v>44.89</v>
      </c>
      <c r="G114" s="46">
        <v>45</v>
      </c>
      <c r="H114" s="21">
        <v>81.093371255868576</v>
      </c>
      <c r="I114" s="21">
        <v>81.093371255868576</v>
      </c>
      <c r="J114" s="21">
        <v>81.093371255868576</v>
      </c>
      <c r="K114" s="21">
        <v>81.093371255868576</v>
      </c>
      <c r="L114" s="21">
        <v>81.093371255868576</v>
      </c>
      <c r="M114" s="75"/>
    </row>
    <row r="115" spans="1:13" x14ac:dyDescent="0.3">
      <c r="A115" s="18"/>
      <c r="B115" s="22"/>
      <c r="C115" s="18" t="s">
        <v>24</v>
      </c>
      <c r="D115" s="19" t="s">
        <v>2</v>
      </c>
      <c r="E115" s="27">
        <f>IF('1_Jautājumi'!C43&gt;0.99,'1_Jautājumi'!C43,0)</f>
        <v>0</v>
      </c>
      <c r="F115" s="27">
        <f>E115</f>
        <v>0</v>
      </c>
      <c r="G115" s="27">
        <f t="shared" ref="G115:L115" si="48">F115</f>
        <v>0</v>
      </c>
      <c r="H115" s="27">
        <f t="shared" si="48"/>
        <v>0</v>
      </c>
      <c r="I115" s="27">
        <f t="shared" si="48"/>
        <v>0</v>
      </c>
      <c r="J115" s="27">
        <f t="shared" si="48"/>
        <v>0</v>
      </c>
      <c r="K115" s="27">
        <f t="shared" si="48"/>
        <v>0</v>
      </c>
      <c r="L115" s="27">
        <f t="shared" si="48"/>
        <v>0</v>
      </c>
    </row>
    <row r="116" spans="1:13" ht="28.8" x14ac:dyDescent="0.3">
      <c r="A116" s="28" t="s">
        <v>611</v>
      </c>
      <c r="B116" s="29" t="s">
        <v>46</v>
      </c>
      <c r="C116" s="28" t="s">
        <v>6</v>
      </c>
      <c r="D116" s="30" t="s">
        <v>28</v>
      </c>
      <c r="E116" s="31">
        <f t="shared" ref="E116:L116" si="49">IF(E19&gt;0,0,E117*E118)</f>
        <v>0</v>
      </c>
      <c r="F116" s="31">
        <f t="shared" si="49"/>
        <v>0</v>
      </c>
      <c r="G116" s="31">
        <f t="shared" si="49"/>
        <v>0</v>
      </c>
      <c r="H116" s="31">
        <f t="shared" si="49"/>
        <v>0</v>
      </c>
      <c r="I116" s="31">
        <f t="shared" si="49"/>
        <v>0</v>
      </c>
      <c r="J116" s="31">
        <f t="shared" si="49"/>
        <v>0</v>
      </c>
      <c r="K116" s="31">
        <f t="shared" si="49"/>
        <v>0</v>
      </c>
      <c r="L116" s="31">
        <f t="shared" si="49"/>
        <v>0</v>
      </c>
    </row>
    <row r="117" spans="1:13" ht="14.7" customHeight="1" x14ac:dyDescent="0.3">
      <c r="A117" s="18"/>
      <c r="B117" s="22"/>
      <c r="C117" s="18" t="s">
        <v>4</v>
      </c>
      <c r="D117" s="19" t="s">
        <v>23</v>
      </c>
      <c r="E117" s="46">
        <v>465.38</v>
      </c>
      <c r="F117" s="46">
        <v>428.98</v>
      </c>
      <c r="G117" s="46">
        <v>429</v>
      </c>
      <c r="H117" s="21">
        <v>465.38472710372673</v>
      </c>
      <c r="I117" s="21">
        <v>465.38472710372673</v>
      </c>
      <c r="J117" s="21">
        <v>465.38472710372673</v>
      </c>
      <c r="K117" s="21">
        <v>465.38472710372673</v>
      </c>
      <c r="L117" s="21">
        <v>465.38472710372673</v>
      </c>
    </row>
    <row r="118" spans="1:13" x14ac:dyDescent="0.3">
      <c r="A118" s="18"/>
      <c r="B118" s="22"/>
      <c r="C118" s="18" t="s">
        <v>24</v>
      </c>
      <c r="D118" s="19" t="s">
        <v>2</v>
      </c>
      <c r="E118" s="27">
        <f>IF('1_Jautājumi'!C44&gt;0.99,'1_Jautājumi'!C44,0)</f>
        <v>0</v>
      </c>
      <c r="F118" s="27">
        <f>E118</f>
        <v>0</v>
      </c>
      <c r="G118" s="27">
        <f t="shared" ref="G118:L118" si="50">F118</f>
        <v>0</v>
      </c>
      <c r="H118" s="27">
        <f t="shared" si="50"/>
        <v>0</v>
      </c>
      <c r="I118" s="27">
        <f t="shared" si="50"/>
        <v>0</v>
      </c>
      <c r="J118" s="27">
        <f t="shared" si="50"/>
        <v>0</v>
      </c>
      <c r="K118" s="27">
        <f t="shared" si="50"/>
        <v>0</v>
      </c>
      <c r="L118" s="27">
        <f t="shared" si="50"/>
        <v>0</v>
      </c>
    </row>
    <row r="119" spans="1:13" x14ac:dyDescent="0.3">
      <c r="A119" s="28" t="s">
        <v>612</v>
      </c>
      <c r="B119" s="29" t="s">
        <v>47</v>
      </c>
      <c r="C119" s="28" t="s">
        <v>6</v>
      </c>
      <c r="D119" s="30" t="s">
        <v>28</v>
      </c>
      <c r="E119" s="31">
        <f t="shared" ref="E119:L119" si="51">IF(E19&gt;0,0,E120*E121)</f>
        <v>0</v>
      </c>
      <c r="F119" s="31">
        <f t="shared" si="51"/>
        <v>0</v>
      </c>
      <c r="G119" s="31">
        <f t="shared" si="51"/>
        <v>0</v>
      </c>
      <c r="H119" s="31">
        <f t="shared" si="51"/>
        <v>0</v>
      </c>
      <c r="I119" s="31">
        <f t="shared" si="51"/>
        <v>0</v>
      </c>
      <c r="J119" s="31">
        <f t="shared" si="51"/>
        <v>0</v>
      </c>
      <c r="K119" s="31">
        <f t="shared" si="51"/>
        <v>0</v>
      </c>
      <c r="L119" s="31">
        <f t="shared" si="51"/>
        <v>0</v>
      </c>
    </row>
    <row r="120" spans="1:13" x14ac:dyDescent="0.3">
      <c r="A120" s="18"/>
      <c r="B120" s="22"/>
      <c r="C120" s="18" t="s">
        <v>4</v>
      </c>
      <c r="D120" s="19" t="s">
        <v>23</v>
      </c>
      <c r="E120" s="46">
        <v>78.03</v>
      </c>
      <c r="F120" s="46">
        <v>80.34</v>
      </c>
      <c r="G120" s="46">
        <v>81</v>
      </c>
      <c r="H120" s="21">
        <v>78.89791882129154</v>
      </c>
      <c r="I120" s="21">
        <v>78.89791882129154</v>
      </c>
      <c r="J120" s="21">
        <v>78.89791882129154</v>
      </c>
      <c r="K120" s="21">
        <v>78.89791882129154</v>
      </c>
      <c r="L120" s="21">
        <v>78.89791882129154</v>
      </c>
    </row>
    <row r="121" spans="1:13" x14ac:dyDescent="0.3">
      <c r="A121" s="18"/>
      <c r="B121" s="22"/>
      <c r="C121" s="18" t="s">
        <v>24</v>
      </c>
      <c r="D121" s="19" t="s">
        <v>2</v>
      </c>
      <c r="E121" s="27">
        <f>IF('1_Jautājumi'!C45&gt;0.99,'1_Jautājumi'!C45,0)</f>
        <v>0</v>
      </c>
      <c r="F121" s="27">
        <f>E121</f>
        <v>0</v>
      </c>
      <c r="G121" s="27">
        <f t="shared" ref="G121:L121" si="52">F121</f>
        <v>0</v>
      </c>
      <c r="H121" s="27">
        <f t="shared" si="52"/>
        <v>0</v>
      </c>
      <c r="I121" s="27">
        <f t="shared" si="52"/>
        <v>0</v>
      </c>
      <c r="J121" s="27">
        <f t="shared" si="52"/>
        <v>0</v>
      </c>
      <c r="K121" s="27">
        <f t="shared" si="52"/>
        <v>0</v>
      </c>
      <c r="L121" s="27">
        <f t="shared" si="52"/>
        <v>0</v>
      </c>
    </row>
    <row r="122" spans="1:13" x14ac:dyDescent="0.3">
      <c r="A122" s="28" t="s">
        <v>613</v>
      </c>
      <c r="B122" s="29" t="s">
        <v>52</v>
      </c>
      <c r="C122" s="28" t="s">
        <v>6</v>
      </c>
      <c r="D122" s="30" t="s">
        <v>28</v>
      </c>
      <c r="E122" s="31">
        <f t="shared" ref="E122:L122" si="53">IF(E19&gt;0,0,E123*E124)</f>
        <v>0</v>
      </c>
      <c r="F122" s="31">
        <f t="shared" si="53"/>
        <v>0</v>
      </c>
      <c r="G122" s="31">
        <f t="shared" si="53"/>
        <v>0</v>
      </c>
      <c r="H122" s="31">
        <f t="shared" si="53"/>
        <v>0</v>
      </c>
      <c r="I122" s="31">
        <f t="shared" si="53"/>
        <v>0</v>
      </c>
      <c r="J122" s="31">
        <f t="shared" si="53"/>
        <v>0</v>
      </c>
      <c r="K122" s="31">
        <f t="shared" si="53"/>
        <v>0</v>
      </c>
      <c r="L122" s="31">
        <f t="shared" si="53"/>
        <v>0</v>
      </c>
    </row>
    <row r="123" spans="1:13" x14ac:dyDescent="0.3">
      <c r="A123" s="18"/>
      <c r="B123" s="22"/>
      <c r="C123" s="18" t="s">
        <v>4</v>
      </c>
      <c r="D123" s="19" t="s">
        <v>23</v>
      </c>
      <c r="E123" s="46">
        <v>52.63</v>
      </c>
      <c r="F123" s="46">
        <v>48.81</v>
      </c>
      <c r="G123" s="46">
        <v>52</v>
      </c>
      <c r="H123" s="21">
        <v>38.720771808373527</v>
      </c>
      <c r="I123" s="21">
        <v>38.720771808373527</v>
      </c>
      <c r="J123" s="21">
        <v>38.720771808373527</v>
      </c>
      <c r="K123" s="21">
        <v>38.720771808373527</v>
      </c>
      <c r="L123" s="21">
        <v>38.720771808373527</v>
      </c>
    </row>
    <row r="124" spans="1:13" x14ac:dyDescent="0.3">
      <c r="A124" s="18"/>
      <c r="B124" s="22"/>
      <c r="C124" s="18" t="s">
        <v>24</v>
      </c>
      <c r="D124" s="19" t="s">
        <v>2</v>
      </c>
      <c r="E124" s="27">
        <f>IF('1_Jautājumi'!C46&gt;0.99,'1_Jautājumi'!C46,0)</f>
        <v>0</v>
      </c>
      <c r="F124" s="27">
        <f>E124</f>
        <v>0</v>
      </c>
      <c r="G124" s="27">
        <f t="shared" ref="G124:L124" si="54">F124</f>
        <v>0</v>
      </c>
      <c r="H124" s="27">
        <f t="shared" si="54"/>
        <v>0</v>
      </c>
      <c r="I124" s="27">
        <f t="shared" si="54"/>
        <v>0</v>
      </c>
      <c r="J124" s="27">
        <f t="shared" si="54"/>
        <v>0</v>
      </c>
      <c r="K124" s="27">
        <f t="shared" si="54"/>
        <v>0</v>
      </c>
      <c r="L124" s="27">
        <f t="shared" si="54"/>
        <v>0</v>
      </c>
    </row>
    <row r="125" spans="1:13" x14ac:dyDescent="0.3">
      <c r="A125" s="28" t="s">
        <v>614</v>
      </c>
      <c r="B125" s="29" t="s">
        <v>48</v>
      </c>
      <c r="C125" s="28" t="s">
        <v>6</v>
      </c>
      <c r="D125" s="30" t="s">
        <v>28</v>
      </c>
      <c r="E125" s="31">
        <f t="shared" ref="E125:L125" si="55">IF(E19&gt;0,0,E126*E127)</f>
        <v>0</v>
      </c>
      <c r="F125" s="31">
        <f t="shared" si="55"/>
        <v>0</v>
      </c>
      <c r="G125" s="31">
        <f t="shared" si="55"/>
        <v>0</v>
      </c>
      <c r="H125" s="31">
        <f t="shared" si="55"/>
        <v>0</v>
      </c>
      <c r="I125" s="31">
        <f t="shared" si="55"/>
        <v>0</v>
      </c>
      <c r="J125" s="31">
        <f t="shared" si="55"/>
        <v>0</v>
      </c>
      <c r="K125" s="31">
        <f t="shared" si="55"/>
        <v>0</v>
      </c>
      <c r="L125" s="31">
        <f t="shared" si="55"/>
        <v>0</v>
      </c>
    </row>
    <row r="126" spans="1:13" x14ac:dyDescent="0.3">
      <c r="A126" s="18"/>
      <c r="B126" s="22"/>
      <c r="C126" s="18" t="s">
        <v>4</v>
      </c>
      <c r="D126" s="19" t="s">
        <v>23</v>
      </c>
      <c r="E126" s="46">
        <v>145.12</v>
      </c>
      <c r="F126" s="46">
        <v>135.79</v>
      </c>
      <c r="G126" s="46">
        <v>129.77000000000001</v>
      </c>
      <c r="H126" s="21">
        <v>148.28979478574783</v>
      </c>
      <c r="I126" s="21">
        <v>148.28979478574783</v>
      </c>
      <c r="J126" s="21">
        <v>148.28979478574783</v>
      </c>
      <c r="K126" s="21">
        <v>148.28979478574783</v>
      </c>
      <c r="L126" s="21">
        <v>148.28979478574783</v>
      </c>
    </row>
    <row r="127" spans="1:13" x14ac:dyDescent="0.3">
      <c r="A127" s="18"/>
      <c r="B127" s="22"/>
      <c r="C127" s="18" t="s">
        <v>24</v>
      </c>
      <c r="D127" s="19" t="s">
        <v>2</v>
      </c>
      <c r="E127" s="27">
        <f>'1_Jautājumi'!C47+'1_Jautājumi'!C48+'1_Jautājumi'!C49</f>
        <v>0</v>
      </c>
      <c r="F127" s="27">
        <f>E127</f>
        <v>0</v>
      </c>
      <c r="G127" s="27">
        <f t="shared" ref="G127:L127" si="56">F127</f>
        <v>0</v>
      </c>
      <c r="H127" s="27">
        <f t="shared" si="56"/>
        <v>0</v>
      </c>
      <c r="I127" s="27">
        <f t="shared" si="56"/>
        <v>0</v>
      </c>
      <c r="J127" s="27">
        <f t="shared" si="56"/>
        <v>0</v>
      </c>
      <c r="K127" s="27">
        <f t="shared" si="56"/>
        <v>0</v>
      </c>
      <c r="L127" s="27">
        <f t="shared" si="56"/>
        <v>0</v>
      </c>
    </row>
    <row r="128" spans="1:13" x14ac:dyDescent="0.3">
      <c r="A128" s="28" t="s">
        <v>615</v>
      </c>
      <c r="B128" s="29" t="s">
        <v>49</v>
      </c>
      <c r="C128" s="28" t="s">
        <v>6</v>
      </c>
      <c r="D128" s="30" t="s">
        <v>28</v>
      </c>
      <c r="E128" s="31">
        <f t="shared" ref="E128:L128" si="57">IF(E19&gt;0,0,E129*E130)</f>
        <v>0</v>
      </c>
      <c r="F128" s="31">
        <f t="shared" si="57"/>
        <v>0</v>
      </c>
      <c r="G128" s="31">
        <f t="shared" si="57"/>
        <v>0</v>
      </c>
      <c r="H128" s="31">
        <f t="shared" si="57"/>
        <v>0</v>
      </c>
      <c r="I128" s="31">
        <f t="shared" si="57"/>
        <v>0</v>
      </c>
      <c r="J128" s="31">
        <f t="shared" si="57"/>
        <v>0</v>
      </c>
      <c r="K128" s="31">
        <f t="shared" si="57"/>
        <v>0</v>
      </c>
      <c r="L128" s="31">
        <f t="shared" si="57"/>
        <v>0</v>
      </c>
    </row>
    <row r="129" spans="1:13" x14ac:dyDescent="0.3">
      <c r="A129" s="18"/>
      <c r="B129" s="22"/>
      <c r="C129" s="18" t="s">
        <v>4</v>
      </c>
      <c r="D129" s="19" t="s">
        <v>23</v>
      </c>
      <c r="E129" s="46">
        <v>537.94000000000005</v>
      </c>
      <c r="F129" s="46">
        <v>607.42999999999995</v>
      </c>
      <c r="G129" s="46">
        <v>640.07000000000005</v>
      </c>
      <c r="H129" s="21">
        <v>594.97373257456229</v>
      </c>
      <c r="I129" s="21">
        <v>594.97373257456229</v>
      </c>
      <c r="J129" s="21">
        <v>594.97373257456229</v>
      </c>
      <c r="K129" s="21">
        <v>594.97373257456229</v>
      </c>
      <c r="L129" s="21">
        <v>594.97373257456229</v>
      </c>
    </row>
    <row r="130" spans="1:13" x14ac:dyDescent="0.3">
      <c r="A130" s="18"/>
      <c r="B130" s="22"/>
      <c r="C130" s="18" t="s">
        <v>24</v>
      </c>
      <c r="D130" s="19" t="s">
        <v>2</v>
      </c>
      <c r="E130" s="27">
        <f>IF('1_Jautājumi'!C50&gt;0.99,'1_Jautājumi'!C50,0)</f>
        <v>0</v>
      </c>
      <c r="F130" s="27">
        <f>E130</f>
        <v>0</v>
      </c>
      <c r="G130" s="27">
        <f t="shared" ref="G130:L130" si="58">F130</f>
        <v>0</v>
      </c>
      <c r="H130" s="27">
        <f t="shared" si="58"/>
        <v>0</v>
      </c>
      <c r="I130" s="27">
        <f t="shared" si="58"/>
        <v>0</v>
      </c>
      <c r="J130" s="27">
        <f t="shared" si="58"/>
        <v>0</v>
      </c>
      <c r="K130" s="27">
        <f t="shared" si="58"/>
        <v>0</v>
      </c>
      <c r="L130" s="27">
        <f t="shared" si="58"/>
        <v>0</v>
      </c>
    </row>
    <row r="131" spans="1:13" x14ac:dyDescent="0.3">
      <c r="A131" s="28" t="s">
        <v>67</v>
      </c>
      <c r="B131" s="29" t="s">
        <v>50</v>
      </c>
      <c r="C131" s="28" t="s">
        <v>6</v>
      </c>
      <c r="D131" s="30" t="s">
        <v>28</v>
      </c>
      <c r="E131" s="31">
        <f t="shared" ref="E131:L131" si="59">IF(E19&gt;0,0,E132*E133)</f>
        <v>0</v>
      </c>
      <c r="F131" s="31">
        <f t="shared" si="59"/>
        <v>0</v>
      </c>
      <c r="G131" s="31">
        <f t="shared" si="59"/>
        <v>0</v>
      </c>
      <c r="H131" s="31">
        <f t="shared" si="59"/>
        <v>0</v>
      </c>
      <c r="I131" s="31">
        <f t="shared" si="59"/>
        <v>0</v>
      </c>
      <c r="J131" s="31">
        <f t="shared" si="59"/>
        <v>0</v>
      </c>
      <c r="K131" s="31">
        <f t="shared" si="59"/>
        <v>0</v>
      </c>
      <c r="L131" s="31">
        <f t="shared" si="59"/>
        <v>0</v>
      </c>
    </row>
    <row r="132" spans="1:13" x14ac:dyDescent="0.3">
      <c r="A132" s="18"/>
      <c r="B132" s="22"/>
      <c r="C132" s="18" t="s">
        <v>4</v>
      </c>
      <c r="D132" s="19" t="s">
        <v>23</v>
      </c>
      <c r="E132" s="46">
        <v>48.48</v>
      </c>
      <c r="F132" s="46">
        <v>41.95</v>
      </c>
      <c r="G132" s="46">
        <v>41.92</v>
      </c>
      <c r="H132" s="21">
        <v>38.612036965480108</v>
      </c>
      <c r="I132" s="21">
        <v>38.612036965480108</v>
      </c>
      <c r="J132" s="21">
        <v>38.612036965480108</v>
      </c>
      <c r="K132" s="21">
        <v>38.612036965480108</v>
      </c>
      <c r="L132" s="21">
        <v>38.612036965480108</v>
      </c>
    </row>
    <row r="133" spans="1:13" x14ac:dyDescent="0.3">
      <c r="A133" s="18"/>
      <c r="B133" s="22"/>
      <c r="C133" s="18" t="s">
        <v>24</v>
      </c>
      <c r="D133" s="19" t="s">
        <v>2</v>
      </c>
      <c r="E133" s="27">
        <f>IF('1_Jautājumi'!C51&gt;0.99,'1_Jautājumi'!C51,0)</f>
        <v>0</v>
      </c>
      <c r="F133" s="27">
        <f>E133</f>
        <v>0</v>
      </c>
      <c r="G133" s="27">
        <f t="shared" ref="G133:L133" si="60">F133</f>
        <v>0</v>
      </c>
      <c r="H133" s="27">
        <f t="shared" si="60"/>
        <v>0</v>
      </c>
      <c r="I133" s="27">
        <f t="shared" si="60"/>
        <v>0</v>
      </c>
      <c r="J133" s="27">
        <f t="shared" si="60"/>
        <v>0</v>
      </c>
      <c r="K133" s="27">
        <f t="shared" si="60"/>
        <v>0</v>
      </c>
      <c r="L133" s="27">
        <f t="shared" si="60"/>
        <v>0</v>
      </c>
    </row>
    <row r="134" spans="1:13" x14ac:dyDescent="0.3">
      <c r="A134" s="28" t="s">
        <v>616</v>
      </c>
      <c r="B134" s="29" t="s">
        <v>51</v>
      </c>
      <c r="C134" s="28" t="s">
        <v>6</v>
      </c>
      <c r="D134" s="30" t="s">
        <v>28</v>
      </c>
      <c r="E134" s="31">
        <f t="shared" ref="E134:L134" si="61">IF(E19&gt;0,0,E135*E136)</f>
        <v>0</v>
      </c>
      <c r="F134" s="31">
        <f t="shared" si="61"/>
        <v>0</v>
      </c>
      <c r="G134" s="31">
        <f t="shared" si="61"/>
        <v>0</v>
      </c>
      <c r="H134" s="31">
        <f t="shared" si="61"/>
        <v>0</v>
      </c>
      <c r="I134" s="31">
        <f t="shared" si="61"/>
        <v>0</v>
      </c>
      <c r="J134" s="31">
        <f t="shared" si="61"/>
        <v>0</v>
      </c>
      <c r="K134" s="31">
        <f t="shared" si="61"/>
        <v>0</v>
      </c>
      <c r="L134" s="31">
        <f t="shared" si="61"/>
        <v>0</v>
      </c>
    </row>
    <row r="135" spans="1:13" x14ac:dyDescent="0.3">
      <c r="A135" s="18"/>
      <c r="B135" s="22"/>
      <c r="C135" s="18" t="s">
        <v>4</v>
      </c>
      <c r="D135" s="19" t="s">
        <v>23</v>
      </c>
      <c r="E135" s="46">
        <v>77.59</v>
      </c>
      <c r="F135" s="46">
        <v>72.09</v>
      </c>
      <c r="G135" s="46">
        <v>74.239999999999995</v>
      </c>
      <c r="H135" s="21">
        <v>157.75165594472242</v>
      </c>
      <c r="I135" s="21">
        <v>159.57248034310223</v>
      </c>
      <c r="J135" s="21">
        <v>161.8698355968549</v>
      </c>
      <c r="K135" s="21">
        <v>164.16719085060757</v>
      </c>
      <c r="L135" s="21">
        <v>173.21122230164403</v>
      </c>
      <c r="M135" s="75"/>
    </row>
    <row r="136" spans="1:13" ht="14.1" customHeight="1" x14ac:dyDescent="0.3">
      <c r="A136" s="18"/>
      <c r="B136" s="22"/>
      <c r="C136" s="18" t="s">
        <v>24</v>
      </c>
      <c r="D136" s="19" t="s">
        <v>2</v>
      </c>
      <c r="E136" s="27">
        <f>IF(('1_Jautājumi'!C59+'1_Jautājumi'!C52+'1_Jautājumi'!C53)&gt;0.99,'1_Jautājumi'!C59+'1_Jautājumi'!C52+'1_Jautājumi'!C53,0)</f>
        <v>0</v>
      </c>
      <c r="F136" s="27">
        <f>E136</f>
        <v>0</v>
      </c>
      <c r="G136" s="27">
        <f>F136</f>
        <v>0</v>
      </c>
      <c r="H136" s="21">
        <f>IF(('1_Jautājumi'!C52+'1_Jautājumi'!C53+'1_Jautājumi'!C54)&gt;0.99,('1_Jautājumi'!C52+'1_Jautājumi'!C53+'1_Jautājumi'!C54),0)</f>
        <v>0</v>
      </c>
      <c r="I136" s="21">
        <f>H136</f>
        <v>0</v>
      </c>
      <c r="J136" s="21">
        <f t="shared" ref="J136:L136" si="62">I136</f>
        <v>0</v>
      </c>
      <c r="K136" s="21">
        <f t="shared" si="62"/>
        <v>0</v>
      </c>
      <c r="L136" s="21">
        <f t="shared" si="62"/>
        <v>0</v>
      </c>
      <c r="M136" s="75"/>
    </row>
    <row r="137" spans="1:13" ht="28.8" x14ac:dyDescent="0.3">
      <c r="A137" s="28" t="s">
        <v>617</v>
      </c>
      <c r="B137" s="29" t="s">
        <v>672</v>
      </c>
      <c r="C137" s="28" t="s">
        <v>6</v>
      </c>
      <c r="D137" s="30" t="s">
        <v>28</v>
      </c>
      <c r="E137" s="219"/>
      <c r="F137" s="219"/>
      <c r="G137" s="219"/>
      <c r="H137" s="31">
        <f>IF(H19&gt;0,0,H138*H139)</f>
        <v>0</v>
      </c>
      <c r="I137" s="31">
        <f>IF(I19&gt;0,0,I138*I139)</f>
        <v>0</v>
      </c>
      <c r="J137" s="31">
        <f>IF(J19&gt;0,0,J138*J139)</f>
        <v>0</v>
      </c>
      <c r="K137" s="31">
        <f>IF(K19&gt;0,0,K138*K139)</f>
        <v>0</v>
      </c>
      <c r="L137" s="31">
        <f>IF(L19&gt;0,0,L138*L139)</f>
        <v>0</v>
      </c>
    </row>
    <row r="138" spans="1:13" ht="14.7" customHeight="1" x14ac:dyDescent="0.3">
      <c r="A138" s="18"/>
      <c r="B138" s="22"/>
      <c r="C138" s="18" t="s">
        <v>4</v>
      </c>
      <c r="D138" s="19" t="s">
        <v>23</v>
      </c>
      <c r="E138" s="20"/>
      <c r="F138" s="20"/>
      <c r="G138" s="20"/>
      <c r="H138" s="21">
        <v>75</v>
      </c>
      <c r="I138" s="21">
        <v>75</v>
      </c>
      <c r="J138" s="21">
        <v>75</v>
      </c>
      <c r="K138" s="21">
        <v>75</v>
      </c>
      <c r="L138" s="21">
        <v>75</v>
      </c>
    </row>
    <row r="139" spans="1:13" ht="14.1" customHeight="1" x14ac:dyDescent="0.3">
      <c r="A139" s="23"/>
      <c r="B139" s="24"/>
      <c r="C139" s="23" t="s">
        <v>24</v>
      </c>
      <c r="D139" s="25" t="s">
        <v>2</v>
      </c>
      <c r="E139" s="20"/>
      <c r="F139" s="20"/>
      <c r="G139" s="20"/>
      <c r="H139" s="27">
        <f>'1_Jautājumi'!$C$55</f>
        <v>0</v>
      </c>
      <c r="I139" s="27">
        <f t="shared" ref="H139:L139" si="63">H139</f>
        <v>0</v>
      </c>
      <c r="J139" s="27">
        <f t="shared" si="63"/>
        <v>0</v>
      </c>
      <c r="K139" s="27">
        <f t="shared" si="63"/>
        <v>0</v>
      </c>
      <c r="L139" s="27">
        <f t="shared" si="63"/>
        <v>0</v>
      </c>
    </row>
    <row r="140" spans="1:13" s="55" customFormat="1" x14ac:dyDescent="0.3">
      <c r="A140" s="63" t="s">
        <v>34</v>
      </c>
      <c r="B140" s="64" t="s">
        <v>68</v>
      </c>
      <c r="C140" s="63" t="s">
        <v>6</v>
      </c>
      <c r="D140" s="65" t="s">
        <v>28</v>
      </c>
      <c r="E140" s="66">
        <f t="shared" ref="E140:L140" si="64">E141+E180+E192+E195+E198+E214+E221+E231+E209+E238</f>
        <v>0</v>
      </c>
      <c r="F140" s="66">
        <f t="shared" si="64"/>
        <v>0</v>
      </c>
      <c r="G140" s="66">
        <f t="shared" si="64"/>
        <v>0</v>
      </c>
      <c r="H140" s="66">
        <f t="shared" si="64"/>
        <v>0</v>
      </c>
      <c r="I140" s="66">
        <f t="shared" si="64"/>
        <v>0</v>
      </c>
      <c r="J140" s="66">
        <f t="shared" si="64"/>
        <v>0</v>
      </c>
      <c r="K140" s="66">
        <f t="shared" si="64"/>
        <v>0</v>
      </c>
      <c r="L140" s="66">
        <f t="shared" si="64"/>
        <v>0</v>
      </c>
    </row>
    <row r="141" spans="1:13" x14ac:dyDescent="0.3">
      <c r="A141" s="67" t="s">
        <v>618</v>
      </c>
      <c r="B141" s="64" t="s">
        <v>69</v>
      </c>
      <c r="C141" s="67" t="s">
        <v>6</v>
      </c>
      <c r="D141" s="68" t="s">
        <v>28</v>
      </c>
      <c r="E141" s="69">
        <f>E152*E164+E153*E169+E155*E171+E156*E172+E157*E173+E158*E174+E159*E175+E160*E176+E161*E177+E162*E178+E163*E179+E154*E170</f>
        <v>0</v>
      </c>
      <c r="F141" s="69">
        <f t="shared" ref="F141:L141" si="65">F152*F164+F153*F169+F155*F171+F156*F172+F157*F173+F158*F174+F159*F175+F160*F176+F161*F177+F162*F178+F163*F179+F154*F170</f>
        <v>0</v>
      </c>
      <c r="G141" s="69">
        <f t="shared" si="65"/>
        <v>0</v>
      </c>
      <c r="H141" s="69">
        <f>H152*H164+H153*H169+H155*H171+H156*H172+H157*H173+H158*H174+H159*H175+H160*H176+H161*H177+H162*H178+H163*H179+H154*H170</f>
        <v>0</v>
      </c>
      <c r="I141" s="69">
        <f t="shared" si="65"/>
        <v>0</v>
      </c>
      <c r="J141" s="69">
        <f t="shared" si="65"/>
        <v>0</v>
      </c>
      <c r="K141" s="69">
        <f t="shared" si="65"/>
        <v>0</v>
      </c>
      <c r="L141" s="69">
        <f t="shared" si="65"/>
        <v>0</v>
      </c>
    </row>
    <row r="142" spans="1:13" x14ac:dyDescent="0.3">
      <c r="A142" s="225"/>
      <c r="B142" s="228" t="s">
        <v>89</v>
      </c>
      <c r="C142" s="225"/>
      <c r="D142" s="226"/>
      <c r="E142" s="227">
        <f>E152*E164</f>
        <v>0</v>
      </c>
      <c r="F142" s="227">
        <f>F152*F164</f>
        <v>0</v>
      </c>
      <c r="G142" s="227">
        <f t="shared" ref="G142:L142" si="66">G152*G164</f>
        <v>0</v>
      </c>
      <c r="H142" s="227">
        <f t="shared" si="66"/>
        <v>0</v>
      </c>
      <c r="I142" s="227">
        <f t="shared" si="66"/>
        <v>0</v>
      </c>
      <c r="J142" s="227">
        <f t="shared" si="66"/>
        <v>0</v>
      </c>
      <c r="K142" s="227">
        <f t="shared" si="66"/>
        <v>0</v>
      </c>
      <c r="L142" s="227">
        <f t="shared" si="66"/>
        <v>0</v>
      </c>
    </row>
    <row r="143" spans="1:13" x14ac:dyDescent="0.3">
      <c r="A143" s="225"/>
      <c r="B143" s="228" t="s">
        <v>680</v>
      </c>
      <c r="C143" s="225"/>
      <c r="D143" s="226"/>
      <c r="E143" s="227">
        <f t="shared" ref="E143:L147" si="67">E153*E169</f>
        <v>0</v>
      </c>
      <c r="F143" s="227">
        <f t="shared" si="67"/>
        <v>0</v>
      </c>
      <c r="G143" s="227">
        <f t="shared" si="67"/>
        <v>0</v>
      </c>
      <c r="H143" s="227">
        <f t="shared" si="67"/>
        <v>0</v>
      </c>
      <c r="I143" s="227">
        <f t="shared" si="67"/>
        <v>0</v>
      </c>
      <c r="J143" s="227">
        <f t="shared" si="67"/>
        <v>0</v>
      </c>
      <c r="K143" s="227">
        <f t="shared" si="67"/>
        <v>0</v>
      </c>
      <c r="L143" s="227">
        <f t="shared" si="67"/>
        <v>0</v>
      </c>
    </row>
    <row r="144" spans="1:13" x14ac:dyDescent="0.3">
      <c r="A144" s="225"/>
      <c r="B144" s="228" t="s">
        <v>681</v>
      </c>
      <c r="C144" s="225"/>
      <c r="D144" s="226"/>
      <c r="E144" s="227">
        <f t="shared" si="67"/>
        <v>0</v>
      </c>
      <c r="F144" s="227">
        <f t="shared" si="67"/>
        <v>0</v>
      </c>
      <c r="G144" s="227">
        <f t="shared" si="67"/>
        <v>0</v>
      </c>
      <c r="H144" s="227">
        <f t="shared" si="67"/>
        <v>0</v>
      </c>
      <c r="I144" s="227">
        <f t="shared" si="67"/>
        <v>0</v>
      </c>
      <c r="J144" s="227">
        <f t="shared" si="67"/>
        <v>0</v>
      </c>
      <c r="K144" s="227">
        <f t="shared" si="67"/>
        <v>0</v>
      </c>
      <c r="L144" s="227">
        <f t="shared" si="67"/>
        <v>0</v>
      </c>
    </row>
    <row r="145" spans="1:13" x14ac:dyDescent="0.3">
      <c r="A145" s="225"/>
      <c r="B145" s="228" t="s">
        <v>682</v>
      </c>
      <c r="C145" s="225"/>
      <c r="D145" s="226"/>
      <c r="E145" s="227">
        <f t="shared" si="67"/>
        <v>0</v>
      </c>
      <c r="F145" s="227">
        <f t="shared" si="67"/>
        <v>0</v>
      </c>
      <c r="G145" s="227">
        <f t="shared" si="67"/>
        <v>0</v>
      </c>
      <c r="H145" s="227">
        <f t="shared" si="67"/>
        <v>0</v>
      </c>
      <c r="I145" s="227">
        <f t="shared" si="67"/>
        <v>0</v>
      </c>
      <c r="J145" s="227">
        <f t="shared" si="67"/>
        <v>0</v>
      </c>
      <c r="K145" s="227">
        <f t="shared" si="67"/>
        <v>0</v>
      </c>
      <c r="L145" s="227">
        <f t="shared" si="67"/>
        <v>0</v>
      </c>
    </row>
    <row r="146" spans="1:13" x14ac:dyDescent="0.3">
      <c r="A146" s="225"/>
      <c r="B146" s="228" t="s">
        <v>70</v>
      </c>
      <c r="C146" s="225"/>
      <c r="D146" s="226"/>
      <c r="E146" s="227">
        <f t="shared" si="67"/>
        <v>0</v>
      </c>
      <c r="F146" s="227">
        <f t="shared" si="67"/>
        <v>0</v>
      </c>
      <c r="G146" s="227">
        <f t="shared" si="67"/>
        <v>0</v>
      </c>
      <c r="H146" s="227">
        <f t="shared" si="67"/>
        <v>0</v>
      </c>
      <c r="I146" s="227">
        <f t="shared" si="67"/>
        <v>0</v>
      </c>
      <c r="J146" s="227">
        <f t="shared" si="67"/>
        <v>0</v>
      </c>
      <c r="K146" s="227">
        <f t="shared" si="67"/>
        <v>0</v>
      </c>
      <c r="L146" s="227">
        <f t="shared" si="67"/>
        <v>0</v>
      </c>
    </row>
    <row r="147" spans="1:13" x14ac:dyDescent="0.3">
      <c r="A147" s="225"/>
      <c r="B147" s="228" t="s">
        <v>72</v>
      </c>
      <c r="C147" s="225"/>
      <c r="D147" s="226"/>
      <c r="E147" s="227">
        <f t="shared" si="67"/>
        <v>0</v>
      </c>
      <c r="F147" s="227">
        <f t="shared" si="67"/>
        <v>0</v>
      </c>
      <c r="G147" s="227">
        <f t="shared" si="67"/>
        <v>0</v>
      </c>
      <c r="H147" s="227">
        <f t="shared" si="67"/>
        <v>0</v>
      </c>
      <c r="I147" s="227">
        <f t="shared" si="67"/>
        <v>0</v>
      </c>
      <c r="J147" s="227">
        <f t="shared" si="67"/>
        <v>0</v>
      </c>
      <c r="K147" s="227">
        <f t="shared" si="67"/>
        <v>0</v>
      </c>
      <c r="L147" s="227">
        <f t="shared" si="67"/>
        <v>0</v>
      </c>
    </row>
    <row r="148" spans="1:13" x14ac:dyDescent="0.3">
      <c r="A148" s="225"/>
      <c r="B148" s="228" t="s">
        <v>73</v>
      </c>
      <c r="C148" s="225"/>
      <c r="D148" s="226"/>
      <c r="E148" s="227">
        <f t="shared" ref="E148:L151" si="68">E159*E175</f>
        <v>0</v>
      </c>
      <c r="F148" s="227">
        <f t="shared" si="68"/>
        <v>0</v>
      </c>
      <c r="G148" s="227">
        <f t="shared" si="68"/>
        <v>0</v>
      </c>
      <c r="H148" s="227">
        <f t="shared" si="68"/>
        <v>0</v>
      </c>
      <c r="I148" s="227">
        <f t="shared" si="68"/>
        <v>0</v>
      </c>
      <c r="J148" s="227">
        <f t="shared" si="68"/>
        <v>0</v>
      </c>
      <c r="K148" s="227">
        <f t="shared" si="68"/>
        <v>0</v>
      </c>
      <c r="L148" s="227">
        <f t="shared" si="68"/>
        <v>0</v>
      </c>
    </row>
    <row r="149" spans="1:13" x14ac:dyDescent="0.3">
      <c r="A149" s="225"/>
      <c r="B149" s="228" t="s">
        <v>3</v>
      </c>
      <c r="C149" s="225"/>
      <c r="D149" s="226"/>
      <c r="E149" s="227">
        <f t="shared" si="68"/>
        <v>0</v>
      </c>
      <c r="F149" s="227">
        <f t="shared" si="68"/>
        <v>0</v>
      </c>
      <c r="G149" s="227">
        <f t="shared" si="68"/>
        <v>0</v>
      </c>
      <c r="H149" s="227">
        <f t="shared" si="68"/>
        <v>0</v>
      </c>
      <c r="I149" s="227">
        <f t="shared" si="68"/>
        <v>0</v>
      </c>
      <c r="J149" s="227">
        <f t="shared" si="68"/>
        <v>0</v>
      </c>
      <c r="K149" s="227">
        <f t="shared" si="68"/>
        <v>0</v>
      </c>
      <c r="L149" s="227">
        <f t="shared" si="68"/>
        <v>0</v>
      </c>
    </row>
    <row r="150" spans="1:13" x14ac:dyDescent="0.3">
      <c r="A150" s="225"/>
      <c r="B150" s="228" t="s">
        <v>518</v>
      </c>
      <c r="C150" s="225"/>
      <c r="D150" s="226"/>
      <c r="E150" s="227">
        <f t="shared" si="68"/>
        <v>0</v>
      </c>
      <c r="F150" s="227">
        <f t="shared" si="68"/>
        <v>0</v>
      </c>
      <c r="G150" s="227">
        <f t="shared" si="68"/>
        <v>0</v>
      </c>
      <c r="H150" s="227">
        <f t="shared" si="68"/>
        <v>0</v>
      </c>
      <c r="I150" s="227">
        <f t="shared" si="68"/>
        <v>0</v>
      </c>
      <c r="J150" s="227">
        <f t="shared" si="68"/>
        <v>0</v>
      </c>
      <c r="K150" s="227">
        <f t="shared" si="68"/>
        <v>0</v>
      </c>
      <c r="L150" s="227">
        <f t="shared" si="68"/>
        <v>0</v>
      </c>
    </row>
    <row r="151" spans="1:13" x14ac:dyDescent="0.3">
      <c r="A151" s="225"/>
      <c r="B151" s="228" t="s">
        <v>90</v>
      </c>
      <c r="C151" s="225"/>
      <c r="D151" s="226"/>
      <c r="E151" s="227">
        <f t="shared" si="68"/>
        <v>0</v>
      </c>
      <c r="F151" s="227">
        <f t="shared" si="68"/>
        <v>0</v>
      </c>
      <c r="G151" s="227">
        <f t="shared" si="68"/>
        <v>0</v>
      </c>
      <c r="H151" s="227">
        <f t="shared" si="68"/>
        <v>0</v>
      </c>
      <c r="I151" s="227">
        <f t="shared" si="68"/>
        <v>0</v>
      </c>
      <c r="J151" s="227">
        <f t="shared" si="68"/>
        <v>0</v>
      </c>
      <c r="K151" s="227">
        <f t="shared" si="68"/>
        <v>0</v>
      </c>
      <c r="L151" s="227">
        <f t="shared" si="68"/>
        <v>0</v>
      </c>
    </row>
    <row r="152" spans="1:13" ht="14.7" customHeight="1" x14ac:dyDescent="0.3">
      <c r="A152" s="18"/>
      <c r="B152" s="61" t="s">
        <v>89</v>
      </c>
      <c r="C152" s="18" t="s">
        <v>4</v>
      </c>
      <c r="D152" s="19" t="s">
        <v>23</v>
      </c>
      <c r="E152" s="21">
        <v>97</v>
      </c>
      <c r="F152" s="21">
        <v>97</v>
      </c>
      <c r="G152" s="21">
        <v>97</v>
      </c>
      <c r="H152" s="21">
        <v>43</v>
      </c>
      <c r="I152" s="21">
        <v>43</v>
      </c>
      <c r="J152" s="21">
        <v>43</v>
      </c>
      <c r="K152" s="21">
        <v>43</v>
      </c>
      <c r="L152" s="21">
        <v>43</v>
      </c>
      <c r="M152" s="75"/>
    </row>
    <row r="153" spans="1:13" ht="14.7" customHeight="1" x14ac:dyDescent="0.3">
      <c r="A153" s="18"/>
      <c r="B153" s="61" t="s">
        <v>585</v>
      </c>
      <c r="C153" s="18" t="s">
        <v>4</v>
      </c>
      <c r="D153" s="19" t="s">
        <v>23</v>
      </c>
      <c r="E153" s="21">
        <v>97</v>
      </c>
      <c r="F153" s="21">
        <v>97</v>
      </c>
      <c r="G153" s="21">
        <v>97</v>
      </c>
      <c r="H153" s="21">
        <v>46</v>
      </c>
      <c r="I153" s="21">
        <f t="shared" ref="I153:I158" si="69">H153</f>
        <v>46</v>
      </c>
      <c r="J153" s="21">
        <f t="shared" ref="J153:L153" si="70">I153</f>
        <v>46</v>
      </c>
      <c r="K153" s="21">
        <f t="shared" si="70"/>
        <v>46</v>
      </c>
      <c r="L153" s="21">
        <f t="shared" si="70"/>
        <v>46</v>
      </c>
      <c r="M153" s="75"/>
    </row>
    <row r="154" spans="1:13" ht="14.7" customHeight="1" x14ac:dyDescent="0.3">
      <c r="A154" s="18"/>
      <c r="B154" s="61" t="s">
        <v>691</v>
      </c>
      <c r="C154" s="18" t="s">
        <v>4</v>
      </c>
      <c r="D154" s="19" t="s">
        <v>23</v>
      </c>
      <c r="E154" s="21">
        <f>E155</f>
        <v>117</v>
      </c>
      <c r="F154" s="21">
        <f t="shared" ref="F154:G154" si="71">F155</f>
        <v>117</v>
      </c>
      <c r="G154" s="21">
        <f t="shared" si="71"/>
        <v>117</v>
      </c>
      <c r="H154" s="21">
        <v>46</v>
      </c>
      <c r="I154" s="21">
        <f t="shared" si="69"/>
        <v>46</v>
      </c>
      <c r="J154" s="21">
        <f t="shared" ref="J154:L154" si="72">I154</f>
        <v>46</v>
      </c>
      <c r="K154" s="21">
        <f t="shared" si="72"/>
        <v>46</v>
      </c>
      <c r="L154" s="21">
        <f t="shared" si="72"/>
        <v>46</v>
      </c>
      <c r="M154" s="75"/>
    </row>
    <row r="155" spans="1:13" ht="28.8" x14ac:dyDescent="0.3">
      <c r="A155" s="18"/>
      <c r="B155" s="61" t="s">
        <v>583</v>
      </c>
      <c r="C155" s="18" t="s">
        <v>4</v>
      </c>
      <c r="D155" s="19" t="s">
        <v>23</v>
      </c>
      <c r="E155" s="21">
        <v>117</v>
      </c>
      <c r="F155" s="21">
        <v>117</v>
      </c>
      <c r="G155" s="21">
        <v>117</v>
      </c>
      <c r="H155" s="21">
        <v>97</v>
      </c>
      <c r="I155" s="21">
        <f t="shared" si="69"/>
        <v>97</v>
      </c>
      <c r="J155" s="21">
        <f t="shared" ref="J155:L155" si="73">I155</f>
        <v>97</v>
      </c>
      <c r="K155" s="21">
        <f t="shared" si="73"/>
        <v>97</v>
      </c>
      <c r="L155" s="21">
        <f t="shared" si="73"/>
        <v>97</v>
      </c>
      <c r="M155" s="75"/>
    </row>
    <row r="156" spans="1:13" ht="14.7" customHeight="1" x14ac:dyDescent="0.3">
      <c r="A156" s="18"/>
      <c r="B156" s="61" t="s">
        <v>70</v>
      </c>
      <c r="C156" s="18" t="s">
        <v>4</v>
      </c>
      <c r="D156" s="19" t="s">
        <v>23</v>
      </c>
      <c r="E156" s="21">
        <v>399</v>
      </c>
      <c r="F156" s="21">
        <v>399</v>
      </c>
      <c r="G156" s="21">
        <v>399</v>
      </c>
      <c r="H156" s="21">
        <v>518</v>
      </c>
      <c r="I156" s="21">
        <f t="shared" si="69"/>
        <v>518</v>
      </c>
      <c r="J156" s="21">
        <f t="shared" ref="J156:L157" si="74">I156</f>
        <v>518</v>
      </c>
      <c r="K156" s="21">
        <f t="shared" si="74"/>
        <v>518</v>
      </c>
      <c r="L156" s="21">
        <f t="shared" si="74"/>
        <v>518</v>
      </c>
      <c r="M156" s="75"/>
    </row>
    <row r="157" spans="1:13" ht="14.7" customHeight="1" x14ac:dyDescent="0.3">
      <c r="A157" s="18"/>
      <c r="B157" s="61" t="s">
        <v>71</v>
      </c>
      <c r="C157" s="18" t="s">
        <v>4</v>
      </c>
      <c r="D157" s="19" t="s">
        <v>23</v>
      </c>
      <c r="E157" s="21">
        <v>397</v>
      </c>
      <c r="F157" s="21">
        <v>397</v>
      </c>
      <c r="G157" s="21">
        <v>397</v>
      </c>
      <c r="H157" s="21">
        <v>518</v>
      </c>
      <c r="I157" s="21">
        <f t="shared" si="69"/>
        <v>518</v>
      </c>
      <c r="J157" s="21">
        <f t="shared" si="74"/>
        <v>518</v>
      </c>
      <c r="K157" s="21">
        <f t="shared" si="74"/>
        <v>518</v>
      </c>
      <c r="L157" s="21">
        <f t="shared" si="74"/>
        <v>518</v>
      </c>
      <c r="M157" s="75"/>
    </row>
    <row r="158" spans="1:13" ht="14.7" customHeight="1" x14ac:dyDescent="0.3">
      <c r="A158" s="18"/>
      <c r="B158" s="61" t="s">
        <v>72</v>
      </c>
      <c r="C158" s="18" t="s">
        <v>4</v>
      </c>
      <c r="D158" s="19" t="s">
        <v>23</v>
      </c>
      <c r="E158" s="21">
        <v>485</v>
      </c>
      <c r="F158" s="21">
        <v>485</v>
      </c>
      <c r="G158" s="21">
        <v>485</v>
      </c>
      <c r="H158" s="21">
        <v>518</v>
      </c>
      <c r="I158" s="21">
        <f t="shared" si="69"/>
        <v>518</v>
      </c>
      <c r="J158" s="21">
        <f t="shared" ref="J158:L158" si="75">I158</f>
        <v>518</v>
      </c>
      <c r="K158" s="21">
        <f t="shared" si="75"/>
        <v>518</v>
      </c>
      <c r="L158" s="21">
        <f t="shared" si="75"/>
        <v>518</v>
      </c>
      <c r="M158" s="75"/>
    </row>
    <row r="159" spans="1:13" ht="14.7" customHeight="1" x14ac:dyDescent="0.3">
      <c r="A159" s="18"/>
      <c r="B159" s="61" t="s">
        <v>73</v>
      </c>
      <c r="C159" s="18" t="s">
        <v>4</v>
      </c>
      <c r="D159" s="19" t="s">
        <v>91</v>
      </c>
      <c r="E159" s="21">
        <v>40</v>
      </c>
      <c r="F159" s="21">
        <v>40</v>
      </c>
      <c r="G159" s="21">
        <v>40</v>
      </c>
      <c r="H159" s="20"/>
      <c r="I159" s="20"/>
      <c r="J159" s="20"/>
      <c r="K159" s="20"/>
      <c r="L159" s="20"/>
      <c r="M159" s="75"/>
    </row>
    <row r="160" spans="1:13" ht="14.7" customHeight="1" x14ac:dyDescent="0.3">
      <c r="A160" s="18"/>
      <c r="B160" s="61" t="s">
        <v>3</v>
      </c>
      <c r="C160" s="18" t="s">
        <v>4</v>
      </c>
      <c r="D160" s="19" t="s">
        <v>703</v>
      </c>
      <c r="E160" s="20"/>
      <c r="F160" s="20"/>
      <c r="G160" s="20"/>
      <c r="H160" s="21">
        <v>95</v>
      </c>
      <c r="I160" s="21">
        <v>95</v>
      </c>
      <c r="J160" s="21">
        <v>95</v>
      </c>
      <c r="K160" s="21">
        <v>95</v>
      </c>
      <c r="L160" s="21">
        <v>95</v>
      </c>
      <c r="M160" s="75"/>
    </row>
    <row r="161" spans="1:12" s="75" customFormat="1" ht="14.7" customHeight="1" x14ac:dyDescent="0.3">
      <c r="A161" s="18"/>
      <c r="B161" s="61" t="s">
        <v>518</v>
      </c>
      <c r="C161" s="18" t="s">
        <v>4</v>
      </c>
      <c r="D161" s="19" t="s">
        <v>703</v>
      </c>
      <c r="E161" s="20"/>
      <c r="F161" s="20"/>
      <c r="G161" s="20"/>
      <c r="H161" s="21">
        <v>0</v>
      </c>
      <c r="I161" s="21">
        <v>0</v>
      </c>
      <c r="J161" s="21">
        <v>0</v>
      </c>
      <c r="K161" s="21">
        <v>0</v>
      </c>
      <c r="L161" s="21">
        <v>0</v>
      </c>
    </row>
    <row r="162" spans="1:12" s="75" customFormat="1" x14ac:dyDescent="0.3">
      <c r="A162" s="18"/>
      <c r="B162" s="61" t="s">
        <v>90</v>
      </c>
      <c r="C162" s="18" t="s">
        <v>4</v>
      </c>
      <c r="D162" s="19" t="s">
        <v>703</v>
      </c>
      <c r="E162" s="20"/>
      <c r="F162" s="20"/>
      <c r="G162" s="20"/>
      <c r="H162" s="21">
        <v>50</v>
      </c>
      <c r="I162" s="21">
        <v>50</v>
      </c>
      <c r="J162" s="21">
        <v>50</v>
      </c>
      <c r="K162" s="21">
        <v>50</v>
      </c>
      <c r="L162" s="21">
        <v>50</v>
      </c>
    </row>
    <row r="163" spans="1:12" s="75" customFormat="1" x14ac:dyDescent="0.3">
      <c r="A163" s="18"/>
      <c r="B163" s="61" t="s">
        <v>519</v>
      </c>
      <c r="C163" s="18" t="s">
        <v>4</v>
      </c>
      <c r="D163" s="19" t="s">
        <v>23</v>
      </c>
      <c r="E163" s="20"/>
      <c r="F163" s="20"/>
      <c r="G163" s="20"/>
      <c r="H163" s="21">
        <v>0</v>
      </c>
      <c r="I163" s="21">
        <f>H163</f>
        <v>0</v>
      </c>
      <c r="J163" s="21">
        <f t="shared" ref="J163:L163" si="76">I163</f>
        <v>0</v>
      </c>
      <c r="K163" s="21">
        <f t="shared" si="76"/>
        <v>0</v>
      </c>
      <c r="L163" s="21">
        <f t="shared" si="76"/>
        <v>0</v>
      </c>
    </row>
    <row r="164" spans="1:12" s="75" customFormat="1" x14ac:dyDescent="0.3">
      <c r="A164" s="18"/>
      <c r="B164" s="61"/>
      <c r="C164" s="7" t="s">
        <v>5</v>
      </c>
      <c r="D164" s="19" t="s">
        <v>2</v>
      </c>
      <c r="E164" s="21">
        <f>IF(E165&gt;E168,E168,E165)</f>
        <v>0</v>
      </c>
      <c r="F164" s="21">
        <f>E164</f>
        <v>0</v>
      </c>
      <c r="G164" s="21">
        <f t="shared" ref="G164" si="77">F164</f>
        <v>0</v>
      </c>
      <c r="H164" s="21">
        <f>IF(H165&gt;H168,H168,H165)</f>
        <v>0</v>
      </c>
      <c r="I164" s="21">
        <f t="shared" ref="I164:L164" si="78">IF(I165&gt;I168,I168,I165)</f>
        <v>0</v>
      </c>
      <c r="J164" s="21">
        <f t="shared" si="78"/>
        <v>0</v>
      </c>
      <c r="K164" s="21">
        <f t="shared" si="78"/>
        <v>0</v>
      </c>
      <c r="L164" s="21">
        <f t="shared" si="78"/>
        <v>0</v>
      </c>
    </row>
    <row r="165" spans="1:12" s="75" customFormat="1" x14ac:dyDescent="0.3">
      <c r="A165" s="18"/>
      <c r="B165" s="61"/>
      <c r="C165" s="7" t="s">
        <v>673</v>
      </c>
      <c r="D165" s="19" t="s">
        <v>2</v>
      </c>
      <c r="E165" s="21">
        <f>E167/0.3+E166/0.3</f>
        <v>0</v>
      </c>
      <c r="F165" s="21">
        <f t="shared" ref="F165" si="79">F167/0.3+F166/0.3</f>
        <v>0</v>
      </c>
      <c r="G165" s="21">
        <f t="shared" ref="G165" si="80">G167/0.3+G166/0.3</f>
        <v>0</v>
      </c>
      <c r="H165" s="21">
        <f>H167/0.4+H166/0.3</f>
        <v>0</v>
      </c>
      <c r="I165" s="21">
        <f t="shared" ref="I165:L165" si="81">I167/0.4+I166/0.3</f>
        <v>0</v>
      </c>
      <c r="J165" s="21">
        <f t="shared" si="81"/>
        <v>0</v>
      </c>
      <c r="K165" s="21">
        <f t="shared" si="81"/>
        <v>0</v>
      </c>
      <c r="L165" s="21">
        <f t="shared" si="81"/>
        <v>0</v>
      </c>
    </row>
    <row r="166" spans="1:12" s="75" customFormat="1" x14ac:dyDescent="0.3">
      <c r="A166" s="18"/>
      <c r="B166" s="61"/>
      <c r="C166" s="7" t="s">
        <v>684</v>
      </c>
      <c r="D166" s="19" t="s">
        <v>88</v>
      </c>
      <c r="E166" s="46">
        <f>IF('1_Jautājumi'!C11=1,'1_Jautājumi'!C32,0)</f>
        <v>0</v>
      </c>
      <c r="F166" s="21">
        <f t="shared" ref="F166:F168" si="82">E166</f>
        <v>0</v>
      </c>
      <c r="G166" s="21">
        <f t="shared" ref="G166:L166" si="83">F166</f>
        <v>0</v>
      </c>
      <c r="H166" s="21">
        <f t="shared" si="83"/>
        <v>0</v>
      </c>
      <c r="I166" s="21">
        <f t="shared" si="83"/>
        <v>0</v>
      </c>
      <c r="J166" s="21">
        <f t="shared" si="83"/>
        <v>0</v>
      </c>
      <c r="K166" s="21">
        <f t="shared" si="83"/>
        <v>0</v>
      </c>
      <c r="L166" s="21">
        <f t="shared" si="83"/>
        <v>0</v>
      </c>
    </row>
    <row r="167" spans="1:12" s="75" customFormat="1" x14ac:dyDescent="0.3">
      <c r="A167" s="18"/>
      <c r="B167" s="61"/>
      <c r="C167" s="7" t="s">
        <v>685</v>
      </c>
      <c r="D167" s="19" t="s">
        <v>88</v>
      </c>
      <c r="E167" s="21">
        <f>IF('1_Jautājumi'!C11=1,'1_Jautājumi'!C31+'1_Jautājumi'!C33+'1_Jautājumi'!C34+'1_Jautājumi'!C35+'1_Jautājumi'!C36+'1_Jautājumi'!C37,0)</f>
        <v>0</v>
      </c>
      <c r="F167" s="21">
        <f t="shared" si="82"/>
        <v>0</v>
      </c>
      <c r="G167" s="21">
        <f t="shared" ref="G167:L167" si="84">F167</f>
        <v>0</v>
      </c>
      <c r="H167" s="21">
        <f t="shared" si="84"/>
        <v>0</v>
      </c>
      <c r="I167" s="21">
        <f t="shared" si="84"/>
        <v>0</v>
      </c>
      <c r="J167" s="21">
        <f t="shared" si="84"/>
        <v>0</v>
      </c>
      <c r="K167" s="21">
        <f t="shared" si="84"/>
        <v>0</v>
      </c>
      <c r="L167" s="21">
        <f t="shared" si="84"/>
        <v>0</v>
      </c>
    </row>
    <row r="168" spans="1:12" s="75" customFormat="1" x14ac:dyDescent="0.3">
      <c r="A168" s="18"/>
      <c r="B168" s="61" t="s">
        <v>89</v>
      </c>
      <c r="C168" s="7" t="s">
        <v>686</v>
      </c>
      <c r="D168" s="19" t="s">
        <v>2</v>
      </c>
      <c r="E168" s="10">
        <f>IF('1_Jautājumi'!C11=1,'1_Jautājumi'!C62+'1_Jautājumi'!C61-'1_Jautājumi'!C79,0)</f>
        <v>0</v>
      </c>
      <c r="F168" s="21">
        <f t="shared" si="82"/>
        <v>0</v>
      </c>
      <c r="G168" s="21">
        <f t="shared" ref="G168:L168" si="85">F168</f>
        <v>0</v>
      </c>
      <c r="H168" s="21">
        <f t="shared" si="85"/>
        <v>0</v>
      </c>
      <c r="I168" s="21">
        <f t="shared" si="85"/>
        <v>0</v>
      </c>
      <c r="J168" s="21">
        <f t="shared" si="85"/>
        <v>0</v>
      </c>
      <c r="K168" s="21">
        <f t="shared" si="85"/>
        <v>0</v>
      </c>
      <c r="L168" s="21">
        <f t="shared" si="85"/>
        <v>0</v>
      </c>
    </row>
    <row r="169" spans="1:12" s="75" customFormat="1" ht="28.8" x14ac:dyDescent="0.3">
      <c r="A169" s="18"/>
      <c r="B169" s="61" t="s">
        <v>585</v>
      </c>
      <c r="C169" s="18" t="s">
        <v>5</v>
      </c>
      <c r="D169" s="19" t="s">
        <v>2</v>
      </c>
      <c r="E169" s="21">
        <f>IF('1_Jautājumi'!C11=1,'1_Jautājumi'!C58+'1_Jautājumi'!C57,0)</f>
        <v>0</v>
      </c>
      <c r="F169" s="21">
        <f t="shared" ref="F169:G175" si="86">E169</f>
        <v>0</v>
      </c>
      <c r="G169" s="21">
        <f t="shared" si="86"/>
        <v>0</v>
      </c>
      <c r="H169" s="21">
        <f>IF('1_Jautājumi'!C11=1,'1_Jautājumi'!C57+'1_Jautājumi'!C58,0)</f>
        <v>0</v>
      </c>
      <c r="I169" s="21">
        <f>H169</f>
        <v>0</v>
      </c>
      <c r="J169" s="21">
        <f t="shared" ref="J169:L169" si="87">I169</f>
        <v>0</v>
      </c>
      <c r="K169" s="21">
        <f t="shared" si="87"/>
        <v>0</v>
      </c>
      <c r="L169" s="21">
        <f t="shared" si="87"/>
        <v>0</v>
      </c>
    </row>
    <row r="170" spans="1:12" s="75" customFormat="1" x14ac:dyDescent="0.3">
      <c r="A170" s="18"/>
      <c r="B170" s="61" t="s">
        <v>584</v>
      </c>
      <c r="C170" s="18" t="s">
        <v>5</v>
      </c>
      <c r="D170" s="19" t="s">
        <v>2</v>
      </c>
      <c r="E170" s="10">
        <f>IF('1_Jautājumi'!C11=1,'1_Jautājumi'!C59+'1_Jautājumi'!C60+'1_Jautājumi'!C52,0)</f>
        <v>0</v>
      </c>
      <c r="F170" s="21">
        <f t="shared" si="86"/>
        <v>0</v>
      </c>
      <c r="G170" s="21">
        <f t="shared" si="86"/>
        <v>0</v>
      </c>
      <c r="H170" s="21">
        <f>G170</f>
        <v>0</v>
      </c>
      <c r="I170" s="21">
        <f t="shared" ref="I170:L170" si="88">H170</f>
        <v>0</v>
      </c>
      <c r="J170" s="21">
        <f t="shared" si="88"/>
        <v>0</v>
      </c>
      <c r="K170" s="21">
        <f t="shared" si="88"/>
        <v>0</v>
      </c>
      <c r="L170" s="21">
        <f t="shared" si="88"/>
        <v>0</v>
      </c>
    </row>
    <row r="171" spans="1:12" s="75" customFormat="1" ht="28.8" x14ac:dyDescent="0.3">
      <c r="A171" s="18"/>
      <c r="B171" s="61" t="s">
        <v>583</v>
      </c>
      <c r="C171" s="18" t="s">
        <v>5</v>
      </c>
      <c r="D171" s="19" t="s">
        <v>2</v>
      </c>
      <c r="E171" s="21">
        <f>IF('1_Jautājumi'!C11=1,'1_Jautājumi'!C56+'1_Jautājumi'!C63,0)</f>
        <v>0</v>
      </c>
      <c r="F171" s="21">
        <f t="shared" si="86"/>
        <v>0</v>
      </c>
      <c r="G171" s="21">
        <f t="shared" si="86"/>
        <v>0</v>
      </c>
      <c r="H171" s="21">
        <f t="shared" ref="H171:L171" si="89">G171</f>
        <v>0</v>
      </c>
      <c r="I171" s="21">
        <f t="shared" si="89"/>
        <v>0</v>
      </c>
      <c r="J171" s="21">
        <f t="shared" si="89"/>
        <v>0</v>
      </c>
      <c r="K171" s="21">
        <f t="shared" si="89"/>
        <v>0</v>
      </c>
      <c r="L171" s="21">
        <f t="shared" si="89"/>
        <v>0</v>
      </c>
    </row>
    <row r="172" spans="1:12" s="75" customFormat="1" x14ac:dyDescent="0.3">
      <c r="A172" s="18"/>
      <c r="B172" s="61" t="s">
        <v>70</v>
      </c>
      <c r="C172" s="18" t="s">
        <v>5</v>
      </c>
      <c r="D172" s="19" t="s">
        <v>2</v>
      </c>
      <c r="E172" s="21">
        <f>IF('1_Jautājumi'!C11=1,'1_Jautājumi'!C50,0)</f>
        <v>0</v>
      </c>
      <c r="F172" s="21">
        <f t="shared" si="86"/>
        <v>0</v>
      </c>
      <c r="G172" s="21">
        <f t="shared" si="86"/>
        <v>0</v>
      </c>
      <c r="H172" s="21">
        <f t="shared" ref="H172:L172" si="90">G172</f>
        <v>0</v>
      </c>
      <c r="I172" s="21">
        <f t="shared" si="90"/>
        <v>0</v>
      </c>
      <c r="J172" s="21">
        <f t="shared" si="90"/>
        <v>0</v>
      </c>
      <c r="K172" s="21">
        <f t="shared" si="90"/>
        <v>0</v>
      </c>
      <c r="L172" s="21">
        <f t="shared" si="90"/>
        <v>0</v>
      </c>
    </row>
    <row r="173" spans="1:12" s="75" customFormat="1" ht="14.7" customHeight="1" x14ac:dyDescent="0.3">
      <c r="A173" s="18"/>
      <c r="B173" s="61" t="s">
        <v>71</v>
      </c>
      <c r="C173" s="18" t="s">
        <v>5</v>
      </c>
      <c r="D173" s="19" t="s">
        <v>2</v>
      </c>
      <c r="E173" s="21">
        <f>IF('1_Jautājumi'!C11=1,'1_Jautājumi'!C41+'1_Jautājumi'!C42,0)</f>
        <v>0</v>
      </c>
      <c r="F173" s="21">
        <f t="shared" si="86"/>
        <v>0</v>
      </c>
      <c r="G173" s="21">
        <f t="shared" si="86"/>
        <v>0</v>
      </c>
      <c r="H173" s="21">
        <f t="shared" ref="H173:L173" si="91">G173</f>
        <v>0</v>
      </c>
      <c r="I173" s="21">
        <f t="shared" si="91"/>
        <v>0</v>
      </c>
      <c r="J173" s="21">
        <f t="shared" si="91"/>
        <v>0</v>
      </c>
      <c r="K173" s="21">
        <f t="shared" si="91"/>
        <v>0</v>
      </c>
      <c r="L173" s="21">
        <f t="shared" si="91"/>
        <v>0</v>
      </c>
    </row>
    <row r="174" spans="1:12" s="75" customFormat="1" ht="14.7" customHeight="1" x14ac:dyDescent="0.3">
      <c r="A174" s="18"/>
      <c r="B174" s="61" t="s">
        <v>72</v>
      </c>
      <c r="C174" s="18" t="s">
        <v>5</v>
      </c>
      <c r="D174" s="19" t="s">
        <v>2</v>
      </c>
      <c r="E174" s="21">
        <f>IF('1_Jautājumi'!C11=1,'1_Jautājumi'!C47+'1_Jautājumi'!C48+'1_Jautājumi'!C49,0)</f>
        <v>0</v>
      </c>
      <c r="F174" s="21">
        <f t="shared" si="86"/>
        <v>0</v>
      </c>
      <c r="G174" s="21">
        <f t="shared" si="86"/>
        <v>0</v>
      </c>
      <c r="H174" s="21">
        <f t="shared" ref="H174:L174" si="92">G174</f>
        <v>0</v>
      </c>
      <c r="I174" s="21">
        <f t="shared" si="92"/>
        <v>0</v>
      </c>
      <c r="J174" s="21">
        <f t="shared" si="92"/>
        <v>0</v>
      </c>
      <c r="K174" s="21">
        <f t="shared" si="92"/>
        <v>0</v>
      </c>
      <c r="L174" s="21">
        <f t="shared" si="92"/>
        <v>0</v>
      </c>
    </row>
    <row r="175" spans="1:12" s="75" customFormat="1" ht="14.7" customHeight="1" x14ac:dyDescent="0.3">
      <c r="A175" s="18"/>
      <c r="B175" s="61" t="s">
        <v>73</v>
      </c>
      <c r="C175" s="18" t="s">
        <v>92</v>
      </c>
      <c r="D175" s="19" t="s">
        <v>93</v>
      </c>
      <c r="E175" s="21">
        <f>IF('1_Jautājumi'!C11=1,'1_Jautājumi'!C29,0)</f>
        <v>0</v>
      </c>
      <c r="F175" s="21">
        <f t="shared" si="86"/>
        <v>0</v>
      </c>
      <c r="G175" s="21">
        <f t="shared" si="86"/>
        <v>0</v>
      </c>
      <c r="H175" s="20"/>
      <c r="I175" s="20"/>
      <c r="J175" s="20"/>
      <c r="K175" s="20"/>
      <c r="L175" s="20"/>
    </row>
    <row r="176" spans="1:12" s="75" customFormat="1" ht="14.7" customHeight="1" x14ac:dyDescent="0.3">
      <c r="A176" s="18"/>
      <c r="B176" s="61" t="s">
        <v>3</v>
      </c>
      <c r="C176" s="18" t="s">
        <v>92</v>
      </c>
      <c r="D176" s="19" t="s">
        <v>88</v>
      </c>
      <c r="E176" s="20"/>
      <c r="F176" s="20"/>
      <c r="G176" s="20"/>
      <c r="H176" s="21">
        <f>IF('1_Jautājumi'!C11=1,'1_Jautājumi'!$C$31,0)</f>
        <v>0</v>
      </c>
      <c r="I176" s="21">
        <f>H176</f>
        <v>0</v>
      </c>
      <c r="J176" s="21">
        <f t="shared" ref="J176:L176" si="93">I176</f>
        <v>0</v>
      </c>
      <c r="K176" s="21">
        <f t="shared" si="93"/>
        <v>0</v>
      </c>
      <c r="L176" s="21">
        <f t="shared" si="93"/>
        <v>0</v>
      </c>
    </row>
    <row r="177" spans="1:12" s="75" customFormat="1" ht="14.7" customHeight="1" x14ac:dyDescent="0.3">
      <c r="A177" s="18"/>
      <c r="B177" s="61" t="s">
        <v>518</v>
      </c>
      <c r="C177" s="18" t="s">
        <v>92</v>
      </c>
      <c r="D177" s="19" t="s">
        <v>88</v>
      </c>
      <c r="E177" s="20"/>
      <c r="F177" s="20"/>
      <c r="G177" s="20"/>
      <c r="H177" s="21">
        <f>IF('1_Jautājumi'!C11=1,'1_Jautājumi'!$C$32,0)</f>
        <v>0</v>
      </c>
      <c r="I177" s="21">
        <f t="shared" ref="I177:L178" si="94">H177</f>
        <v>0</v>
      </c>
      <c r="J177" s="21">
        <f t="shared" si="94"/>
        <v>0</v>
      </c>
      <c r="K177" s="21">
        <f t="shared" si="94"/>
        <v>0</v>
      </c>
      <c r="L177" s="21">
        <f t="shared" si="94"/>
        <v>0</v>
      </c>
    </row>
    <row r="178" spans="1:12" ht="14.7" customHeight="1" x14ac:dyDescent="0.3">
      <c r="A178" s="18"/>
      <c r="B178" s="61" t="s">
        <v>90</v>
      </c>
      <c r="C178" s="18" t="s">
        <v>92</v>
      </c>
      <c r="D178" s="19" t="s">
        <v>88</v>
      </c>
      <c r="E178" s="20"/>
      <c r="F178" s="20"/>
      <c r="G178" s="20"/>
      <c r="H178" s="21">
        <f>IF('1_Jautājumi'!C11=1,'1_Jautājumi'!C33+'1_Jautājumi'!C34+'1_Jautājumi'!C35+'1_Jautājumi'!C36+'1_Jautājumi'!C37,0)</f>
        <v>0</v>
      </c>
      <c r="I178" s="21">
        <f>H178</f>
        <v>0</v>
      </c>
      <c r="J178" s="21">
        <f t="shared" si="94"/>
        <v>0</v>
      </c>
      <c r="K178" s="21">
        <f t="shared" si="94"/>
        <v>0</v>
      </c>
      <c r="L178" s="21">
        <f>K178</f>
        <v>0</v>
      </c>
    </row>
    <row r="179" spans="1:12" x14ac:dyDescent="0.3">
      <c r="A179" s="23"/>
      <c r="B179" s="61" t="s">
        <v>519</v>
      </c>
      <c r="C179" s="18" t="s">
        <v>5</v>
      </c>
      <c r="D179" s="19" t="s">
        <v>2</v>
      </c>
      <c r="E179" s="20"/>
      <c r="F179" s="20"/>
      <c r="G179" s="20"/>
      <c r="H179" s="27"/>
      <c r="I179" s="27"/>
      <c r="J179" s="27"/>
      <c r="K179" s="27"/>
      <c r="L179" s="27"/>
    </row>
    <row r="180" spans="1:12" ht="28.8" x14ac:dyDescent="0.3">
      <c r="A180" s="67" t="s">
        <v>36</v>
      </c>
      <c r="B180" s="64" t="s">
        <v>572</v>
      </c>
      <c r="C180" s="67" t="s">
        <v>6</v>
      </c>
      <c r="D180" s="68" t="s">
        <v>28</v>
      </c>
      <c r="E180" s="69">
        <f>IF('1_Jautājumi'!$C$11=0,E181*E188+E183*E189+E184*E190+E186*E191,0)</f>
        <v>0</v>
      </c>
      <c r="F180" s="69">
        <f>IF('1_Jautājumi'!$C$11=0,F181*F188+F183*F189+F184*F190+F186*F191,0)</f>
        <v>0</v>
      </c>
      <c r="G180" s="69">
        <f>IF('1_Jautājumi'!$C$11=0,G181*G188+G183*G189+G184*G190+G186*G191,0)</f>
        <v>0</v>
      </c>
      <c r="H180" s="69">
        <f>IF('1_Jautājumi'!$C$11=0,IF('1_Jautājumi'!$C$13=0,H181*H188+H183*H189+H184*H190+H186*H191,H182*H188+H183*H189+H185*H190+H187*H191),0)</f>
        <v>0</v>
      </c>
      <c r="I180" s="69">
        <f>IF('1_Jautājumi'!$C$11=0,IF('1_Jautājumi'!$C$13=0,I181*I188+I183*I189+I184*I190+I186*I191,I182*I188+I183*I189+I185*I190+I187*I191),0)</f>
        <v>0</v>
      </c>
      <c r="J180" s="69">
        <f>IF('1_Jautājumi'!$C$11=0,IF('1_Jautājumi'!$C$13=0,J181*J188+J183*J189+J184*J190+J186*J191,J182*J188+J183*J189+J185*J190+J187*J191),0)</f>
        <v>0</v>
      </c>
      <c r="K180" s="69">
        <f>IF('1_Jautājumi'!$C$11=0,IF('1_Jautājumi'!$C$13=0,K181*K188+K183*K189+K184*K190+K186*K191,K182*K188+K183*K189+K185*K190+K187*K191),0)</f>
        <v>0</v>
      </c>
      <c r="L180" s="69">
        <f>IF('1_Jautājumi'!$C$11=0,IF('1_Jautājumi'!$C$13=0,L181*L188+L183*L189+L184*L190+L186*L191,L182*L188+L183*L189+L185*L190+L187*L191),0)</f>
        <v>0</v>
      </c>
    </row>
    <row r="181" spans="1:12" x14ac:dyDescent="0.3">
      <c r="A181" s="18"/>
      <c r="B181" s="61" t="s">
        <v>95</v>
      </c>
      <c r="C181" s="70" t="s">
        <v>4</v>
      </c>
      <c r="D181" s="71" t="s">
        <v>23</v>
      </c>
      <c r="E181" s="21">
        <v>364</v>
      </c>
      <c r="F181" s="21">
        <v>364</v>
      </c>
      <c r="G181" s="21">
        <v>364</v>
      </c>
      <c r="H181" s="21">
        <v>364</v>
      </c>
      <c r="I181" s="21">
        <v>364</v>
      </c>
      <c r="J181" s="21">
        <v>364</v>
      </c>
      <c r="K181" s="21">
        <v>364</v>
      </c>
      <c r="L181" s="21">
        <v>364</v>
      </c>
    </row>
    <row r="182" spans="1:12" ht="28.8" x14ac:dyDescent="0.3">
      <c r="A182" s="18"/>
      <c r="B182" s="61" t="s">
        <v>96</v>
      </c>
      <c r="C182" s="70" t="s">
        <v>100</v>
      </c>
      <c r="D182" s="71" t="s">
        <v>23</v>
      </c>
      <c r="E182" s="20"/>
      <c r="F182" s="20"/>
      <c r="G182" s="20"/>
      <c r="H182" s="21">
        <f>364*1.1</f>
        <v>400.40000000000003</v>
      </c>
      <c r="I182" s="21">
        <f t="shared" ref="I182:L183" si="95">364*1.1</f>
        <v>400.40000000000003</v>
      </c>
      <c r="J182" s="21">
        <f t="shared" si="95"/>
        <v>400.40000000000003</v>
      </c>
      <c r="K182" s="21">
        <f t="shared" si="95"/>
        <v>400.40000000000003</v>
      </c>
      <c r="L182" s="21">
        <f t="shared" si="95"/>
        <v>400.40000000000003</v>
      </c>
    </row>
    <row r="183" spans="1:12" x14ac:dyDescent="0.3">
      <c r="A183" s="18"/>
      <c r="B183" s="61" t="s">
        <v>94</v>
      </c>
      <c r="C183" s="70" t="s">
        <v>100</v>
      </c>
      <c r="D183" s="71" t="s">
        <v>23</v>
      </c>
      <c r="E183" s="21">
        <v>364</v>
      </c>
      <c r="F183" s="21">
        <v>364</v>
      </c>
      <c r="G183" s="21">
        <v>364</v>
      </c>
      <c r="H183" s="21">
        <f>364*1.1</f>
        <v>400.40000000000003</v>
      </c>
      <c r="I183" s="21">
        <f t="shared" si="95"/>
        <v>400.40000000000003</v>
      </c>
      <c r="J183" s="21">
        <f t="shared" si="95"/>
        <v>400.40000000000003</v>
      </c>
      <c r="K183" s="21">
        <f t="shared" si="95"/>
        <v>400.40000000000003</v>
      </c>
      <c r="L183" s="21">
        <f t="shared" si="95"/>
        <v>400.40000000000003</v>
      </c>
    </row>
    <row r="184" spans="1:12" ht="28.8" x14ac:dyDescent="0.3">
      <c r="A184" s="18"/>
      <c r="B184" s="61" t="s">
        <v>98</v>
      </c>
      <c r="C184" s="70" t="s">
        <v>4</v>
      </c>
      <c r="D184" s="71" t="s">
        <v>23</v>
      </c>
      <c r="E184" s="21">
        <v>229</v>
      </c>
      <c r="F184" s="21">
        <v>229</v>
      </c>
      <c r="G184" s="21">
        <v>229</v>
      </c>
      <c r="H184" s="21">
        <v>240</v>
      </c>
      <c r="I184" s="21">
        <v>240</v>
      </c>
      <c r="J184" s="21">
        <v>240</v>
      </c>
      <c r="K184" s="21">
        <v>240</v>
      </c>
      <c r="L184" s="21">
        <v>240</v>
      </c>
    </row>
    <row r="185" spans="1:12" ht="28.8" x14ac:dyDescent="0.3">
      <c r="A185" s="18"/>
      <c r="B185" s="61" t="s">
        <v>97</v>
      </c>
      <c r="C185" s="70" t="s">
        <v>100</v>
      </c>
      <c r="D185" s="71" t="s">
        <v>23</v>
      </c>
      <c r="E185" s="20"/>
      <c r="F185" s="20"/>
      <c r="G185" s="20"/>
      <c r="H185" s="21">
        <f>240*1.1</f>
        <v>264</v>
      </c>
      <c r="I185" s="21">
        <f t="shared" ref="I185:L185" si="96">240*1.1</f>
        <v>264</v>
      </c>
      <c r="J185" s="21">
        <f t="shared" si="96"/>
        <v>264</v>
      </c>
      <c r="K185" s="21">
        <f t="shared" si="96"/>
        <v>264</v>
      </c>
      <c r="L185" s="21">
        <f t="shared" si="96"/>
        <v>264</v>
      </c>
    </row>
    <row r="186" spans="1:12" ht="28.8" x14ac:dyDescent="0.3">
      <c r="A186" s="18"/>
      <c r="B186" s="61" t="s">
        <v>74</v>
      </c>
      <c r="C186" s="70" t="s">
        <v>4</v>
      </c>
      <c r="D186" s="71" t="s">
        <v>23</v>
      </c>
      <c r="E186" s="21">
        <v>74</v>
      </c>
      <c r="F186" s="21">
        <v>74</v>
      </c>
      <c r="G186" s="21">
        <v>74</v>
      </c>
      <c r="H186" s="21">
        <v>105</v>
      </c>
      <c r="I186" s="21">
        <v>105</v>
      </c>
      <c r="J186" s="21">
        <v>105</v>
      </c>
      <c r="K186" s="21">
        <v>105</v>
      </c>
      <c r="L186" s="21">
        <v>105</v>
      </c>
    </row>
    <row r="187" spans="1:12" ht="43.2" x14ac:dyDescent="0.3">
      <c r="B187" s="61" t="s">
        <v>99</v>
      </c>
      <c r="C187" s="70" t="s">
        <v>100</v>
      </c>
      <c r="D187" s="71" t="s">
        <v>23</v>
      </c>
      <c r="E187" s="20"/>
      <c r="F187" s="20"/>
      <c r="G187" s="20"/>
      <c r="H187" s="72">
        <f>105*1.1</f>
        <v>115.50000000000001</v>
      </c>
      <c r="I187" s="72">
        <f t="shared" ref="I187:L187" si="97">105*1.1</f>
        <v>115.50000000000001</v>
      </c>
      <c r="J187" s="72">
        <f t="shared" si="97"/>
        <v>115.50000000000001</v>
      </c>
      <c r="K187" s="72">
        <f t="shared" si="97"/>
        <v>115.50000000000001</v>
      </c>
      <c r="L187" s="72">
        <f t="shared" si="97"/>
        <v>115.50000000000001</v>
      </c>
    </row>
    <row r="188" spans="1:12" x14ac:dyDescent="0.3">
      <c r="B188" s="61" t="s">
        <v>95</v>
      </c>
      <c r="C188" s="101" t="s">
        <v>5</v>
      </c>
      <c r="D188" s="19" t="s">
        <v>2</v>
      </c>
      <c r="E188" s="21">
        <f>IF('1_Jautājumi'!C12=1,'1_Jautājumi'!C47,0)</f>
        <v>0</v>
      </c>
      <c r="F188" s="21">
        <f>E188</f>
        <v>0</v>
      </c>
      <c r="G188" s="21">
        <f t="shared" ref="G188:L188" si="98">F188</f>
        <v>0</v>
      </c>
      <c r="H188" s="21">
        <f t="shared" si="98"/>
        <v>0</v>
      </c>
      <c r="I188" s="21">
        <f t="shared" si="98"/>
        <v>0</v>
      </c>
      <c r="J188" s="21">
        <f t="shared" si="98"/>
        <v>0</v>
      </c>
      <c r="K188" s="21">
        <f t="shared" si="98"/>
        <v>0</v>
      </c>
      <c r="L188" s="21">
        <f t="shared" si="98"/>
        <v>0</v>
      </c>
    </row>
    <row r="189" spans="1:12" x14ac:dyDescent="0.3">
      <c r="B189" s="61" t="s">
        <v>94</v>
      </c>
      <c r="C189" s="101" t="s">
        <v>5</v>
      </c>
      <c r="D189" s="19" t="s">
        <v>2</v>
      </c>
      <c r="E189" s="21">
        <f>IF('1_Jautājumi'!C12=1,'1_Jautājumi'!C48,0)</f>
        <v>0</v>
      </c>
      <c r="F189" s="21">
        <f t="shared" ref="F189:L190" si="99">E189</f>
        <v>0</v>
      </c>
      <c r="G189" s="21">
        <f t="shared" si="99"/>
        <v>0</v>
      </c>
      <c r="H189" s="21">
        <f t="shared" si="99"/>
        <v>0</v>
      </c>
      <c r="I189" s="21">
        <f t="shared" si="99"/>
        <v>0</v>
      </c>
      <c r="J189" s="21">
        <f t="shared" si="99"/>
        <v>0</v>
      </c>
      <c r="K189" s="21">
        <f t="shared" si="99"/>
        <v>0</v>
      </c>
      <c r="L189" s="21">
        <f t="shared" si="99"/>
        <v>0</v>
      </c>
    </row>
    <row r="190" spans="1:12" ht="28.8" x14ac:dyDescent="0.3">
      <c r="A190" s="18"/>
      <c r="B190" s="61" t="s">
        <v>98</v>
      </c>
      <c r="C190" s="101" t="s">
        <v>5</v>
      </c>
      <c r="D190" s="19" t="s">
        <v>2</v>
      </c>
      <c r="E190" s="21">
        <f>IF('1_Jautājumi'!C12=1,'1_Jautājumi'!C49,0)</f>
        <v>0</v>
      </c>
      <c r="F190" s="21">
        <f t="shared" si="99"/>
        <v>0</v>
      </c>
      <c r="G190" s="21">
        <f t="shared" si="99"/>
        <v>0</v>
      </c>
      <c r="H190" s="21">
        <f t="shared" si="99"/>
        <v>0</v>
      </c>
      <c r="I190" s="21">
        <f t="shared" si="99"/>
        <v>0</v>
      </c>
      <c r="J190" s="21">
        <f t="shared" si="99"/>
        <v>0</v>
      </c>
      <c r="K190" s="21">
        <f t="shared" si="99"/>
        <v>0</v>
      </c>
      <c r="L190" s="21">
        <f t="shared" si="99"/>
        <v>0</v>
      </c>
    </row>
    <row r="191" spans="1:12" ht="30" customHeight="1" x14ac:dyDescent="0.3">
      <c r="A191" s="18"/>
      <c r="B191" s="61" t="s">
        <v>74</v>
      </c>
      <c r="C191" s="101" t="s">
        <v>5</v>
      </c>
      <c r="D191" s="19" t="s">
        <v>2</v>
      </c>
      <c r="E191" s="21">
        <f>IF('1_Jautājumi'!C12=1,'1_Jautājumi'!C41+'1_Jautājumi'!C42+'1_Jautājumi'!C50,0)</f>
        <v>0</v>
      </c>
      <c r="F191" s="21">
        <f>E191</f>
        <v>0</v>
      </c>
      <c r="G191" s="21">
        <f t="shared" ref="G191:L191" si="100">F191</f>
        <v>0</v>
      </c>
      <c r="H191" s="21">
        <f t="shared" si="100"/>
        <v>0</v>
      </c>
      <c r="I191" s="21">
        <f t="shared" si="100"/>
        <v>0</v>
      </c>
      <c r="J191" s="21">
        <f t="shared" si="100"/>
        <v>0</v>
      </c>
      <c r="K191" s="21">
        <f t="shared" si="100"/>
        <v>0</v>
      </c>
      <c r="L191" s="21">
        <f t="shared" si="100"/>
        <v>0</v>
      </c>
    </row>
    <row r="192" spans="1:12" ht="28.8" x14ac:dyDescent="0.3">
      <c r="A192" s="67" t="s">
        <v>37</v>
      </c>
      <c r="B192" s="64" t="s">
        <v>521</v>
      </c>
      <c r="C192" s="67" t="s">
        <v>6</v>
      </c>
      <c r="D192" s="68" t="s">
        <v>28</v>
      </c>
      <c r="E192" s="69">
        <f>E193*E194</f>
        <v>0</v>
      </c>
      <c r="F192" s="69">
        <f t="shared" ref="F192:G192" si="101">F193*F194</f>
        <v>0</v>
      </c>
      <c r="G192" s="69">
        <f t="shared" si="101"/>
        <v>0</v>
      </c>
      <c r="H192" s="73"/>
      <c r="I192" s="73"/>
      <c r="J192" s="73"/>
      <c r="K192" s="73"/>
      <c r="L192" s="73"/>
    </row>
    <row r="193" spans="1:12" x14ac:dyDescent="0.3">
      <c r="A193" s="18"/>
      <c r="B193" s="47"/>
      <c r="C193" s="18" t="s">
        <v>4</v>
      </c>
      <c r="D193" s="19" t="s">
        <v>23</v>
      </c>
      <c r="E193" s="21">
        <v>89</v>
      </c>
      <c r="F193" s="21">
        <v>89</v>
      </c>
      <c r="G193" s="21">
        <v>89</v>
      </c>
      <c r="H193" s="20"/>
      <c r="I193" s="20"/>
      <c r="J193" s="20"/>
      <c r="K193" s="20"/>
      <c r="L193" s="20"/>
    </row>
    <row r="194" spans="1:12" x14ac:dyDescent="0.3">
      <c r="A194" s="18"/>
      <c r="B194" s="22"/>
      <c r="C194" s="18" t="s">
        <v>5</v>
      </c>
      <c r="D194" s="19" t="s">
        <v>75</v>
      </c>
      <c r="E194" s="21">
        <f>'1_Jautājumi'!$C$63</f>
        <v>0</v>
      </c>
      <c r="F194" s="21">
        <f>'1_Jautājumi'!$C$63</f>
        <v>0</v>
      </c>
      <c r="G194" s="21">
        <f>'1_Jautājumi'!$C$63</f>
        <v>0</v>
      </c>
      <c r="H194" s="20"/>
      <c r="I194" s="20"/>
      <c r="J194" s="20"/>
      <c r="K194" s="20"/>
      <c r="L194" s="20"/>
    </row>
    <row r="195" spans="1:12" x14ac:dyDescent="0.3">
      <c r="A195" s="67" t="s">
        <v>38</v>
      </c>
      <c r="B195" s="64" t="s">
        <v>522</v>
      </c>
      <c r="C195" s="67" t="s">
        <v>6</v>
      </c>
      <c r="D195" s="68" t="s">
        <v>28</v>
      </c>
      <c r="E195" s="69">
        <f>E196*E197</f>
        <v>0</v>
      </c>
      <c r="F195" s="69">
        <f t="shared" ref="F195:G195" si="102">F196*F197</f>
        <v>0</v>
      </c>
      <c r="G195" s="69">
        <f t="shared" si="102"/>
        <v>0</v>
      </c>
      <c r="H195" s="73"/>
      <c r="I195" s="73"/>
      <c r="J195" s="73"/>
      <c r="K195" s="73"/>
      <c r="L195" s="73"/>
    </row>
    <row r="196" spans="1:12" x14ac:dyDescent="0.3">
      <c r="A196" s="18"/>
      <c r="B196" s="47"/>
      <c r="C196" s="18" t="s">
        <v>4</v>
      </c>
      <c r="D196" s="19" t="s">
        <v>23</v>
      </c>
      <c r="E196" s="21">
        <v>87</v>
      </c>
      <c r="F196" s="21">
        <v>87</v>
      </c>
      <c r="G196" s="21">
        <v>87</v>
      </c>
      <c r="H196" s="20"/>
      <c r="I196" s="20"/>
      <c r="J196" s="20"/>
      <c r="K196" s="20"/>
      <c r="L196" s="20"/>
    </row>
    <row r="197" spans="1:12" x14ac:dyDescent="0.3">
      <c r="A197" s="18"/>
      <c r="B197" s="22"/>
      <c r="C197" s="18" t="s">
        <v>5</v>
      </c>
      <c r="D197" s="19" t="s">
        <v>75</v>
      </c>
      <c r="E197" s="21">
        <f>'1_Jautājumi'!$C$78</f>
        <v>0</v>
      </c>
      <c r="F197" s="21">
        <f>'1_Jautājumi'!$C$78</f>
        <v>0</v>
      </c>
      <c r="G197" s="21">
        <f>'1_Jautājumi'!$C$78</f>
        <v>0</v>
      </c>
      <c r="H197" s="26"/>
      <c r="I197" s="26"/>
      <c r="J197" s="26"/>
      <c r="K197" s="26"/>
      <c r="L197" s="26"/>
    </row>
    <row r="198" spans="1:12" ht="43.2" x14ac:dyDescent="0.3">
      <c r="A198" s="67" t="s">
        <v>39</v>
      </c>
      <c r="B198" s="64" t="s">
        <v>573</v>
      </c>
      <c r="C198" s="67" t="s">
        <v>6</v>
      </c>
      <c r="D198" s="68" t="s">
        <v>28</v>
      </c>
      <c r="E198" s="69">
        <f>E199*E204+E200*E205+E201*E206+E202*E207+E203*E208</f>
        <v>0</v>
      </c>
      <c r="F198" s="69">
        <f t="shared" ref="F198:L198" si="103">F199*F204+F200*F205+F201*F206+F202*F207+F203*F208</f>
        <v>0</v>
      </c>
      <c r="G198" s="69">
        <f t="shared" si="103"/>
        <v>0</v>
      </c>
      <c r="H198" s="69">
        <f t="shared" si="103"/>
        <v>0</v>
      </c>
      <c r="I198" s="69">
        <f t="shared" si="103"/>
        <v>0</v>
      </c>
      <c r="J198" s="69">
        <f t="shared" si="103"/>
        <v>0</v>
      </c>
      <c r="K198" s="69">
        <f t="shared" si="103"/>
        <v>0</v>
      </c>
      <c r="L198" s="69">
        <f t="shared" si="103"/>
        <v>0</v>
      </c>
    </row>
    <row r="199" spans="1:12" x14ac:dyDescent="0.3">
      <c r="A199" s="18"/>
      <c r="B199" s="61" t="s">
        <v>76</v>
      </c>
      <c r="C199" s="18" t="s">
        <v>4</v>
      </c>
      <c r="D199" s="19" t="s">
        <v>23</v>
      </c>
      <c r="E199" s="21">
        <v>55</v>
      </c>
      <c r="F199" s="21">
        <v>55</v>
      </c>
      <c r="G199" s="21">
        <v>55</v>
      </c>
      <c r="H199" s="20"/>
      <c r="I199" s="20"/>
      <c r="J199" s="20"/>
      <c r="K199" s="20"/>
      <c r="L199" s="20"/>
    </row>
    <row r="200" spans="1:12" ht="28.8" x14ac:dyDescent="0.3">
      <c r="A200" s="18"/>
      <c r="B200" s="61" t="s">
        <v>77</v>
      </c>
      <c r="C200" s="18" t="s">
        <v>4</v>
      </c>
      <c r="D200" s="19" t="s">
        <v>23</v>
      </c>
      <c r="E200" s="21">
        <v>83</v>
      </c>
      <c r="F200" s="21">
        <v>83</v>
      </c>
      <c r="G200" s="21">
        <v>83</v>
      </c>
      <c r="H200" s="21">
        <v>96</v>
      </c>
      <c r="I200" s="21">
        <v>96</v>
      </c>
      <c r="J200" s="21">
        <v>96</v>
      </c>
      <c r="K200" s="21">
        <v>96</v>
      </c>
      <c r="L200" s="21">
        <v>96</v>
      </c>
    </row>
    <row r="201" spans="1:12" x14ac:dyDescent="0.3">
      <c r="A201" s="18"/>
      <c r="B201" s="61" t="s">
        <v>78</v>
      </c>
      <c r="C201" s="18" t="s">
        <v>4</v>
      </c>
      <c r="D201" s="19" t="s">
        <v>23</v>
      </c>
      <c r="E201" s="21">
        <v>155</v>
      </c>
      <c r="F201" s="21">
        <v>155</v>
      </c>
      <c r="G201" s="21">
        <v>155</v>
      </c>
      <c r="H201" s="21">
        <v>166</v>
      </c>
      <c r="I201" s="21">
        <v>166</v>
      </c>
      <c r="J201" s="21">
        <v>166</v>
      </c>
      <c r="K201" s="21">
        <v>166</v>
      </c>
      <c r="L201" s="21">
        <v>166</v>
      </c>
    </row>
    <row r="202" spans="1:12" ht="14.7" customHeight="1" x14ac:dyDescent="0.3">
      <c r="A202" s="18"/>
      <c r="B202" s="61" t="s">
        <v>79</v>
      </c>
      <c r="C202" s="18" t="s">
        <v>4</v>
      </c>
      <c r="D202" s="19" t="s">
        <v>23</v>
      </c>
      <c r="E202" s="21">
        <v>206</v>
      </c>
      <c r="F202" s="21">
        <v>206</v>
      </c>
      <c r="G202" s="21">
        <v>206</v>
      </c>
      <c r="H202" s="21">
        <v>214</v>
      </c>
      <c r="I202" s="21">
        <v>214</v>
      </c>
      <c r="J202" s="21">
        <v>214</v>
      </c>
      <c r="K202" s="21">
        <v>214</v>
      </c>
      <c r="L202" s="21">
        <v>214</v>
      </c>
    </row>
    <row r="203" spans="1:12" ht="14.7" customHeight="1" x14ac:dyDescent="0.3">
      <c r="A203" s="18"/>
      <c r="B203" s="61" t="s">
        <v>80</v>
      </c>
      <c r="C203" s="18" t="s">
        <v>4</v>
      </c>
      <c r="D203" s="19" t="s">
        <v>23</v>
      </c>
      <c r="E203" s="21">
        <v>330</v>
      </c>
      <c r="F203" s="21">
        <v>330</v>
      </c>
      <c r="G203" s="21">
        <v>330</v>
      </c>
      <c r="H203" s="21">
        <v>338</v>
      </c>
      <c r="I203" s="21">
        <v>338</v>
      </c>
      <c r="J203" s="21">
        <v>338</v>
      </c>
      <c r="K203" s="21">
        <v>338</v>
      </c>
      <c r="L203" s="21">
        <v>338</v>
      </c>
    </row>
    <row r="204" spans="1:12" ht="14.7" customHeight="1" x14ac:dyDescent="0.3">
      <c r="A204" s="18"/>
      <c r="B204" s="61" t="s">
        <v>76</v>
      </c>
      <c r="C204" s="18" t="s">
        <v>5</v>
      </c>
      <c r="D204" s="19" t="s">
        <v>2</v>
      </c>
      <c r="E204" s="21">
        <f>'1_Jautājumi'!$C$80</f>
        <v>0</v>
      </c>
      <c r="F204" s="21">
        <f>'1_Jautājumi'!$C$80</f>
        <v>0</v>
      </c>
      <c r="G204" s="21">
        <f>'1_Jautājumi'!$C$80</f>
        <v>0</v>
      </c>
      <c r="H204" s="74"/>
      <c r="I204" s="74"/>
      <c r="J204" s="74"/>
      <c r="K204" s="74"/>
      <c r="L204" s="74"/>
    </row>
    <row r="205" spans="1:12" ht="14.7" customHeight="1" x14ac:dyDescent="0.3">
      <c r="A205" s="18"/>
      <c r="B205" s="61" t="s">
        <v>77</v>
      </c>
      <c r="C205" s="18" t="s">
        <v>5</v>
      </c>
      <c r="D205" s="19" t="s">
        <v>2</v>
      </c>
      <c r="E205" s="21">
        <f>'1_Jautājumi'!C81+'1_Jautājumi'!C82</f>
        <v>0</v>
      </c>
      <c r="F205" s="21">
        <f>E205</f>
        <v>0</v>
      </c>
      <c r="G205" s="21">
        <f>F205</f>
        <v>0</v>
      </c>
      <c r="H205" s="21">
        <f>'1_Jautājumi'!C81</f>
        <v>0</v>
      </c>
      <c r="I205" s="21">
        <f>H205</f>
        <v>0</v>
      </c>
      <c r="J205" s="21">
        <f t="shared" ref="J205:L205" si="104">I205</f>
        <v>0</v>
      </c>
      <c r="K205" s="21">
        <f t="shared" si="104"/>
        <v>0</v>
      </c>
      <c r="L205" s="21">
        <f t="shared" si="104"/>
        <v>0</v>
      </c>
    </row>
    <row r="206" spans="1:12" ht="14.7" customHeight="1" x14ac:dyDescent="0.3">
      <c r="A206" s="18"/>
      <c r="B206" s="61" t="s">
        <v>78</v>
      </c>
      <c r="C206" s="18" t="s">
        <v>5</v>
      </c>
      <c r="D206" s="19" t="s">
        <v>2</v>
      </c>
      <c r="E206" s="21">
        <f>'1_Jautājumi'!C83+'1_Jautājumi'!C84</f>
        <v>0</v>
      </c>
      <c r="F206" s="21">
        <f t="shared" ref="F206:G207" si="105">E206</f>
        <v>0</v>
      </c>
      <c r="G206" s="21">
        <f>F206</f>
        <v>0</v>
      </c>
      <c r="H206" s="21">
        <f>'1_Jautājumi'!C83</f>
        <v>0</v>
      </c>
      <c r="I206" s="21">
        <f t="shared" ref="I206:L207" si="106">H206</f>
        <v>0</v>
      </c>
      <c r="J206" s="21">
        <f t="shared" si="106"/>
        <v>0</v>
      </c>
      <c r="K206" s="21">
        <f t="shared" si="106"/>
        <v>0</v>
      </c>
      <c r="L206" s="21">
        <f t="shared" si="106"/>
        <v>0</v>
      </c>
    </row>
    <row r="207" spans="1:12" ht="14.7" customHeight="1" x14ac:dyDescent="0.3">
      <c r="A207" s="18"/>
      <c r="B207" s="61" t="s">
        <v>79</v>
      </c>
      <c r="C207" s="18" t="s">
        <v>5</v>
      </c>
      <c r="D207" s="19" t="s">
        <v>2</v>
      </c>
      <c r="E207" s="21">
        <f>'1_Jautājumi'!C85+'1_Jautājumi'!C86</f>
        <v>0</v>
      </c>
      <c r="F207" s="21">
        <f t="shared" si="105"/>
        <v>0</v>
      </c>
      <c r="G207" s="21">
        <f t="shared" si="105"/>
        <v>0</v>
      </c>
      <c r="H207" s="21">
        <f>'1_Jautājumi'!C85</f>
        <v>0</v>
      </c>
      <c r="I207" s="21">
        <f t="shared" si="106"/>
        <v>0</v>
      </c>
      <c r="J207" s="21">
        <f t="shared" si="106"/>
        <v>0</v>
      </c>
      <c r="K207" s="21">
        <f t="shared" si="106"/>
        <v>0</v>
      </c>
      <c r="L207" s="21">
        <f t="shared" si="106"/>
        <v>0</v>
      </c>
    </row>
    <row r="208" spans="1:12" x14ac:dyDescent="0.3">
      <c r="A208" s="23"/>
      <c r="B208" s="61" t="s">
        <v>80</v>
      </c>
      <c r="C208" s="23" t="s">
        <v>5</v>
      </c>
      <c r="D208" s="25" t="s">
        <v>2</v>
      </c>
      <c r="E208" s="27">
        <f>'1_Jautājumi'!$C$87</f>
        <v>0</v>
      </c>
      <c r="F208" s="27">
        <f>'1_Jautājumi'!$C$87</f>
        <v>0</v>
      </c>
      <c r="G208" s="27">
        <f>'1_Jautājumi'!$C$87</f>
        <v>0</v>
      </c>
      <c r="H208" s="27">
        <f>'1_Jautājumi'!$C$87</f>
        <v>0</v>
      </c>
      <c r="I208" s="27">
        <f>'1_Jautājumi'!$C$87</f>
        <v>0</v>
      </c>
      <c r="J208" s="27">
        <f>'1_Jautājumi'!$C$87</f>
        <v>0</v>
      </c>
      <c r="K208" s="27">
        <f>'1_Jautājumi'!$C$87</f>
        <v>0</v>
      </c>
      <c r="L208" s="27">
        <f>'1_Jautājumi'!$C$87</f>
        <v>0</v>
      </c>
    </row>
    <row r="209" spans="1:12" ht="28.8" x14ac:dyDescent="0.3">
      <c r="A209" s="67" t="s">
        <v>84</v>
      </c>
      <c r="B209" s="64" t="s">
        <v>660</v>
      </c>
      <c r="C209" s="67" t="s">
        <v>6</v>
      </c>
      <c r="D209" s="68" t="s">
        <v>28</v>
      </c>
      <c r="E209" s="69"/>
      <c r="F209" s="69"/>
      <c r="G209" s="69"/>
      <c r="H209" s="69">
        <f>H210*H212+H211*H213</f>
        <v>0</v>
      </c>
      <c r="I209" s="69">
        <f t="shared" ref="I209:L209" si="107">I210*I212+I211*I213</f>
        <v>0</v>
      </c>
      <c r="J209" s="69">
        <f t="shared" si="107"/>
        <v>0</v>
      </c>
      <c r="K209" s="69">
        <f t="shared" si="107"/>
        <v>0</v>
      </c>
      <c r="L209" s="69">
        <f t="shared" si="107"/>
        <v>0</v>
      </c>
    </row>
    <row r="210" spans="1:12" x14ac:dyDescent="0.3">
      <c r="A210" s="18"/>
      <c r="B210" s="61" t="s">
        <v>107</v>
      </c>
      <c r="C210" s="18" t="s">
        <v>4</v>
      </c>
      <c r="D210" s="19" t="s">
        <v>23</v>
      </c>
      <c r="E210" s="20"/>
      <c r="F210" s="20"/>
      <c r="G210" s="20"/>
      <c r="H210" s="21">
        <v>115</v>
      </c>
      <c r="I210" s="21">
        <v>115</v>
      </c>
      <c r="J210" s="21">
        <v>115</v>
      </c>
      <c r="K210" s="21">
        <v>115</v>
      </c>
      <c r="L210" s="21">
        <v>115</v>
      </c>
    </row>
    <row r="211" spans="1:12" x14ac:dyDescent="0.3">
      <c r="A211" s="18"/>
      <c r="B211" s="61" t="s">
        <v>108</v>
      </c>
      <c r="C211" s="18" t="s">
        <v>4</v>
      </c>
      <c r="D211" s="19" t="s">
        <v>23</v>
      </c>
      <c r="E211" s="20"/>
      <c r="F211" s="20"/>
      <c r="G211" s="20"/>
      <c r="H211" s="21">
        <v>96</v>
      </c>
      <c r="I211" s="21">
        <v>96</v>
      </c>
      <c r="J211" s="21">
        <v>96</v>
      </c>
      <c r="K211" s="21">
        <v>96</v>
      </c>
      <c r="L211" s="21">
        <v>96</v>
      </c>
    </row>
    <row r="212" spans="1:12" ht="14.7" customHeight="1" x14ac:dyDescent="0.3">
      <c r="A212" s="18"/>
      <c r="B212" s="61" t="s">
        <v>107</v>
      </c>
      <c r="C212" s="18" t="s">
        <v>5</v>
      </c>
      <c r="D212" s="19" t="s">
        <v>2</v>
      </c>
      <c r="E212" s="20"/>
      <c r="F212" s="20"/>
      <c r="G212" s="20"/>
      <c r="H212" s="21">
        <f>'1_Jautājumi'!$C$88</f>
        <v>0</v>
      </c>
      <c r="I212" s="21">
        <f>'1_Jautājumi'!$C$88</f>
        <v>0</v>
      </c>
      <c r="J212" s="21">
        <f>'1_Jautājumi'!$C$88</f>
        <v>0</v>
      </c>
      <c r="K212" s="21">
        <f>'1_Jautājumi'!$C$88</f>
        <v>0</v>
      </c>
      <c r="L212" s="21">
        <f>'1_Jautājumi'!$C$88</f>
        <v>0</v>
      </c>
    </row>
    <row r="213" spans="1:12" x14ac:dyDescent="0.3">
      <c r="A213" s="23"/>
      <c r="B213" s="61" t="s">
        <v>108</v>
      </c>
      <c r="C213" s="23" t="s">
        <v>5</v>
      </c>
      <c r="D213" s="25" t="s">
        <v>2</v>
      </c>
      <c r="E213" s="20"/>
      <c r="F213" s="20"/>
      <c r="G213" s="20"/>
      <c r="H213" s="27">
        <f>'1_Jautājumi'!$C$89</f>
        <v>0</v>
      </c>
      <c r="I213" s="27">
        <f>'1_Jautājumi'!$C$89</f>
        <v>0</v>
      </c>
      <c r="J213" s="27">
        <f>'1_Jautājumi'!$C$89</f>
        <v>0</v>
      </c>
      <c r="K213" s="27">
        <f>'1_Jautājumi'!$C$89</f>
        <v>0</v>
      </c>
      <c r="L213" s="27">
        <f>'1_Jautājumi'!$C$89</f>
        <v>0</v>
      </c>
    </row>
    <row r="214" spans="1:12" ht="28.8" x14ac:dyDescent="0.3">
      <c r="A214" s="67" t="s">
        <v>101</v>
      </c>
      <c r="B214" s="64" t="s">
        <v>523</v>
      </c>
      <c r="C214" s="67" t="s">
        <v>6</v>
      </c>
      <c r="D214" s="68" t="s">
        <v>28</v>
      </c>
      <c r="E214" s="69">
        <f>E215*E218+E216*E219+E217*E220</f>
        <v>0</v>
      </c>
      <c r="F214" s="69">
        <f t="shared" ref="F214:L214" si="108">F215*F218+F216*F219+F217*F220</f>
        <v>0</v>
      </c>
      <c r="G214" s="69">
        <f t="shared" si="108"/>
        <v>0</v>
      </c>
      <c r="H214" s="69">
        <f t="shared" si="108"/>
        <v>0</v>
      </c>
      <c r="I214" s="69">
        <f t="shared" si="108"/>
        <v>0</v>
      </c>
      <c r="J214" s="69">
        <f t="shared" si="108"/>
        <v>0</v>
      </c>
      <c r="K214" s="69">
        <f t="shared" si="108"/>
        <v>0</v>
      </c>
      <c r="L214" s="69">
        <f t="shared" si="108"/>
        <v>0</v>
      </c>
    </row>
    <row r="215" spans="1:12" ht="28.8" x14ac:dyDescent="0.3">
      <c r="A215" s="18"/>
      <c r="B215" s="61" t="s">
        <v>81</v>
      </c>
      <c r="C215" s="18" t="s">
        <v>4</v>
      </c>
      <c r="D215" s="19" t="s">
        <v>23</v>
      </c>
      <c r="E215" s="21">
        <v>160</v>
      </c>
      <c r="F215" s="21">
        <v>160</v>
      </c>
      <c r="G215" s="21">
        <v>160</v>
      </c>
      <c r="H215" s="21">
        <v>196</v>
      </c>
      <c r="I215" s="21">
        <v>196</v>
      </c>
      <c r="J215" s="21">
        <v>196</v>
      </c>
      <c r="K215" s="21">
        <v>196</v>
      </c>
      <c r="L215" s="21">
        <v>196</v>
      </c>
    </row>
    <row r="216" spans="1:12" x14ac:dyDescent="0.3">
      <c r="A216" s="18"/>
      <c r="B216" s="61" t="s">
        <v>82</v>
      </c>
      <c r="C216" s="18" t="s">
        <v>4</v>
      </c>
      <c r="D216" s="19" t="s">
        <v>23</v>
      </c>
      <c r="E216" s="21">
        <v>120</v>
      </c>
      <c r="F216" s="21">
        <v>120</v>
      </c>
      <c r="G216" s="21">
        <v>120</v>
      </c>
      <c r="H216" s="21">
        <v>145</v>
      </c>
      <c r="I216" s="21">
        <v>145</v>
      </c>
      <c r="J216" s="21">
        <v>145</v>
      </c>
      <c r="K216" s="21">
        <v>145</v>
      </c>
      <c r="L216" s="21">
        <v>145</v>
      </c>
    </row>
    <row r="217" spans="1:12" x14ac:dyDescent="0.3">
      <c r="A217" s="18"/>
      <c r="B217" s="61" t="s">
        <v>83</v>
      </c>
      <c r="C217" s="18" t="s">
        <v>4</v>
      </c>
      <c r="D217" s="19" t="s">
        <v>23</v>
      </c>
      <c r="E217" s="21">
        <v>45</v>
      </c>
      <c r="F217" s="21">
        <v>45</v>
      </c>
      <c r="G217" s="21">
        <v>45</v>
      </c>
      <c r="H217" s="21">
        <v>52</v>
      </c>
      <c r="I217" s="21">
        <v>52</v>
      </c>
      <c r="J217" s="21">
        <v>52</v>
      </c>
      <c r="K217" s="21">
        <v>52</v>
      </c>
      <c r="L217" s="21">
        <v>52</v>
      </c>
    </row>
    <row r="218" spans="1:12" ht="14.7" customHeight="1" x14ac:dyDescent="0.3">
      <c r="A218" s="18"/>
      <c r="B218" s="61" t="s">
        <v>81</v>
      </c>
      <c r="C218" s="18" t="s">
        <v>5</v>
      </c>
      <c r="D218" s="19" t="s">
        <v>2</v>
      </c>
      <c r="E218" s="21">
        <f>'1_Jautājumi'!$C$90</f>
        <v>0</v>
      </c>
      <c r="F218" s="21">
        <f>'1_Jautājumi'!$C$90</f>
        <v>0</v>
      </c>
      <c r="G218" s="21">
        <f>'1_Jautājumi'!$C$90</f>
        <v>0</v>
      </c>
      <c r="H218" s="21">
        <f>'1_Jautājumi'!$C$90</f>
        <v>0</v>
      </c>
      <c r="I218" s="21">
        <f>'1_Jautājumi'!$C$90</f>
        <v>0</v>
      </c>
      <c r="J218" s="21">
        <f>'1_Jautājumi'!$C$90</f>
        <v>0</v>
      </c>
      <c r="K218" s="21">
        <f>'1_Jautājumi'!$C$90</f>
        <v>0</v>
      </c>
      <c r="L218" s="21">
        <f>'1_Jautājumi'!$C$90</f>
        <v>0</v>
      </c>
    </row>
    <row r="219" spans="1:12" ht="14.7" customHeight="1" x14ac:dyDescent="0.3">
      <c r="A219" s="18"/>
      <c r="B219" s="61" t="s">
        <v>82</v>
      </c>
      <c r="C219" s="18" t="s">
        <v>5</v>
      </c>
      <c r="D219" s="19" t="s">
        <v>2</v>
      </c>
      <c r="E219" s="21">
        <f>'1_Jautājumi'!$C$91</f>
        <v>0</v>
      </c>
      <c r="F219" s="21">
        <f>'1_Jautājumi'!$C$91</f>
        <v>0</v>
      </c>
      <c r="G219" s="21">
        <f>'1_Jautājumi'!$C$91</f>
        <v>0</v>
      </c>
      <c r="H219" s="21">
        <f>'1_Jautājumi'!$C$91</f>
        <v>0</v>
      </c>
      <c r="I219" s="21">
        <f>'1_Jautājumi'!$C$91</f>
        <v>0</v>
      </c>
      <c r="J219" s="21">
        <f>'1_Jautājumi'!$C$91</f>
        <v>0</v>
      </c>
      <c r="K219" s="21">
        <f>'1_Jautājumi'!$C$91</f>
        <v>0</v>
      </c>
      <c r="L219" s="21">
        <f>'1_Jautājumi'!$C$91</f>
        <v>0</v>
      </c>
    </row>
    <row r="220" spans="1:12" x14ac:dyDescent="0.3">
      <c r="A220" s="23"/>
      <c r="B220" s="61" t="s">
        <v>83</v>
      </c>
      <c r="C220" s="23" t="s">
        <v>5</v>
      </c>
      <c r="D220" s="25" t="s">
        <v>2</v>
      </c>
      <c r="E220" s="27">
        <f>'1_Jautājumi'!$C$92</f>
        <v>0</v>
      </c>
      <c r="F220" s="27">
        <f>'1_Jautājumi'!$C$92</f>
        <v>0</v>
      </c>
      <c r="G220" s="27">
        <f>'1_Jautājumi'!$C$92</f>
        <v>0</v>
      </c>
      <c r="H220" s="27">
        <f>'1_Jautājumi'!$C$92</f>
        <v>0</v>
      </c>
      <c r="I220" s="27">
        <f>'1_Jautājumi'!$C$92</f>
        <v>0</v>
      </c>
      <c r="J220" s="27">
        <f>'1_Jautājumi'!$C$92</f>
        <v>0</v>
      </c>
      <c r="K220" s="27">
        <f>'1_Jautājumi'!$C$92</f>
        <v>0</v>
      </c>
      <c r="L220" s="27">
        <f>'1_Jautājumi'!$C$92</f>
        <v>0</v>
      </c>
    </row>
    <row r="221" spans="1:12" ht="28.8" x14ac:dyDescent="0.3">
      <c r="A221" s="67" t="s">
        <v>106</v>
      </c>
      <c r="B221" s="64" t="s">
        <v>661</v>
      </c>
      <c r="C221" s="67" t="s">
        <v>6</v>
      </c>
      <c r="D221" s="68" t="s">
        <v>28</v>
      </c>
      <c r="E221" s="69"/>
      <c r="F221" s="69"/>
      <c r="G221" s="69"/>
      <c r="H221" s="69">
        <f>IF('1_Jautājumi'!$C$11=0,H223*H228+H222*H227+H224*H229+H225*H230,0)</f>
        <v>0</v>
      </c>
      <c r="I221" s="69">
        <f>IF('1_Jautājumi'!$C$11=0,I223*I228+I222*I227+I224*I229+I225*I230,0)</f>
        <v>0</v>
      </c>
      <c r="J221" s="69">
        <f>IF('1_Jautājumi'!$C$11=0,J223*J228+J222*J227+J224*J229+J225*J230,0)</f>
        <v>0</v>
      </c>
      <c r="K221" s="69">
        <f>IF('1_Jautājumi'!$C$11=0,K223*K228+K222*K227+K224*K229+K225*K230,0)</f>
        <v>0</v>
      </c>
      <c r="L221" s="69">
        <f>IF('1_Jautājumi'!$C$11=0,L223*L228+L222*L227+L224*L229+L225*L230,0)</f>
        <v>0</v>
      </c>
    </row>
    <row r="222" spans="1:12" ht="28.8" x14ac:dyDescent="0.3">
      <c r="A222" s="18"/>
      <c r="B222" s="61" t="s">
        <v>722</v>
      </c>
      <c r="C222" s="18" t="s">
        <v>4</v>
      </c>
      <c r="D222" s="19" t="s">
        <v>85</v>
      </c>
      <c r="E222" s="20"/>
      <c r="F222" s="20"/>
      <c r="G222" s="20"/>
      <c r="H222" s="21">
        <v>52</v>
      </c>
      <c r="I222" s="21">
        <v>52</v>
      </c>
      <c r="J222" s="21">
        <v>52</v>
      </c>
      <c r="K222" s="21">
        <v>52</v>
      </c>
      <c r="L222" s="21">
        <v>52</v>
      </c>
    </row>
    <row r="223" spans="1:12" ht="28.8" x14ac:dyDescent="0.3">
      <c r="A223" s="18"/>
      <c r="B223" s="61" t="s">
        <v>721</v>
      </c>
      <c r="C223" s="18" t="s">
        <v>4</v>
      </c>
      <c r="D223" s="19" t="s">
        <v>85</v>
      </c>
      <c r="E223" s="20"/>
      <c r="F223" s="20"/>
      <c r="G223" s="20"/>
      <c r="H223" s="21">
        <v>43</v>
      </c>
      <c r="I223" s="21">
        <v>43</v>
      </c>
      <c r="J223" s="21">
        <v>43</v>
      </c>
      <c r="K223" s="21">
        <v>43</v>
      </c>
      <c r="L223" s="21">
        <v>43</v>
      </c>
    </row>
    <row r="224" spans="1:12" ht="28.8" x14ac:dyDescent="0.3">
      <c r="A224" s="18"/>
      <c r="B224" s="61" t="s">
        <v>723</v>
      </c>
      <c r="C224" s="18" t="s">
        <v>4</v>
      </c>
      <c r="D224" s="19" t="s">
        <v>85</v>
      </c>
      <c r="E224" s="20"/>
      <c r="F224" s="20"/>
      <c r="G224" s="20"/>
      <c r="H224" s="21">
        <f>38+52</f>
        <v>90</v>
      </c>
      <c r="I224" s="21">
        <f t="shared" ref="I224:L224" si="109">38+52</f>
        <v>90</v>
      </c>
      <c r="J224" s="21">
        <f t="shared" si="109"/>
        <v>90</v>
      </c>
      <c r="K224" s="21">
        <f t="shared" si="109"/>
        <v>90</v>
      </c>
      <c r="L224" s="21">
        <f t="shared" si="109"/>
        <v>90</v>
      </c>
    </row>
    <row r="225" spans="1:14" x14ac:dyDescent="0.3">
      <c r="A225" s="18"/>
      <c r="B225" s="61" t="s">
        <v>86</v>
      </c>
      <c r="C225" s="18" t="s">
        <v>4</v>
      </c>
      <c r="D225" s="19" t="s">
        <v>85</v>
      </c>
      <c r="E225" s="20"/>
      <c r="F225" s="20"/>
      <c r="G225" s="20"/>
      <c r="H225" s="21">
        <v>28</v>
      </c>
      <c r="I225" s="21">
        <v>28</v>
      </c>
      <c r="J225" s="21">
        <v>28</v>
      </c>
      <c r="K225" s="21">
        <v>28</v>
      </c>
      <c r="L225" s="21">
        <v>28</v>
      </c>
      <c r="M225" s="75"/>
    </row>
    <row r="226" spans="1:14" x14ac:dyDescent="0.3">
      <c r="A226" s="18"/>
      <c r="B226" s="209" t="s">
        <v>743</v>
      </c>
      <c r="C226" s="18"/>
      <c r="D226" s="19"/>
      <c r="E226" s="20"/>
      <c r="F226" s="20"/>
      <c r="G226" s="20"/>
      <c r="H226" s="21"/>
      <c r="I226" s="21"/>
      <c r="J226" s="21"/>
      <c r="K226" s="21"/>
      <c r="L226" s="21"/>
      <c r="M226" s="75"/>
    </row>
    <row r="227" spans="1:14" x14ac:dyDescent="0.3">
      <c r="A227" s="18"/>
      <c r="B227" s="61" t="s">
        <v>739</v>
      </c>
      <c r="C227" s="18" t="s">
        <v>87</v>
      </c>
      <c r="D227" s="19" t="s">
        <v>88</v>
      </c>
      <c r="E227" s="20"/>
      <c r="F227" s="20"/>
      <c r="G227" s="20"/>
      <c r="H227" s="21">
        <f>IF('1_Jautājumi'!C97=1,'1_Jautājumi'!C31+'1_Jautājumi'!C35,0)</f>
        <v>0</v>
      </c>
      <c r="I227" s="21">
        <f>H227</f>
        <v>0</v>
      </c>
      <c r="J227" s="21">
        <f t="shared" ref="J227:L227" si="110">I227</f>
        <v>0</v>
      </c>
      <c r="K227" s="21">
        <f t="shared" si="110"/>
        <v>0</v>
      </c>
      <c r="L227" s="21">
        <f t="shared" si="110"/>
        <v>0</v>
      </c>
      <c r="M227" s="75"/>
    </row>
    <row r="228" spans="1:14" x14ac:dyDescent="0.3">
      <c r="A228" s="18"/>
      <c r="B228" s="61" t="s">
        <v>740</v>
      </c>
      <c r="C228" s="18" t="s">
        <v>87</v>
      </c>
      <c r="D228" s="19" t="s">
        <v>88</v>
      </c>
      <c r="E228" s="20"/>
      <c r="F228" s="20"/>
      <c r="G228" s="20"/>
      <c r="H228" s="21">
        <f>IF('1_Jautājumi'!C96=1,'1_Jautājumi'!C34+'1_Jautājumi'!C36,0)</f>
        <v>0</v>
      </c>
      <c r="I228" s="21">
        <f>H228</f>
        <v>0</v>
      </c>
      <c r="J228" s="21">
        <f>I228</f>
        <v>0</v>
      </c>
      <c r="K228" s="21">
        <f>J228</f>
        <v>0</v>
      </c>
      <c r="L228" s="21">
        <f>K228</f>
        <v>0</v>
      </c>
      <c r="M228" s="75"/>
    </row>
    <row r="229" spans="1:14" ht="28.8" x14ac:dyDescent="0.3">
      <c r="A229" s="18"/>
      <c r="B229" s="61" t="s">
        <v>741</v>
      </c>
      <c r="C229" s="18" t="s">
        <v>87</v>
      </c>
      <c r="D229" s="19" t="s">
        <v>88</v>
      </c>
      <c r="E229" s="20"/>
      <c r="F229" s="20"/>
      <c r="G229" s="20"/>
      <c r="H229" s="21">
        <f>IF('1_Jautājumi'!C98=1,'1_Jautājumi'!C31+'1_Jautājumi'!C35,0)</f>
        <v>0</v>
      </c>
      <c r="I229" s="21">
        <f t="shared" ref="I229:L230" si="111">H229</f>
        <v>0</v>
      </c>
      <c r="J229" s="21">
        <f t="shared" si="111"/>
        <v>0</v>
      </c>
      <c r="K229" s="21">
        <f t="shared" si="111"/>
        <v>0</v>
      </c>
      <c r="L229" s="21">
        <f t="shared" si="111"/>
        <v>0</v>
      </c>
      <c r="M229" s="75"/>
    </row>
    <row r="230" spans="1:14" x14ac:dyDescent="0.3">
      <c r="A230" s="23"/>
      <c r="B230" s="61" t="s">
        <v>742</v>
      </c>
      <c r="C230" s="18" t="s">
        <v>87</v>
      </c>
      <c r="D230" s="25" t="s">
        <v>88</v>
      </c>
      <c r="E230" s="26"/>
      <c r="F230" s="26"/>
      <c r="G230" s="26"/>
      <c r="H230" s="27">
        <f>IF('1_Jautājumi'!C99=1,'1_Jautājumi'!C33,0)</f>
        <v>0</v>
      </c>
      <c r="I230" s="21">
        <f t="shared" si="111"/>
        <v>0</v>
      </c>
      <c r="J230" s="21">
        <f t="shared" si="111"/>
        <v>0</v>
      </c>
      <c r="K230" s="21">
        <f t="shared" si="111"/>
        <v>0</v>
      </c>
      <c r="L230" s="21">
        <f t="shared" si="111"/>
        <v>0</v>
      </c>
      <c r="M230" s="75"/>
    </row>
    <row r="231" spans="1:14" ht="28.8" x14ac:dyDescent="0.3">
      <c r="A231" s="67" t="s">
        <v>109</v>
      </c>
      <c r="B231" s="64" t="s">
        <v>662</v>
      </c>
      <c r="C231" s="67" t="s">
        <v>6</v>
      </c>
      <c r="D231" s="68" t="s">
        <v>28</v>
      </c>
      <c r="E231" s="69"/>
      <c r="F231" s="69"/>
      <c r="G231" s="69"/>
      <c r="H231" s="69">
        <f>IF(H234=1,H232*H236*0.5,0)+IF(H235=1,H233*H237*0.5,0)</f>
        <v>0</v>
      </c>
      <c r="I231" s="69">
        <f t="shared" ref="I231:L231" si="112">IF(I234=1,I232*I236*0.5,0)+IF(I235=1,I233*I237*0.5,0)</f>
        <v>0</v>
      </c>
      <c r="J231" s="69">
        <f t="shared" si="112"/>
        <v>0</v>
      </c>
      <c r="K231" s="69">
        <f t="shared" si="112"/>
        <v>0</v>
      </c>
      <c r="L231" s="69">
        <f t="shared" si="112"/>
        <v>0</v>
      </c>
    </row>
    <row r="232" spans="1:14" x14ac:dyDescent="0.3">
      <c r="A232" s="18"/>
      <c r="B232" s="61" t="s">
        <v>102</v>
      </c>
      <c r="C232" s="18" t="s">
        <v>4</v>
      </c>
      <c r="D232" s="19" t="s">
        <v>23</v>
      </c>
      <c r="E232" s="20"/>
      <c r="F232" s="20"/>
      <c r="G232" s="20"/>
      <c r="H232" s="76">
        <v>60</v>
      </c>
      <c r="I232" s="76">
        <v>60</v>
      </c>
      <c r="J232" s="76">
        <v>60</v>
      </c>
      <c r="K232" s="76">
        <v>60</v>
      </c>
      <c r="L232" s="76">
        <v>60</v>
      </c>
    </row>
    <row r="233" spans="1:14" x14ac:dyDescent="0.3">
      <c r="A233" s="18"/>
      <c r="B233" s="61" t="s">
        <v>103</v>
      </c>
      <c r="C233" s="18" t="s">
        <v>4</v>
      </c>
      <c r="D233" s="19" t="s">
        <v>23</v>
      </c>
      <c r="E233" s="20"/>
      <c r="F233" s="20"/>
      <c r="G233" s="20"/>
      <c r="H233" s="76">
        <v>30</v>
      </c>
      <c r="I233" s="76">
        <v>30</v>
      </c>
      <c r="J233" s="76">
        <v>30</v>
      </c>
      <c r="K233" s="76">
        <v>30</v>
      </c>
      <c r="L233" s="76">
        <v>30</v>
      </c>
      <c r="M233" s="75"/>
      <c r="N233" s="75"/>
    </row>
    <row r="234" spans="1:14" x14ac:dyDescent="0.3">
      <c r="A234" s="18"/>
      <c r="B234" s="61"/>
      <c r="C234" s="7" t="s">
        <v>720</v>
      </c>
      <c r="D234" s="19" t="s">
        <v>596</v>
      </c>
      <c r="E234" s="20"/>
      <c r="F234" s="20"/>
      <c r="G234" s="20"/>
      <c r="H234" s="76">
        <f>IF(H236&gt;=20,1,0)</f>
        <v>0</v>
      </c>
      <c r="I234" s="76">
        <f t="shared" ref="I234:L234" si="113">IF(I236&gt;=20,1,0)</f>
        <v>0</v>
      </c>
      <c r="J234" s="76">
        <f t="shared" si="113"/>
        <v>0</v>
      </c>
      <c r="K234" s="76">
        <f t="shared" si="113"/>
        <v>0</v>
      </c>
      <c r="L234" s="76">
        <f t="shared" si="113"/>
        <v>0</v>
      </c>
      <c r="M234" s="75"/>
      <c r="N234" s="75"/>
    </row>
    <row r="235" spans="1:14" x14ac:dyDescent="0.3">
      <c r="A235" s="18"/>
      <c r="B235" s="61"/>
      <c r="C235" s="7" t="s">
        <v>719</v>
      </c>
      <c r="D235" s="19" t="s">
        <v>596</v>
      </c>
      <c r="E235" s="20"/>
      <c r="F235" s="20"/>
      <c r="G235" s="20"/>
      <c r="H235" s="76">
        <f>IF(H237&gt;=30,1,0)</f>
        <v>0</v>
      </c>
      <c r="I235" s="76">
        <f t="shared" ref="I235:L235" si="114">IF(I237&gt;=30,1,0)</f>
        <v>0</v>
      </c>
      <c r="J235" s="76">
        <f t="shared" si="114"/>
        <v>0</v>
      </c>
      <c r="K235" s="76">
        <f t="shared" si="114"/>
        <v>0</v>
      </c>
      <c r="L235" s="76">
        <f t="shared" si="114"/>
        <v>0</v>
      </c>
      <c r="M235" s="75"/>
      <c r="N235" s="75"/>
    </row>
    <row r="236" spans="1:14" ht="14.7" customHeight="1" x14ac:dyDescent="0.3">
      <c r="A236" s="18"/>
      <c r="B236" s="61"/>
      <c r="C236" s="18" t="s">
        <v>104</v>
      </c>
      <c r="D236" s="19" t="s">
        <v>93</v>
      </c>
      <c r="E236" s="20"/>
      <c r="F236" s="20"/>
      <c r="G236" s="20"/>
      <c r="H236" s="76">
        <f>'1_Jautājumi'!C29</f>
        <v>0</v>
      </c>
      <c r="I236" s="76">
        <f>H236</f>
        <v>0</v>
      </c>
      <c r="J236" s="76">
        <f t="shared" ref="J236:L236" si="115">I236</f>
        <v>0</v>
      </c>
      <c r="K236" s="76">
        <f t="shared" si="115"/>
        <v>0</v>
      </c>
      <c r="L236" s="76">
        <f t="shared" si="115"/>
        <v>0</v>
      </c>
      <c r="M236" s="75"/>
      <c r="N236" s="75"/>
    </row>
    <row r="237" spans="1:14" x14ac:dyDescent="0.3">
      <c r="A237" s="23"/>
      <c r="B237" s="61"/>
      <c r="C237" s="23" t="s">
        <v>105</v>
      </c>
      <c r="D237" s="25" t="s">
        <v>93</v>
      </c>
      <c r="E237" s="20"/>
      <c r="F237" s="20"/>
      <c r="G237" s="20"/>
      <c r="H237" s="168">
        <f>'1_Jautājumi'!C30</f>
        <v>0</v>
      </c>
      <c r="I237" s="168">
        <f>H237</f>
        <v>0</v>
      </c>
      <c r="J237" s="168">
        <f t="shared" ref="J237:L237" si="116">I237</f>
        <v>0</v>
      </c>
      <c r="K237" s="168">
        <f t="shared" si="116"/>
        <v>0</v>
      </c>
      <c r="L237" s="168">
        <f t="shared" si="116"/>
        <v>0</v>
      </c>
      <c r="M237" s="75"/>
      <c r="N237" s="75"/>
    </row>
    <row r="238" spans="1:14" x14ac:dyDescent="0.3">
      <c r="A238" s="67" t="s">
        <v>520</v>
      </c>
      <c r="B238" s="64" t="s">
        <v>574</v>
      </c>
      <c r="C238" s="67" t="s">
        <v>6</v>
      </c>
      <c r="D238" s="68" t="s">
        <v>28</v>
      </c>
      <c r="E238" s="69"/>
      <c r="F238" s="69"/>
      <c r="G238" s="69"/>
      <c r="H238" s="69">
        <f>IF(H243=1,IF('1_Jautājumi'!$C$13=1,H240*H244+H242*H245,H239*H244+H241*H245),0)</f>
        <v>0</v>
      </c>
      <c r="I238" s="69">
        <f>IF(I243=1,IF('1_Jautājumi'!$C$13=1,I240*I244+I242*I245,I239*I244+I241*I245),0)</f>
        <v>0</v>
      </c>
      <c r="J238" s="69">
        <f>IF(J243=1,IF('1_Jautājumi'!$C$13=1,J240*J244+J242*J245,J239*J244+J241*J245),0)</f>
        <v>0</v>
      </c>
      <c r="K238" s="69">
        <f>IF(K243=1,IF('1_Jautājumi'!$C$13=1,K240*K244+K242*K245,K239*K244+K241*K245),0)</f>
        <v>0</v>
      </c>
      <c r="L238" s="69">
        <f>IF(L243=1,IF('1_Jautājumi'!$C$13=1,L240*L244+L242*L245,L239*L244+L241*L245),0)</f>
        <v>0</v>
      </c>
    </row>
    <row r="239" spans="1:14" x14ac:dyDescent="0.3">
      <c r="A239" s="18"/>
      <c r="B239" s="61" t="s">
        <v>663</v>
      </c>
      <c r="C239" s="70" t="s">
        <v>4</v>
      </c>
      <c r="D239" s="71" t="s">
        <v>23</v>
      </c>
      <c r="E239" s="20"/>
      <c r="F239" s="20"/>
      <c r="G239" s="20"/>
      <c r="H239" s="21">
        <v>675</v>
      </c>
      <c r="I239" s="21">
        <v>675</v>
      </c>
      <c r="J239" s="21">
        <v>675</v>
      </c>
      <c r="K239" s="21">
        <v>675</v>
      </c>
      <c r="L239" s="21">
        <v>675</v>
      </c>
      <c r="M239" s="75"/>
    </row>
    <row r="240" spans="1:14" ht="28.8" x14ac:dyDescent="0.3">
      <c r="A240" s="18"/>
      <c r="B240" s="61" t="s">
        <v>664</v>
      </c>
      <c r="C240" s="70" t="s">
        <v>4</v>
      </c>
      <c r="D240" s="71" t="s">
        <v>23</v>
      </c>
      <c r="E240" s="20"/>
      <c r="F240" s="20"/>
      <c r="G240" s="20"/>
      <c r="H240" s="21">
        <v>750</v>
      </c>
      <c r="I240" s="21">
        <v>750</v>
      </c>
      <c r="J240" s="21">
        <v>750</v>
      </c>
      <c r="K240" s="21">
        <v>750</v>
      </c>
      <c r="L240" s="21">
        <v>750</v>
      </c>
      <c r="M240" s="75"/>
    </row>
    <row r="241" spans="1:13" x14ac:dyDescent="0.3">
      <c r="A241" s="18"/>
      <c r="B241" s="61" t="s">
        <v>110</v>
      </c>
      <c r="C241" s="70" t="s">
        <v>4</v>
      </c>
      <c r="D241" s="71" t="s">
        <v>23</v>
      </c>
      <c r="E241" s="20"/>
      <c r="F241" s="20"/>
      <c r="G241" s="20"/>
      <c r="H241" s="21">
        <v>742</v>
      </c>
      <c r="I241" s="21">
        <v>742</v>
      </c>
      <c r="J241" s="21">
        <v>742</v>
      </c>
      <c r="K241" s="21">
        <v>742</v>
      </c>
      <c r="L241" s="21">
        <v>742</v>
      </c>
      <c r="M241" s="75"/>
    </row>
    <row r="242" spans="1:13" x14ac:dyDescent="0.3">
      <c r="A242" s="18"/>
      <c r="B242" s="61" t="s">
        <v>111</v>
      </c>
      <c r="C242" s="70" t="s">
        <v>4</v>
      </c>
      <c r="D242" s="71" t="s">
        <v>23</v>
      </c>
      <c r="E242" s="20"/>
      <c r="F242" s="20"/>
      <c r="G242" s="20"/>
      <c r="H242" s="21">
        <v>890</v>
      </c>
      <c r="I242" s="21">
        <v>890</v>
      </c>
      <c r="J242" s="21">
        <v>890</v>
      </c>
      <c r="K242" s="21">
        <v>890</v>
      </c>
      <c r="L242" s="21">
        <v>890</v>
      </c>
      <c r="M242" s="75"/>
    </row>
    <row r="243" spans="1:13" x14ac:dyDescent="0.3">
      <c r="A243" s="18"/>
      <c r="B243" s="61"/>
      <c r="C243" s="70" t="s">
        <v>738</v>
      </c>
      <c r="D243" s="19" t="s">
        <v>596</v>
      </c>
      <c r="E243" s="20"/>
      <c r="F243" s="20"/>
      <c r="G243" s="20"/>
      <c r="H243" s="21">
        <f>IF(H244+H245&lt;1,0,1)</f>
        <v>0</v>
      </c>
      <c r="I243" s="21">
        <f t="shared" ref="I243:L243" si="117">IF(I244+I245&lt;1,0,1)</f>
        <v>0</v>
      </c>
      <c r="J243" s="21">
        <f t="shared" si="117"/>
        <v>0</v>
      </c>
      <c r="K243" s="21">
        <f t="shared" si="117"/>
        <v>0</v>
      </c>
      <c r="L243" s="21">
        <f t="shared" si="117"/>
        <v>0</v>
      </c>
      <c r="M243" s="75"/>
    </row>
    <row r="244" spans="1:13" x14ac:dyDescent="0.3">
      <c r="A244" s="18"/>
      <c r="B244" s="61" t="s">
        <v>663</v>
      </c>
      <c r="C244" s="18" t="s">
        <v>737</v>
      </c>
      <c r="D244" s="71" t="s">
        <v>2</v>
      </c>
      <c r="E244" s="20"/>
      <c r="F244" s="20"/>
      <c r="G244" s="20"/>
      <c r="H244" s="46">
        <f>H246*4/10000</f>
        <v>0</v>
      </c>
      <c r="I244" s="46">
        <f t="shared" ref="I244:L244" si="118">I246*4/10000</f>
        <v>0</v>
      </c>
      <c r="J244" s="46">
        <f t="shared" si="118"/>
        <v>0</v>
      </c>
      <c r="K244" s="46">
        <f t="shared" si="118"/>
        <v>0</v>
      </c>
      <c r="L244" s="46">
        <f t="shared" si="118"/>
        <v>0</v>
      </c>
      <c r="M244" s="75"/>
    </row>
    <row r="245" spans="1:13" x14ac:dyDescent="0.3">
      <c r="A245" s="18"/>
      <c r="B245" s="62" t="s">
        <v>110</v>
      </c>
      <c r="C245" s="23" t="s">
        <v>737</v>
      </c>
      <c r="D245" s="71" t="s">
        <v>2</v>
      </c>
      <c r="E245" s="20"/>
      <c r="F245" s="20"/>
      <c r="G245" s="20"/>
      <c r="H245" s="46">
        <f>H247*8/10000</f>
        <v>0</v>
      </c>
      <c r="I245" s="46">
        <f t="shared" ref="I245:L245" si="119">I247*8/10000</f>
        <v>0</v>
      </c>
      <c r="J245" s="46">
        <f t="shared" si="119"/>
        <v>0</v>
      </c>
      <c r="K245" s="46">
        <f t="shared" si="119"/>
        <v>0</v>
      </c>
      <c r="L245" s="46">
        <f t="shared" si="119"/>
        <v>0</v>
      </c>
      <c r="M245" s="75"/>
    </row>
    <row r="246" spans="1:13" x14ac:dyDescent="0.3">
      <c r="A246" s="18"/>
      <c r="B246" s="61" t="s">
        <v>663</v>
      </c>
      <c r="C246" s="18" t="s">
        <v>112</v>
      </c>
      <c r="D246" s="19" t="s">
        <v>515</v>
      </c>
      <c r="E246" s="20"/>
      <c r="F246" s="20"/>
      <c r="G246" s="20"/>
      <c r="H246" s="21">
        <f>'1_Jautājumi'!$C$93</f>
        <v>0</v>
      </c>
      <c r="I246" s="21">
        <f>'1_Jautājumi'!$C$93</f>
        <v>0</v>
      </c>
      <c r="J246" s="21">
        <f>'1_Jautājumi'!$C$93</f>
        <v>0</v>
      </c>
      <c r="K246" s="21">
        <f>'1_Jautājumi'!$C$93</f>
        <v>0</v>
      </c>
      <c r="L246" s="21">
        <f>'1_Jautājumi'!$C$93</f>
        <v>0</v>
      </c>
      <c r="M246" s="75"/>
    </row>
    <row r="247" spans="1:13" ht="14.7" customHeight="1" x14ac:dyDescent="0.3">
      <c r="A247" s="23"/>
      <c r="B247" s="62" t="s">
        <v>110</v>
      </c>
      <c r="C247" s="23" t="s">
        <v>112</v>
      </c>
      <c r="D247" s="25" t="s">
        <v>515</v>
      </c>
      <c r="E247" s="26"/>
      <c r="F247" s="26"/>
      <c r="G247" s="26"/>
      <c r="H247" s="27">
        <f>'1_Jautājumi'!$C$94</f>
        <v>0</v>
      </c>
      <c r="I247" s="27">
        <f>'1_Jautājumi'!$C$94</f>
        <v>0</v>
      </c>
      <c r="J247" s="27">
        <f>'1_Jautājumi'!$C$94</f>
        <v>0</v>
      </c>
      <c r="K247" s="27">
        <f>'1_Jautājumi'!$C$94</f>
        <v>0</v>
      </c>
      <c r="L247" s="27">
        <f>'1_Jautājumi'!$C$94</f>
        <v>0</v>
      </c>
    </row>
  </sheetData>
  <sheetProtection algorithmName="SHA-512" hashValue="N9AcyOyLxB43KDgmVesSJu28y6n8YHBgL/kehLsfkErGpl6r6dRyJranVZU0VgnsC8KAr7bfRsLcww2MN9J60g==" saltValue="nVkEnxbmo9YYiHXOR9Z+rw==" spinCount="100000" sheet="1" objects="1" scenarios="1"/>
  <mergeCells count="12">
    <mergeCell ref="F2:G2"/>
    <mergeCell ref="H2:L2"/>
    <mergeCell ref="D2:D3"/>
    <mergeCell ref="C2:C3"/>
    <mergeCell ref="B2:B3"/>
    <mergeCell ref="A2:A3"/>
    <mergeCell ref="B81:B82"/>
    <mergeCell ref="B39:B40"/>
    <mergeCell ref="B66:B67"/>
    <mergeCell ref="B76:B77"/>
    <mergeCell ref="B56:B58"/>
    <mergeCell ref="A4:A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48B4-481B-40B3-8742-007CEE88C83D}">
  <sheetPr filterMode="1">
    <tabColor theme="8" tint="-0.249977111117893"/>
  </sheetPr>
  <dimension ref="A1:J595"/>
  <sheetViews>
    <sheetView showGridLines="0" zoomScale="107" workbookViewId="0">
      <selection activeCell="E600" sqref="E600"/>
    </sheetView>
  </sheetViews>
  <sheetFormatPr defaultRowHeight="14.4" x14ac:dyDescent="0.3"/>
  <cols>
    <col min="1" max="1" width="3.6640625" customWidth="1"/>
    <col min="2" max="2" width="3.6640625" hidden="1" customWidth="1"/>
    <col min="3" max="3" width="9.33203125" style="75" hidden="1" customWidth="1"/>
    <col min="4" max="4" width="20.44140625" style="75" hidden="1" customWidth="1"/>
    <col min="5" max="5" width="31.33203125" style="75" customWidth="1"/>
    <col min="6" max="6" width="25.6640625" hidden="1" customWidth="1"/>
    <col min="7" max="7" width="12.44140625" style="3" hidden="1" customWidth="1"/>
    <col min="8" max="8" width="18.33203125" style="3" hidden="1" customWidth="1"/>
    <col min="9" max="9" width="9.5546875" style="77" hidden="1" customWidth="1"/>
    <col min="10" max="10" width="12.44140625" style="3" hidden="1" customWidth="1"/>
  </cols>
  <sheetData>
    <row r="1" spans="1:10" ht="24" customHeight="1" x14ac:dyDescent="0.3">
      <c r="C1" s="285" t="s">
        <v>571</v>
      </c>
      <c r="D1" s="285"/>
      <c r="E1" s="285"/>
      <c r="F1" s="285"/>
    </row>
    <row r="2" spans="1:10" ht="38.700000000000003" hidden="1" customHeight="1" x14ac:dyDescent="0.3">
      <c r="A2" s="78"/>
      <c r="B2" s="78"/>
      <c r="C2" s="79" t="s">
        <v>114</v>
      </c>
      <c r="D2" s="80" t="s">
        <v>115</v>
      </c>
      <c r="E2" s="80" t="s">
        <v>116</v>
      </c>
      <c r="F2" s="81" t="s">
        <v>117</v>
      </c>
      <c r="G2" s="82" t="s">
        <v>118</v>
      </c>
      <c r="H2" s="82" t="s">
        <v>119</v>
      </c>
      <c r="I2" s="83" t="s">
        <v>120</v>
      </c>
      <c r="J2" s="82" t="s">
        <v>121</v>
      </c>
    </row>
    <row r="3" spans="1:10" x14ac:dyDescent="0.3">
      <c r="A3" s="78">
        <v>1</v>
      </c>
      <c r="B3" s="78"/>
      <c r="C3" s="79"/>
      <c r="D3" s="80"/>
      <c r="E3" s="84" t="s">
        <v>125</v>
      </c>
      <c r="F3" s="81"/>
      <c r="G3" s="82"/>
      <c r="H3" s="82"/>
      <c r="I3" s="83"/>
      <c r="J3" s="82"/>
    </row>
    <row r="4" spans="1:10" hidden="1" x14ac:dyDescent="0.3">
      <c r="A4" s="78"/>
      <c r="B4" s="78">
        <v>1</v>
      </c>
      <c r="C4" s="84" t="s">
        <v>122</v>
      </c>
      <c r="D4" s="84" t="s">
        <v>125</v>
      </c>
      <c r="E4" s="84" t="s">
        <v>125</v>
      </c>
      <c r="F4" s="93" t="s">
        <v>126</v>
      </c>
      <c r="G4" s="94">
        <v>30</v>
      </c>
      <c r="H4" s="95"/>
      <c r="I4" s="96">
        <v>27.755967497942901</v>
      </c>
      <c r="J4" s="94">
        <v>186</v>
      </c>
    </row>
    <row r="5" spans="1:10" hidden="1" x14ac:dyDescent="0.3">
      <c r="A5" s="78"/>
      <c r="B5" s="78">
        <v>2</v>
      </c>
      <c r="C5" s="84" t="s">
        <v>123</v>
      </c>
      <c r="D5" s="84" t="s">
        <v>125</v>
      </c>
      <c r="E5" s="84" t="s">
        <v>125</v>
      </c>
      <c r="F5" s="93" t="s">
        <v>127</v>
      </c>
      <c r="G5" s="94">
        <v>30</v>
      </c>
      <c r="H5" s="95"/>
      <c r="I5" s="96">
        <v>27.755967497942901</v>
      </c>
      <c r="J5" s="94">
        <v>184</v>
      </c>
    </row>
    <row r="6" spans="1:10" hidden="1" x14ac:dyDescent="0.3">
      <c r="A6" s="78"/>
      <c r="B6" s="78">
        <v>3</v>
      </c>
      <c r="C6" s="84" t="s">
        <v>122</v>
      </c>
      <c r="D6" s="84" t="s">
        <v>125</v>
      </c>
      <c r="E6" s="84" t="s">
        <v>125</v>
      </c>
      <c r="F6" s="93" t="s">
        <v>128</v>
      </c>
      <c r="G6" s="94">
        <v>30</v>
      </c>
      <c r="H6" s="95"/>
      <c r="I6" s="96">
        <v>35.047697259693798</v>
      </c>
      <c r="J6" s="94">
        <v>187</v>
      </c>
    </row>
    <row r="7" spans="1:10" hidden="1" x14ac:dyDescent="0.3">
      <c r="A7" s="78"/>
      <c r="B7" s="78">
        <v>4</v>
      </c>
      <c r="C7" s="84" t="s">
        <v>122</v>
      </c>
      <c r="D7" s="84" t="s">
        <v>125</v>
      </c>
      <c r="E7" s="84" t="s">
        <v>125</v>
      </c>
      <c r="F7" s="93" t="s">
        <v>129</v>
      </c>
      <c r="G7" s="94">
        <v>30</v>
      </c>
      <c r="H7" s="95"/>
      <c r="I7" s="96">
        <v>37.878331461442102</v>
      </c>
      <c r="J7" s="94">
        <v>190</v>
      </c>
    </row>
    <row r="8" spans="1:10" hidden="1" x14ac:dyDescent="0.3">
      <c r="A8" s="78"/>
      <c r="B8" s="78">
        <v>5</v>
      </c>
      <c r="C8" s="84" t="s">
        <v>122</v>
      </c>
      <c r="D8" s="84" t="s">
        <v>125</v>
      </c>
      <c r="E8" s="84" t="s">
        <v>125</v>
      </c>
      <c r="F8" s="93" t="s">
        <v>130</v>
      </c>
      <c r="G8" s="94">
        <v>30</v>
      </c>
      <c r="H8" s="95"/>
      <c r="I8" s="96">
        <v>30.687759032456199</v>
      </c>
      <c r="J8" s="94">
        <v>185</v>
      </c>
    </row>
    <row r="9" spans="1:10" hidden="1" x14ac:dyDescent="0.3">
      <c r="A9" s="78"/>
      <c r="B9" s="78">
        <v>6</v>
      </c>
      <c r="C9" s="84" t="s">
        <v>122</v>
      </c>
      <c r="D9" s="84" t="s">
        <v>125</v>
      </c>
      <c r="E9" s="84" t="s">
        <v>125</v>
      </c>
      <c r="F9" s="89" t="s">
        <v>131</v>
      </c>
      <c r="G9" s="90">
        <v>20</v>
      </c>
      <c r="H9" s="91"/>
      <c r="I9" s="92">
        <v>40.600872365022703</v>
      </c>
      <c r="J9" s="90">
        <v>189</v>
      </c>
    </row>
    <row r="10" spans="1:10" hidden="1" x14ac:dyDescent="0.3">
      <c r="A10" s="78"/>
      <c r="B10" s="78">
        <v>7</v>
      </c>
      <c r="C10" s="84" t="s">
        <v>122</v>
      </c>
      <c r="D10" s="84" t="s">
        <v>125</v>
      </c>
      <c r="E10" s="84" t="s">
        <v>125</v>
      </c>
      <c r="F10" s="93" t="s">
        <v>132</v>
      </c>
      <c r="G10" s="94">
        <v>30</v>
      </c>
      <c r="H10" s="95"/>
      <c r="I10" s="96">
        <v>28.415619142219899</v>
      </c>
      <c r="J10" s="94">
        <v>184</v>
      </c>
    </row>
    <row r="11" spans="1:10" hidden="1" x14ac:dyDescent="0.3">
      <c r="A11" s="78"/>
      <c r="B11" s="78">
        <v>8</v>
      </c>
      <c r="C11" s="84" t="s">
        <v>122</v>
      </c>
      <c r="D11" s="84" t="s">
        <v>125</v>
      </c>
      <c r="E11" s="84" t="s">
        <v>125</v>
      </c>
      <c r="F11" s="93" t="s">
        <v>133</v>
      </c>
      <c r="G11" s="94">
        <v>30</v>
      </c>
      <c r="H11" s="95"/>
      <c r="I11" s="96">
        <v>32.539502778496399</v>
      </c>
      <c r="J11" s="94">
        <v>187</v>
      </c>
    </row>
    <row r="12" spans="1:10" hidden="1" x14ac:dyDescent="0.3">
      <c r="A12" s="78"/>
      <c r="B12" s="78">
        <v>9</v>
      </c>
      <c r="C12" s="84" t="s">
        <v>122</v>
      </c>
      <c r="D12" s="84" t="s">
        <v>125</v>
      </c>
      <c r="E12" s="84" t="s">
        <v>125</v>
      </c>
      <c r="F12" s="93" t="s">
        <v>134</v>
      </c>
      <c r="G12" s="94">
        <v>30</v>
      </c>
      <c r="H12" s="95" t="s">
        <v>135</v>
      </c>
      <c r="I12" s="96">
        <v>28.113594433533699</v>
      </c>
      <c r="J12" s="94">
        <v>187</v>
      </c>
    </row>
    <row r="13" spans="1:10" hidden="1" x14ac:dyDescent="0.3">
      <c r="A13" s="78"/>
      <c r="B13" s="78">
        <v>10</v>
      </c>
      <c r="C13" s="84" t="s">
        <v>122</v>
      </c>
      <c r="D13" s="84" t="s">
        <v>125</v>
      </c>
      <c r="E13" s="84" t="s">
        <v>125</v>
      </c>
      <c r="F13" s="93" t="s">
        <v>136</v>
      </c>
      <c r="G13" s="94">
        <v>30</v>
      </c>
      <c r="H13" s="95"/>
      <c r="I13" s="96">
        <v>36.843119563158801</v>
      </c>
      <c r="J13" s="94">
        <v>187</v>
      </c>
    </row>
    <row r="14" spans="1:10" hidden="1" x14ac:dyDescent="0.3">
      <c r="A14" s="78"/>
      <c r="B14" s="78">
        <v>11</v>
      </c>
      <c r="C14" s="84" t="s">
        <v>122</v>
      </c>
      <c r="D14" s="84" t="s">
        <v>125</v>
      </c>
      <c r="E14" s="84" t="s">
        <v>125</v>
      </c>
      <c r="F14" s="93" t="s">
        <v>137</v>
      </c>
      <c r="G14" s="94">
        <v>30</v>
      </c>
      <c r="H14" s="95"/>
      <c r="I14" s="96">
        <v>34.625855903990498</v>
      </c>
      <c r="J14" s="94">
        <v>188</v>
      </c>
    </row>
    <row r="15" spans="1:10" hidden="1" x14ac:dyDescent="0.3">
      <c r="A15" s="78"/>
      <c r="B15" s="78">
        <v>12</v>
      </c>
      <c r="C15" s="84" t="s">
        <v>122</v>
      </c>
      <c r="D15" s="84" t="s">
        <v>125</v>
      </c>
      <c r="E15" s="84" t="s">
        <v>125</v>
      </c>
      <c r="F15" s="93" t="s">
        <v>138</v>
      </c>
      <c r="G15" s="94">
        <v>30</v>
      </c>
      <c r="H15" s="95"/>
      <c r="I15" s="96">
        <v>29.6389751834724</v>
      </c>
      <c r="J15" s="94">
        <v>183</v>
      </c>
    </row>
    <row r="16" spans="1:10" hidden="1" x14ac:dyDescent="0.3">
      <c r="A16" s="78"/>
      <c r="B16" s="78">
        <v>13</v>
      </c>
      <c r="C16" s="84" t="s">
        <v>122</v>
      </c>
      <c r="D16" s="84" t="s">
        <v>125</v>
      </c>
      <c r="E16" s="84" t="s">
        <v>125</v>
      </c>
      <c r="F16" s="93" t="s">
        <v>139</v>
      </c>
      <c r="G16" s="94">
        <v>30</v>
      </c>
      <c r="H16" s="95" t="s">
        <v>135</v>
      </c>
      <c r="I16" s="96">
        <v>33.410145687886597</v>
      </c>
      <c r="J16" s="94">
        <v>184</v>
      </c>
    </row>
    <row r="17" spans="1:10" hidden="1" x14ac:dyDescent="0.3">
      <c r="A17" s="78"/>
      <c r="B17" s="78">
        <v>14</v>
      </c>
      <c r="C17" s="84" t="s">
        <v>122</v>
      </c>
      <c r="D17" s="84" t="s">
        <v>125</v>
      </c>
      <c r="E17" s="84" t="s">
        <v>125</v>
      </c>
      <c r="F17" s="93" t="s">
        <v>140</v>
      </c>
      <c r="G17" s="94">
        <v>30</v>
      </c>
      <c r="H17" s="95"/>
      <c r="I17" s="96">
        <v>25.452623610337898</v>
      </c>
      <c r="J17" s="94">
        <v>183</v>
      </c>
    </row>
    <row r="18" spans="1:10" hidden="1" x14ac:dyDescent="0.3">
      <c r="A18" s="78"/>
      <c r="B18" s="78">
        <v>15</v>
      </c>
      <c r="C18" s="84" t="s">
        <v>122</v>
      </c>
      <c r="D18" s="84" t="s">
        <v>125</v>
      </c>
      <c r="E18" s="84" t="s">
        <v>125</v>
      </c>
      <c r="F18" s="93" t="s">
        <v>141</v>
      </c>
      <c r="G18" s="94">
        <v>30</v>
      </c>
      <c r="H18" s="95"/>
      <c r="I18" s="96">
        <v>29.061484364363501</v>
      </c>
      <c r="J18" s="94">
        <v>189</v>
      </c>
    </row>
    <row r="19" spans="1:10" hidden="1" x14ac:dyDescent="0.3">
      <c r="A19" s="78"/>
      <c r="B19" s="78">
        <v>16</v>
      </c>
      <c r="C19" s="84" t="s">
        <v>122</v>
      </c>
      <c r="D19" s="84" t="s">
        <v>125</v>
      </c>
      <c r="E19" s="84" t="s">
        <v>125</v>
      </c>
      <c r="F19" s="93" t="s">
        <v>142</v>
      </c>
      <c r="G19" s="94">
        <v>30</v>
      </c>
      <c r="H19" s="95"/>
      <c r="I19" s="96">
        <v>29.608393818503998</v>
      </c>
      <c r="J19" s="94">
        <v>183</v>
      </c>
    </row>
    <row r="20" spans="1:10" x14ac:dyDescent="0.3">
      <c r="A20" s="78">
        <v>2</v>
      </c>
      <c r="B20" s="78"/>
      <c r="C20" s="84"/>
      <c r="D20" s="84"/>
      <c r="E20" s="84" t="s">
        <v>144</v>
      </c>
      <c r="F20" s="93"/>
      <c r="G20" s="94"/>
      <c r="H20" s="95"/>
      <c r="I20" s="96"/>
      <c r="J20" s="94"/>
    </row>
    <row r="21" spans="1:10" hidden="1" x14ac:dyDescent="0.3">
      <c r="A21" s="78"/>
      <c r="B21" s="78">
        <v>17</v>
      </c>
      <c r="C21" s="84" t="s">
        <v>122</v>
      </c>
      <c r="D21" s="84" t="s">
        <v>143</v>
      </c>
      <c r="E21" s="84" t="s">
        <v>144</v>
      </c>
      <c r="F21" s="89" t="s">
        <v>145</v>
      </c>
      <c r="G21" s="90">
        <v>20</v>
      </c>
      <c r="H21" s="91"/>
      <c r="I21" s="92">
        <v>28.9676471026916</v>
      </c>
      <c r="J21" s="90">
        <v>197</v>
      </c>
    </row>
    <row r="22" spans="1:10" hidden="1" x14ac:dyDescent="0.3">
      <c r="A22" s="78"/>
      <c r="B22" s="78">
        <v>18</v>
      </c>
      <c r="C22" s="84" t="s">
        <v>122</v>
      </c>
      <c r="D22" s="84" t="s">
        <v>143</v>
      </c>
      <c r="E22" s="84" t="s">
        <v>144</v>
      </c>
      <c r="F22" s="89" t="s">
        <v>146</v>
      </c>
      <c r="G22" s="90">
        <v>20</v>
      </c>
      <c r="H22" s="91"/>
      <c r="I22" s="92">
        <v>31.723421024554099</v>
      </c>
      <c r="J22" s="90">
        <v>197</v>
      </c>
    </row>
    <row r="23" spans="1:10" hidden="1" x14ac:dyDescent="0.3">
      <c r="A23" s="78"/>
      <c r="B23" s="78">
        <v>19</v>
      </c>
      <c r="C23" s="84" t="s">
        <v>122</v>
      </c>
      <c r="D23" s="84" t="s">
        <v>143</v>
      </c>
      <c r="E23" s="84" t="s">
        <v>144</v>
      </c>
      <c r="F23" s="93" t="s">
        <v>147</v>
      </c>
      <c r="G23" s="94">
        <v>30</v>
      </c>
      <c r="H23" s="95" t="s">
        <v>135</v>
      </c>
      <c r="I23" s="96">
        <v>30.318845647772701</v>
      </c>
      <c r="J23" s="94">
        <v>197</v>
      </c>
    </row>
    <row r="24" spans="1:10" hidden="1" x14ac:dyDescent="0.3">
      <c r="A24" s="78"/>
      <c r="B24" s="78">
        <v>20</v>
      </c>
      <c r="C24" s="84" t="s">
        <v>122</v>
      </c>
      <c r="D24" s="84" t="s">
        <v>143</v>
      </c>
      <c r="E24" s="84" t="s">
        <v>144</v>
      </c>
      <c r="F24" s="89" t="s">
        <v>148</v>
      </c>
      <c r="G24" s="90">
        <v>20</v>
      </c>
      <c r="H24" s="91"/>
      <c r="I24" s="92">
        <v>36.628554173244801</v>
      </c>
      <c r="J24" s="90">
        <v>200</v>
      </c>
    </row>
    <row r="25" spans="1:10" hidden="1" x14ac:dyDescent="0.3">
      <c r="A25" s="78"/>
      <c r="B25" s="78">
        <v>21</v>
      </c>
      <c r="C25" s="84" t="s">
        <v>122</v>
      </c>
      <c r="D25" s="84" t="s">
        <v>143</v>
      </c>
      <c r="E25" s="84" t="s">
        <v>144</v>
      </c>
      <c r="F25" s="89" t="s">
        <v>149</v>
      </c>
      <c r="G25" s="90">
        <v>20</v>
      </c>
      <c r="H25" s="91"/>
      <c r="I25" s="92">
        <v>34.4729587628606</v>
      </c>
      <c r="J25" s="90">
        <v>199</v>
      </c>
    </row>
    <row r="26" spans="1:10" hidden="1" x14ac:dyDescent="0.3">
      <c r="A26" s="78"/>
      <c r="B26" s="78">
        <v>22</v>
      </c>
      <c r="C26" s="84" t="s">
        <v>122</v>
      </c>
      <c r="D26" s="84" t="s">
        <v>143</v>
      </c>
      <c r="E26" s="84" t="s">
        <v>144</v>
      </c>
      <c r="F26" s="89" t="s">
        <v>150</v>
      </c>
      <c r="G26" s="90">
        <v>20</v>
      </c>
      <c r="H26" s="91"/>
      <c r="I26" s="92">
        <v>36.286170696007403</v>
      </c>
      <c r="J26" s="90">
        <v>200</v>
      </c>
    </row>
    <row r="27" spans="1:10" hidden="1" x14ac:dyDescent="0.3">
      <c r="A27" s="78"/>
      <c r="B27" s="78">
        <v>23</v>
      </c>
      <c r="C27" s="84" t="s">
        <v>122</v>
      </c>
      <c r="D27" s="84" t="s">
        <v>143</v>
      </c>
      <c r="E27" s="84" t="s">
        <v>144</v>
      </c>
      <c r="F27" s="89" t="s">
        <v>151</v>
      </c>
      <c r="G27" s="90">
        <v>20</v>
      </c>
      <c r="H27" s="91"/>
      <c r="I27" s="92">
        <v>35.589175955475397</v>
      </c>
      <c r="J27" s="90">
        <v>198</v>
      </c>
    </row>
    <row r="28" spans="1:10" hidden="1" x14ac:dyDescent="0.3">
      <c r="A28" s="78"/>
      <c r="B28" s="78">
        <v>24</v>
      </c>
      <c r="C28" s="84" t="s">
        <v>122</v>
      </c>
      <c r="D28" s="84" t="s">
        <v>143</v>
      </c>
      <c r="E28" s="84" t="s">
        <v>144</v>
      </c>
      <c r="F28" s="85" t="s">
        <v>152</v>
      </c>
      <c r="G28" s="86">
        <v>0</v>
      </c>
      <c r="H28" s="87"/>
      <c r="I28" s="88">
        <v>39.997039261818898</v>
      </c>
      <c r="J28" s="86">
        <v>200</v>
      </c>
    </row>
    <row r="29" spans="1:10" hidden="1" x14ac:dyDescent="0.3">
      <c r="A29" s="78"/>
      <c r="B29" s="78">
        <v>25</v>
      </c>
      <c r="C29" s="84" t="s">
        <v>122</v>
      </c>
      <c r="D29" s="84" t="s">
        <v>143</v>
      </c>
      <c r="E29" s="84" t="s">
        <v>144</v>
      </c>
      <c r="F29" s="89" t="s">
        <v>153</v>
      </c>
      <c r="G29" s="90">
        <v>20</v>
      </c>
      <c r="H29" s="91"/>
      <c r="I29" s="92">
        <v>35.429431777861403</v>
      </c>
      <c r="J29" s="90">
        <v>198</v>
      </c>
    </row>
    <row r="30" spans="1:10" hidden="1" x14ac:dyDescent="0.3">
      <c r="A30" s="78"/>
      <c r="B30" s="78">
        <v>26</v>
      </c>
      <c r="C30" s="84" t="s">
        <v>122</v>
      </c>
      <c r="D30" s="84" t="s">
        <v>143</v>
      </c>
      <c r="E30" s="84" t="s">
        <v>144</v>
      </c>
      <c r="F30" s="89" t="s">
        <v>154</v>
      </c>
      <c r="G30" s="90">
        <v>20</v>
      </c>
      <c r="H30" s="91"/>
      <c r="I30" s="92">
        <v>27.955016530267699</v>
      </c>
      <c r="J30" s="90">
        <v>197</v>
      </c>
    </row>
    <row r="31" spans="1:10" hidden="1" x14ac:dyDescent="0.3">
      <c r="A31" s="78"/>
      <c r="B31" s="78">
        <v>27</v>
      </c>
      <c r="C31" s="84" t="s">
        <v>122</v>
      </c>
      <c r="D31" s="84" t="s">
        <v>143</v>
      </c>
      <c r="E31" s="84" t="s">
        <v>144</v>
      </c>
      <c r="F31" s="89" t="s">
        <v>155</v>
      </c>
      <c r="G31" s="90">
        <v>20</v>
      </c>
      <c r="H31" s="91"/>
      <c r="I31" s="92">
        <v>32.5732915300079</v>
      </c>
      <c r="J31" s="90">
        <v>198</v>
      </c>
    </row>
    <row r="32" spans="1:10" hidden="1" x14ac:dyDescent="0.3">
      <c r="A32" s="78"/>
      <c r="B32" s="78">
        <v>28</v>
      </c>
      <c r="C32" s="84" t="s">
        <v>122</v>
      </c>
      <c r="D32" s="84" t="s">
        <v>143</v>
      </c>
      <c r="E32" s="84" t="s">
        <v>144</v>
      </c>
      <c r="F32" s="85" t="s">
        <v>156</v>
      </c>
      <c r="G32" s="86">
        <v>0</v>
      </c>
      <c r="H32" s="87"/>
      <c r="I32" s="88">
        <v>38.251959287464402</v>
      </c>
      <c r="J32" s="86">
        <v>200</v>
      </c>
    </row>
    <row r="33" spans="1:10" hidden="1" x14ac:dyDescent="0.3">
      <c r="A33" s="78"/>
      <c r="B33" s="78">
        <v>29</v>
      </c>
      <c r="C33" s="84" t="s">
        <v>122</v>
      </c>
      <c r="D33" s="84" t="s">
        <v>143</v>
      </c>
      <c r="E33" s="84" t="s">
        <v>144</v>
      </c>
      <c r="F33" s="93" t="s">
        <v>157</v>
      </c>
      <c r="G33" s="94">
        <v>30</v>
      </c>
      <c r="H33" s="95" t="s">
        <v>135</v>
      </c>
      <c r="I33" s="96">
        <v>33.373828764120901</v>
      </c>
      <c r="J33" s="94">
        <v>197</v>
      </c>
    </row>
    <row r="34" spans="1:10" hidden="1" x14ac:dyDescent="0.3">
      <c r="A34" s="78"/>
      <c r="B34" s="78">
        <v>30</v>
      </c>
      <c r="C34" s="84" t="s">
        <v>122</v>
      </c>
      <c r="D34" s="84" t="s">
        <v>143</v>
      </c>
      <c r="E34" s="84" t="s">
        <v>144</v>
      </c>
      <c r="F34" s="93" t="s">
        <v>158</v>
      </c>
      <c r="G34" s="94">
        <v>30</v>
      </c>
      <c r="H34" s="95" t="s">
        <v>135</v>
      </c>
      <c r="I34" s="96">
        <v>32.695628747842001</v>
      </c>
      <c r="J34" s="94">
        <v>196</v>
      </c>
    </row>
    <row r="35" spans="1:10" hidden="1" x14ac:dyDescent="0.3">
      <c r="A35" s="78"/>
      <c r="B35" s="78">
        <v>31</v>
      </c>
      <c r="C35" s="84" t="s">
        <v>122</v>
      </c>
      <c r="D35" s="84" t="s">
        <v>143</v>
      </c>
      <c r="E35" s="84" t="s">
        <v>144</v>
      </c>
      <c r="F35" s="89" t="s">
        <v>159</v>
      </c>
      <c r="G35" s="90">
        <v>20</v>
      </c>
      <c r="H35" s="91"/>
      <c r="I35" s="92">
        <v>33.065160296919899</v>
      </c>
      <c r="J35" s="90">
        <v>198</v>
      </c>
    </row>
    <row r="36" spans="1:10" hidden="1" x14ac:dyDescent="0.3">
      <c r="A36" s="78"/>
      <c r="B36" s="78">
        <v>32</v>
      </c>
      <c r="C36" s="84" t="s">
        <v>122</v>
      </c>
      <c r="D36" s="84" t="s">
        <v>143</v>
      </c>
      <c r="E36" s="84" t="s">
        <v>144</v>
      </c>
      <c r="F36" s="89" t="s">
        <v>160</v>
      </c>
      <c r="G36" s="90">
        <v>20</v>
      </c>
      <c r="H36" s="91"/>
      <c r="I36" s="92">
        <v>34.635955777162401</v>
      </c>
      <c r="J36" s="90">
        <v>197</v>
      </c>
    </row>
    <row r="37" spans="1:10" hidden="1" x14ac:dyDescent="0.3">
      <c r="A37" s="78"/>
      <c r="B37" s="78">
        <v>33</v>
      </c>
      <c r="C37" s="84" t="s">
        <v>122</v>
      </c>
      <c r="D37" s="84" t="s">
        <v>143</v>
      </c>
      <c r="E37" s="84" t="s">
        <v>144</v>
      </c>
      <c r="F37" s="89" t="s">
        <v>161</v>
      </c>
      <c r="G37" s="90">
        <v>20</v>
      </c>
      <c r="H37" s="91"/>
      <c r="I37" s="92">
        <v>36.950586195265799</v>
      </c>
      <c r="J37" s="90">
        <v>200</v>
      </c>
    </row>
    <row r="38" spans="1:10" hidden="1" x14ac:dyDescent="0.3">
      <c r="A38" s="78"/>
      <c r="B38" s="78">
        <v>34</v>
      </c>
      <c r="C38" s="84" t="s">
        <v>122</v>
      </c>
      <c r="D38" s="84" t="s">
        <v>143</v>
      </c>
      <c r="E38" s="84" t="s">
        <v>144</v>
      </c>
      <c r="F38" s="89" t="s">
        <v>162</v>
      </c>
      <c r="G38" s="90">
        <v>20</v>
      </c>
      <c r="H38" s="91"/>
      <c r="I38" s="92">
        <v>33.934130873430199</v>
      </c>
      <c r="J38" s="90">
        <v>196</v>
      </c>
    </row>
    <row r="39" spans="1:10" hidden="1" x14ac:dyDescent="0.3">
      <c r="A39" s="78"/>
      <c r="B39" s="78">
        <v>35</v>
      </c>
      <c r="C39" s="84" t="s">
        <v>122</v>
      </c>
      <c r="D39" s="84" t="s">
        <v>143</v>
      </c>
      <c r="E39" s="84" t="s">
        <v>144</v>
      </c>
      <c r="F39" s="85" t="s">
        <v>163</v>
      </c>
      <c r="G39" s="86">
        <v>0</v>
      </c>
      <c r="H39" s="87"/>
      <c r="I39" s="88">
        <v>38.4294871951248</v>
      </c>
      <c r="J39" s="86">
        <v>198</v>
      </c>
    </row>
    <row r="40" spans="1:10" hidden="1" x14ac:dyDescent="0.3">
      <c r="A40" s="78"/>
      <c r="B40" s="78">
        <v>36</v>
      </c>
      <c r="C40" s="84" t="s">
        <v>122</v>
      </c>
      <c r="D40" s="84" t="s">
        <v>164</v>
      </c>
      <c r="E40" s="84" t="s">
        <v>144</v>
      </c>
      <c r="F40" s="89" t="s">
        <v>165</v>
      </c>
      <c r="G40" s="90">
        <v>20</v>
      </c>
      <c r="H40" s="91"/>
      <c r="I40" s="92">
        <v>30.9524723195584</v>
      </c>
      <c r="J40" s="90">
        <v>197</v>
      </c>
    </row>
    <row r="41" spans="1:10" hidden="1" x14ac:dyDescent="0.3">
      <c r="A41" s="78"/>
      <c r="B41" s="78">
        <v>37</v>
      </c>
      <c r="C41" s="84" t="s">
        <v>122</v>
      </c>
      <c r="D41" s="84" t="s">
        <v>164</v>
      </c>
      <c r="E41" s="84" t="s">
        <v>144</v>
      </c>
      <c r="F41" s="85" t="s">
        <v>166</v>
      </c>
      <c r="G41" s="86">
        <v>0</v>
      </c>
      <c r="H41" s="87"/>
      <c r="I41" s="88">
        <v>38.587349339074699</v>
      </c>
      <c r="J41" s="86">
        <v>200</v>
      </c>
    </row>
    <row r="42" spans="1:10" hidden="1" x14ac:dyDescent="0.3">
      <c r="A42" s="78"/>
      <c r="B42" s="78">
        <v>38</v>
      </c>
      <c r="C42" s="84" t="s">
        <v>122</v>
      </c>
      <c r="D42" s="84" t="s">
        <v>164</v>
      </c>
      <c r="E42" s="84" t="s">
        <v>144</v>
      </c>
      <c r="F42" s="89" t="s">
        <v>167</v>
      </c>
      <c r="G42" s="90">
        <v>20</v>
      </c>
      <c r="H42" s="91"/>
      <c r="I42" s="92">
        <v>32.458625706541497</v>
      </c>
      <c r="J42" s="90">
        <v>197</v>
      </c>
    </row>
    <row r="43" spans="1:10" hidden="1" x14ac:dyDescent="0.3">
      <c r="A43" s="78"/>
      <c r="B43" s="78">
        <v>39</v>
      </c>
      <c r="C43" s="84" t="s">
        <v>123</v>
      </c>
      <c r="D43" s="84" t="s">
        <v>164</v>
      </c>
      <c r="E43" s="84" t="s">
        <v>144</v>
      </c>
      <c r="F43" s="85" t="s">
        <v>168</v>
      </c>
      <c r="G43" s="86">
        <v>0</v>
      </c>
      <c r="H43" s="87"/>
      <c r="I43" s="88">
        <v>41.160051394314301</v>
      </c>
      <c r="J43" s="86">
        <v>200</v>
      </c>
    </row>
    <row r="44" spans="1:10" hidden="1" x14ac:dyDescent="0.3">
      <c r="A44" s="78"/>
      <c r="B44" s="78">
        <v>40</v>
      </c>
      <c r="C44" s="84" t="s">
        <v>122</v>
      </c>
      <c r="D44" s="84" t="s">
        <v>164</v>
      </c>
      <c r="E44" s="84" t="s">
        <v>144</v>
      </c>
      <c r="F44" s="89" t="s">
        <v>124</v>
      </c>
      <c r="G44" s="90">
        <v>20</v>
      </c>
      <c r="H44" s="91"/>
      <c r="I44" s="92">
        <v>32.489232853107197</v>
      </c>
      <c r="J44" s="90">
        <v>198</v>
      </c>
    </row>
    <row r="45" spans="1:10" hidden="1" x14ac:dyDescent="0.3">
      <c r="A45" s="78"/>
      <c r="B45" s="78">
        <v>41</v>
      </c>
      <c r="C45" s="84" t="s">
        <v>122</v>
      </c>
      <c r="D45" s="84" t="s">
        <v>164</v>
      </c>
      <c r="E45" s="84" t="s">
        <v>144</v>
      </c>
      <c r="F45" s="89" t="s">
        <v>169</v>
      </c>
      <c r="G45" s="90">
        <v>20</v>
      </c>
      <c r="H45" s="91"/>
      <c r="I45" s="92">
        <v>32.941868441925799</v>
      </c>
      <c r="J45" s="90">
        <v>197</v>
      </c>
    </row>
    <row r="46" spans="1:10" hidden="1" x14ac:dyDescent="0.3">
      <c r="A46" s="78"/>
      <c r="B46" s="78">
        <v>42</v>
      </c>
      <c r="C46" s="84" t="s">
        <v>123</v>
      </c>
      <c r="D46" s="84" t="s">
        <v>164</v>
      </c>
      <c r="E46" s="84" t="s">
        <v>144</v>
      </c>
      <c r="F46" s="89" t="s">
        <v>170</v>
      </c>
      <c r="G46" s="90">
        <v>20</v>
      </c>
      <c r="H46" s="91"/>
      <c r="I46" s="92">
        <v>26.094534692329301</v>
      </c>
      <c r="J46" s="90">
        <v>197</v>
      </c>
    </row>
    <row r="47" spans="1:10" hidden="1" x14ac:dyDescent="0.3">
      <c r="A47" s="78"/>
      <c r="B47" s="78">
        <v>43</v>
      </c>
      <c r="C47" s="84" t="s">
        <v>122</v>
      </c>
      <c r="D47" s="84" t="s">
        <v>164</v>
      </c>
      <c r="E47" s="84" t="s">
        <v>144</v>
      </c>
      <c r="F47" s="89" t="s">
        <v>171</v>
      </c>
      <c r="G47" s="90">
        <v>20</v>
      </c>
      <c r="H47" s="91"/>
      <c r="I47" s="92">
        <v>30.500448171656402</v>
      </c>
      <c r="J47" s="90">
        <v>196</v>
      </c>
    </row>
    <row r="48" spans="1:10" x14ac:dyDescent="0.3">
      <c r="A48" s="78">
        <v>3</v>
      </c>
      <c r="B48" s="78"/>
      <c r="C48" s="84"/>
      <c r="D48" s="84"/>
      <c r="E48" s="84" t="s">
        <v>178</v>
      </c>
      <c r="F48" s="89"/>
      <c r="G48" s="90"/>
      <c r="H48" s="91"/>
      <c r="I48" s="92"/>
      <c r="J48" s="90"/>
    </row>
    <row r="49" spans="1:10" hidden="1" x14ac:dyDescent="0.3">
      <c r="A49" s="78"/>
      <c r="B49" s="78">
        <v>44</v>
      </c>
      <c r="C49" s="84" t="s">
        <v>122</v>
      </c>
      <c r="D49" s="84" t="s">
        <v>177</v>
      </c>
      <c r="E49" s="84" t="s">
        <v>178</v>
      </c>
      <c r="F49" s="93" t="s">
        <v>179</v>
      </c>
      <c r="G49" s="94">
        <v>30</v>
      </c>
      <c r="H49" s="95" t="s">
        <v>135</v>
      </c>
      <c r="I49" s="96">
        <v>36</v>
      </c>
      <c r="J49" s="94">
        <v>194</v>
      </c>
    </row>
    <row r="50" spans="1:10" hidden="1" x14ac:dyDescent="0.3">
      <c r="A50" s="78"/>
      <c r="B50" s="78">
        <v>45</v>
      </c>
      <c r="C50" s="84" t="s">
        <v>122</v>
      </c>
      <c r="D50" s="84" t="s">
        <v>178</v>
      </c>
      <c r="E50" s="84" t="s">
        <v>178</v>
      </c>
      <c r="F50" s="93" t="s">
        <v>180</v>
      </c>
      <c r="G50" s="94">
        <v>30</v>
      </c>
      <c r="H50" s="95"/>
      <c r="I50" s="96">
        <v>33.260424193337897</v>
      </c>
      <c r="J50" s="94">
        <v>191</v>
      </c>
    </row>
    <row r="51" spans="1:10" hidden="1" x14ac:dyDescent="0.3">
      <c r="A51" s="78"/>
      <c r="B51" s="78">
        <v>46</v>
      </c>
      <c r="C51" s="84" t="s">
        <v>123</v>
      </c>
      <c r="D51" s="84" t="s">
        <v>178</v>
      </c>
      <c r="E51" s="84" t="s">
        <v>178</v>
      </c>
      <c r="F51" s="93" t="s">
        <v>181</v>
      </c>
      <c r="G51" s="94">
        <v>30</v>
      </c>
      <c r="H51" s="95"/>
      <c r="I51" s="96">
        <v>33.260424193337897</v>
      </c>
      <c r="J51" s="94">
        <v>191</v>
      </c>
    </row>
    <row r="52" spans="1:10" hidden="1" x14ac:dyDescent="0.3">
      <c r="A52" s="78"/>
      <c r="B52" s="78">
        <v>47</v>
      </c>
      <c r="C52" s="84" t="s">
        <v>122</v>
      </c>
      <c r="D52" s="84" t="s">
        <v>178</v>
      </c>
      <c r="E52" s="84" t="s">
        <v>178</v>
      </c>
      <c r="F52" s="93" t="s">
        <v>182</v>
      </c>
      <c r="G52" s="94">
        <v>30</v>
      </c>
      <c r="H52" s="95"/>
      <c r="I52" s="96">
        <v>32.9832940669164</v>
      </c>
      <c r="J52" s="94">
        <v>190</v>
      </c>
    </row>
    <row r="53" spans="1:10" hidden="1" x14ac:dyDescent="0.3">
      <c r="A53" s="78"/>
      <c r="B53" s="78">
        <v>48</v>
      </c>
      <c r="C53" s="84" t="s">
        <v>122</v>
      </c>
      <c r="D53" s="84" t="s">
        <v>178</v>
      </c>
      <c r="E53" s="84" t="s">
        <v>178</v>
      </c>
      <c r="F53" s="93" t="s">
        <v>183</v>
      </c>
      <c r="G53" s="94">
        <v>30</v>
      </c>
      <c r="H53" s="95" t="s">
        <v>135</v>
      </c>
      <c r="I53" s="96">
        <v>32.337564189089598</v>
      </c>
      <c r="J53" s="94">
        <v>195</v>
      </c>
    </row>
    <row r="54" spans="1:10" hidden="1" x14ac:dyDescent="0.3">
      <c r="A54" s="78"/>
      <c r="B54" s="78">
        <v>49</v>
      </c>
      <c r="C54" s="84" t="s">
        <v>122</v>
      </c>
      <c r="D54" s="84" t="s">
        <v>178</v>
      </c>
      <c r="E54" s="84" t="s">
        <v>178</v>
      </c>
      <c r="F54" s="93" t="s">
        <v>184</v>
      </c>
      <c r="G54" s="94">
        <v>30</v>
      </c>
      <c r="H54" s="95"/>
      <c r="I54" s="96">
        <v>35.590472757590099</v>
      </c>
      <c r="J54" s="94">
        <v>192</v>
      </c>
    </row>
    <row r="55" spans="1:10" hidden="1" x14ac:dyDescent="0.3">
      <c r="A55" s="78"/>
      <c r="B55" s="78">
        <v>50</v>
      </c>
      <c r="C55" s="84" t="s">
        <v>122</v>
      </c>
      <c r="D55" s="84" t="s">
        <v>178</v>
      </c>
      <c r="E55" s="84" t="s">
        <v>178</v>
      </c>
      <c r="F55" s="93" t="s">
        <v>185</v>
      </c>
      <c r="G55" s="94">
        <v>30</v>
      </c>
      <c r="H55" s="95" t="s">
        <v>135</v>
      </c>
      <c r="I55" s="96">
        <v>31.331623972474802</v>
      </c>
      <c r="J55" s="94">
        <v>195</v>
      </c>
    </row>
    <row r="56" spans="1:10" hidden="1" x14ac:dyDescent="0.3">
      <c r="A56" s="78"/>
      <c r="B56" s="78">
        <v>51</v>
      </c>
      <c r="C56" s="84" t="s">
        <v>122</v>
      </c>
      <c r="D56" s="84" t="s">
        <v>178</v>
      </c>
      <c r="E56" s="84" t="s">
        <v>178</v>
      </c>
      <c r="F56" s="93" t="s">
        <v>186</v>
      </c>
      <c r="G56" s="94">
        <v>30</v>
      </c>
      <c r="H56" s="95"/>
      <c r="I56" s="96">
        <v>31.670019609139899</v>
      </c>
      <c r="J56" s="94">
        <v>191</v>
      </c>
    </row>
    <row r="57" spans="1:10" hidden="1" x14ac:dyDescent="0.3">
      <c r="A57" s="78"/>
      <c r="B57" s="78">
        <v>52</v>
      </c>
      <c r="C57" s="84" t="s">
        <v>122</v>
      </c>
      <c r="D57" s="84" t="s">
        <v>178</v>
      </c>
      <c r="E57" s="84" t="s">
        <v>178</v>
      </c>
      <c r="F57" s="93" t="s">
        <v>187</v>
      </c>
      <c r="G57" s="94">
        <v>30</v>
      </c>
      <c r="H57" s="95"/>
      <c r="I57" s="96">
        <v>36.473025206172601</v>
      </c>
      <c r="J57" s="94">
        <v>191</v>
      </c>
    </row>
    <row r="58" spans="1:10" hidden="1" x14ac:dyDescent="0.3">
      <c r="A58" s="78"/>
      <c r="B58" s="78">
        <v>53</v>
      </c>
      <c r="C58" s="84" t="s">
        <v>122</v>
      </c>
      <c r="D58" s="84" t="s">
        <v>178</v>
      </c>
      <c r="E58" s="84" t="s">
        <v>178</v>
      </c>
      <c r="F58" s="93" t="s">
        <v>188</v>
      </c>
      <c r="G58" s="94">
        <v>30</v>
      </c>
      <c r="H58" s="95"/>
      <c r="I58" s="96">
        <v>34.494353275913603</v>
      </c>
      <c r="J58" s="94">
        <v>193</v>
      </c>
    </row>
    <row r="59" spans="1:10" hidden="1" x14ac:dyDescent="0.3">
      <c r="A59" s="78"/>
      <c r="B59" s="78">
        <v>54</v>
      </c>
      <c r="C59" s="84" t="s">
        <v>122</v>
      </c>
      <c r="D59" s="84" t="s">
        <v>178</v>
      </c>
      <c r="E59" s="84" t="s">
        <v>178</v>
      </c>
      <c r="F59" s="93" t="s">
        <v>189</v>
      </c>
      <c r="G59" s="94">
        <v>30</v>
      </c>
      <c r="H59" s="95"/>
      <c r="I59" s="96">
        <v>33.114743969313999</v>
      </c>
      <c r="J59" s="94">
        <v>191</v>
      </c>
    </row>
    <row r="60" spans="1:10" hidden="1" x14ac:dyDescent="0.3">
      <c r="A60" s="78"/>
      <c r="B60" s="78">
        <v>55</v>
      </c>
      <c r="C60" s="84" t="s">
        <v>122</v>
      </c>
      <c r="D60" s="84" t="s">
        <v>178</v>
      </c>
      <c r="E60" s="84" t="s">
        <v>178</v>
      </c>
      <c r="F60" s="93" t="s">
        <v>190</v>
      </c>
      <c r="G60" s="94">
        <v>30</v>
      </c>
      <c r="H60" s="95"/>
      <c r="I60" s="96">
        <v>30.4264027629089</v>
      </c>
      <c r="J60" s="94">
        <v>189</v>
      </c>
    </row>
    <row r="61" spans="1:10" hidden="1" x14ac:dyDescent="0.3">
      <c r="A61" s="78"/>
      <c r="B61" s="78">
        <v>56</v>
      </c>
      <c r="C61" s="84" t="s">
        <v>122</v>
      </c>
      <c r="D61" s="84" t="s">
        <v>191</v>
      </c>
      <c r="E61" s="84" t="s">
        <v>178</v>
      </c>
      <c r="F61" s="93" t="s">
        <v>192</v>
      </c>
      <c r="G61" s="94">
        <v>30</v>
      </c>
      <c r="H61" s="95"/>
      <c r="I61" s="96">
        <v>34.519043651915297</v>
      </c>
      <c r="J61" s="94">
        <v>194</v>
      </c>
    </row>
    <row r="62" spans="1:10" hidden="1" x14ac:dyDescent="0.3">
      <c r="A62" s="78"/>
      <c r="B62" s="78">
        <v>57</v>
      </c>
      <c r="C62" s="84" t="s">
        <v>122</v>
      </c>
      <c r="D62" s="84" t="s">
        <v>191</v>
      </c>
      <c r="E62" s="84" t="s">
        <v>178</v>
      </c>
      <c r="F62" s="93" t="s">
        <v>193</v>
      </c>
      <c r="G62" s="94">
        <v>30</v>
      </c>
      <c r="H62" s="95"/>
      <c r="I62" s="96">
        <v>31.9446279295233</v>
      </c>
      <c r="J62" s="94">
        <v>193</v>
      </c>
    </row>
    <row r="63" spans="1:10" hidden="1" x14ac:dyDescent="0.3">
      <c r="A63" s="78"/>
      <c r="B63" s="78">
        <v>58</v>
      </c>
      <c r="C63" s="84" t="s">
        <v>122</v>
      </c>
      <c r="D63" s="84" t="s">
        <v>194</v>
      </c>
      <c r="E63" s="84" t="s">
        <v>178</v>
      </c>
      <c r="F63" s="93" t="s">
        <v>195</v>
      </c>
      <c r="G63" s="94">
        <v>30</v>
      </c>
      <c r="H63" s="95"/>
      <c r="I63" s="96">
        <v>20.819812916986901</v>
      </c>
      <c r="J63" s="94">
        <v>189</v>
      </c>
    </row>
    <row r="64" spans="1:10" hidden="1" x14ac:dyDescent="0.3">
      <c r="A64" s="78"/>
      <c r="B64" s="78">
        <v>59</v>
      </c>
      <c r="C64" s="84" t="s">
        <v>122</v>
      </c>
      <c r="D64" s="84" t="s">
        <v>194</v>
      </c>
      <c r="E64" s="84" t="s">
        <v>178</v>
      </c>
      <c r="F64" s="93" t="s">
        <v>196</v>
      </c>
      <c r="G64" s="94">
        <v>30</v>
      </c>
      <c r="H64" s="95" t="s">
        <v>135</v>
      </c>
      <c r="I64" s="96">
        <v>33.919632523193201</v>
      </c>
      <c r="J64" s="94">
        <v>191</v>
      </c>
    </row>
    <row r="65" spans="1:10" hidden="1" x14ac:dyDescent="0.3">
      <c r="A65" s="78"/>
      <c r="B65" s="78">
        <v>60</v>
      </c>
      <c r="C65" s="84" t="s">
        <v>122</v>
      </c>
      <c r="D65" s="84" t="s">
        <v>194</v>
      </c>
      <c r="E65" s="84" t="s">
        <v>178</v>
      </c>
      <c r="F65" s="93" t="s">
        <v>197</v>
      </c>
      <c r="G65" s="94">
        <v>30</v>
      </c>
      <c r="H65" s="95"/>
      <c r="I65" s="96">
        <v>29.708868634765601</v>
      </c>
      <c r="J65" s="94">
        <v>189</v>
      </c>
    </row>
    <row r="66" spans="1:10" hidden="1" x14ac:dyDescent="0.3">
      <c r="A66" s="78"/>
      <c r="B66" s="78">
        <v>61</v>
      </c>
      <c r="C66" s="84" t="s">
        <v>122</v>
      </c>
      <c r="D66" s="84" t="s">
        <v>194</v>
      </c>
      <c r="E66" s="84" t="s">
        <v>178</v>
      </c>
      <c r="F66" s="93" t="s">
        <v>198</v>
      </c>
      <c r="G66" s="94">
        <v>30</v>
      </c>
      <c r="H66" s="95" t="s">
        <v>135</v>
      </c>
      <c r="I66" s="96">
        <v>35.598635462808197</v>
      </c>
      <c r="J66" s="94">
        <v>192</v>
      </c>
    </row>
    <row r="67" spans="1:10" hidden="1" x14ac:dyDescent="0.3">
      <c r="A67" s="78"/>
      <c r="B67" s="78">
        <v>62</v>
      </c>
      <c r="C67" s="84" t="s">
        <v>122</v>
      </c>
      <c r="D67" s="84" t="s">
        <v>194</v>
      </c>
      <c r="E67" s="84" t="s">
        <v>178</v>
      </c>
      <c r="F67" s="93" t="s">
        <v>199</v>
      </c>
      <c r="G67" s="94">
        <v>30</v>
      </c>
      <c r="H67" s="95" t="s">
        <v>135</v>
      </c>
      <c r="I67" s="96">
        <v>33.3833187510591</v>
      </c>
      <c r="J67" s="94">
        <v>191</v>
      </c>
    </row>
    <row r="68" spans="1:10" hidden="1" x14ac:dyDescent="0.3">
      <c r="A68" s="78"/>
      <c r="B68" s="78">
        <v>63</v>
      </c>
      <c r="C68" s="84" t="s">
        <v>123</v>
      </c>
      <c r="D68" s="84" t="s">
        <v>194</v>
      </c>
      <c r="E68" s="84" t="s">
        <v>178</v>
      </c>
      <c r="F68" s="93" t="s">
        <v>200</v>
      </c>
      <c r="G68" s="94">
        <v>30</v>
      </c>
      <c r="H68" s="95"/>
      <c r="I68" s="96">
        <v>37.893348079452402</v>
      </c>
      <c r="J68" s="94">
        <v>191</v>
      </c>
    </row>
    <row r="69" spans="1:10" hidden="1" x14ac:dyDescent="0.3">
      <c r="A69" s="78"/>
      <c r="B69" s="78">
        <v>64</v>
      </c>
      <c r="C69" s="84" t="s">
        <v>122</v>
      </c>
      <c r="D69" s="84" t="s">
        <v>194</v>
      </c>
      <c r="E69" s="84" t="s">
        <v>178</v>
      </c>
      <c r="F69" s="93" t="s">
        <v>201</v>
      </c>
      <c r="G69" s="94">
        <v>30</v>
      </c>
      <c r="H69" s="95" t="s">
        <v>135</v>
      </c>
      <c r="I69" s="96">
        <v>20.267324958371301</v>
      </c>
      <c r="J69" s="94">
        <v>189</v>
      </c>
    </row>
    <row r="70" spans="1:10" x14ac:dyDescent="0.3">
      <c r="A70" s="78">
        <v>4</v>
      </c>
      <c r="B70" s="78"/>
      <c r="C70" s="84"/>
      <c r="D70" s="84"/>
      <c r="E70" s="84" t="s">
        <v>227</v>
      </c>
      <c r="F70" s="93"/>
      <c r="G70" s="94"/>
      <c r="H70" s="95"/>
      <c r="I70" s="96"/>
      <c r="J70" s="94"/>
    </row>
    <row r="71" spans="1:10" hidden="1" x14ac:dyDescent="0.3">
      <c r="A71" s="78"/>
      <c r="B71" s="78">
        <v>65</v>
      </c>
      <c r="C71" s="84" t="s">
        <v>122</v>
      </c>
      <c r="D71" s="84" t="s">
        <v>226</v>
      </c>
      <c r="E71" s="84" t="s">
        <v>227</v>
      </c>
      <c r="F71" s="93" t="s">
        <v>228</v>
      </c>
      <c r="G71" s="94">
        <v>30</v>
      </c>
      <c r="H71" s="95"/>
      <c r="I71" s="96">
        <v>31.4316673046266</v>
      </c>
      <c r="J71" s="94">
        <v>187</v>
      </c>
    </row>
    <row r="72" spans="1:10" hidden="1" x14ac:dyDescent="0.3">
      <c r="A72" s="78"/>
      <c r="B72" s="78">
        <v>66</v>
      </c>
      <c r="C72" s="84" t="s">
        <v>122</v>
      </c>
      <c r="D72" s="84" t="s">
        <v>226</v>
      </c>
      <c r="E72" s="84" t="s">
        <v>227</v>
      </c>
      <c r="F72" s="93" t="s">
        <v>229</v>
      </c>
      <c r="G72" s="94">
        <v>30</v>
      </c>
      <c r="H72" s="95"/>
      <c r="I72" s="96">
        <v>35.923089724546699</v>
      </c>
      <c r="J72" s="94">
        <v>192</v>
      </c>
    </row>
    <row r="73" spans="1:10" hidden="1" x14ac:dyDescent="0.3">
      <c r="A73" s="78"/>
      <c r="B73" s="78">
        <v>67</v>
      </c>
      <c r="C73" s="84" t="s">
        <v>122</v>
      </c>
      <c r="D73" s="84" t="s">
        <v>226</v>
      </c>
      <c r="E73" s="84" t="s">
        <v>227</v>
      </c>
      <c r="F73" s="93" t="s">
        <v>230</v>
      </c>
      <c r="G73" s="94">
        <v>30</v>
      </c>
      <c r="H73" s="95"/>
      <c r="I73" s="96">
        <v>30.207648291803299</v>
      </c>
      <c r="J73" s="94">
        <v>189</v>
      </c>
    </row>
    <row r="74" spans="1:10" hidden="1" x14ac:dyDescent="0.3">
      <c r="A74" s="78"/>
      <c r="B74" s="78">
        <v>68</v>
      </c>
      <c r="C74" s="84" t="s">
        <v>122</v>
      </c>
      <c r="D74" s="84" t="s">
        <v>226</v>
      </c>
      <c r="E74" s="84" t="s">
        <v>227</v>
      </c>
      <c r="F74" s="93" t="s">
        <v>231</v>
      </c>
      <c r="G74" s="94">
        <v>30</v>
      </c>
      <c r="H74" s="95"/>
      <c r="I74" s="96">
        <v>28.106200519745698</v>
      </c>
      <c r="J74" s="94">
        <v>185</v>
      </c>
    </row>
    <row r="75" spans="1:10" hidden="1" x14ac:dyDescent="0.3">
      <c r="A75" s="78"/>
      <c r="B75" s="78">
        <v>69</v>
      </c>
      <c r="C75" s="84" t="s">
        <v>122</v>
      </c>
      <c r="D75" s="84" t="s">
        <v>226</v>
      </c>
      <c r="E75" s="84" t="s">
        <v>227</v>
      </c>
      <c r="F75" s="93" t="s">
        <v>232</v>
      </c>
      <c r="G75" s="94">
        <v>30</v>
      </c>
      <c r="H75" s="95"/>
      <c r="I75" s="96">
        <v>31.847332396308001</v>
      </c>
      <c r="J75" s="94">
        <v>190</v>
      </c>
    </row>
    <row r="76" spans="1:10" hidden="1" x14ac:dyDescent="0.3">
      <c r="A76" s="78"/>
      <c r="B76" s="78">
        <v>70</v>
      </c>
      <c r="C76" s="84" t="s">
        <v>123</v>
      </c>
      <c r="D76" s="84" t="s">
        <v>227</v>
      </c>
      <c r="E76" s="84" t="s">
        <v>227</v>
      </c>
      <c r="F76" s="89" t="s">
        <v>233</v>
      </c>
      <c r="G76" s="90">
        <v>20</v>
      </c>
      <c r="H76" s="91"/>
      <c r="I76" s="92">
        <v>38.021060039109102</v>
      </c>
      <c r="J76" s="90">
        <v>193</v>
      </c>
    </row>
    <row r="77" spans="1:10" hidden="1" x14ac:dyDescent="0.3">
      <c r="A77" s="78"/>
      <c r="B77" s="78">
        <v>71</v>
      </c>
      <c r="C77" s="84" t="s">
        <v>122</v>
      </c>
      <c r="D77" s="84" t="s">
        <v>227</v>
      </c>
      <c r="E77" s="84" t="s">
        <v>227</v>
      </c>
      <c r="F77" s="93" t="s">
        <v>234</v>
      </c>
      <c r="G77" s="94">
        <v>30</v>
      </c>
      <c r="H77" s="95"/>
      <c r="I77" s="96">
        <v>34.900007339446603</v>
      </c>
      <c r="J77" s="94">
        <v>187</v>
      </c>
    </row>
    <row r="78" spans="1:10" hidden="1" x14ac:dyDescent="0.3">
      <c r="A78" s="78"/>
      <c r="B78" s="78">
        <v>72</v>
      </c>
      <c r="C78" s="84" t="s">
        <v>122</v>
      </c>
      <c r="D78" s="84" t="s">
        <v>235</v>
      </c>
      <c r="E78" s="84" t="s">
        <v>227</v>
      </c>
      <c r="F78" s="93" t="s">
        <v>236</v>
      </c>
      <c r="G78" s="94">
        <v>30</v>
      </c>
      <c r="H78" s="95"/>
      <c r="I78" s="96">
        <v>29.0283029266893</v>
      </c>
      <c r="J78" s="94">
        <v>185</v>
      </c>
    </row>
    <row r="79" spans="1:10" hidden="1" x14ac:dyDescent="0.3">
      <c r="A79" s="78"/>
      <c r="B79" s="78">
        <v>73</v>
      </c>
      <c r="C79" s="84" t="s">
        <v>122</v>
      </c>
      <c r="D79" s="84" t="s">
        <v>235</v>
      </c>
      <c r="E79" s="84" t="s">
        <v>227</v>
      </c>
      <c r="F79" s="93" t="s">
        <v>237</v>
      </c>
      <c r="G79" s="94">
        <v>30</v>
      </c>
      <c r="H79" s="95"/>
      <c r="I79" s="96">
        <v>29.519447048444999</v>
      </c>
      <c r="J79" s="94">
        <v>185</v>
      </c>
    </row>
    <row r="80" spans="1:10" hidden="1" x14ac:dyDescent="0.3">
      <c r="A80" s="78"/>
      <c r="B80" s="78">
        <v>74</v>
      </c>
      <c r="C80" s="84" t="s">
        <v>122</v>
      </c>
      <c r="D80" s="84" t="s">
        <v>238</v>
      </c>
      <c r="E80" s="84" t="s">
        <v>227</v>
      </c>
      <c r="F80" s="89" t="s">
        <v>239</v>
      </c>
      <c r="G80" s="90">
        <v>20</v>
      </c>
      <c r="H80" s="91"/>
      <c r="I80" s="92">
        <v>39.1557798085394</v>
      </c>
      <c r="J80" s="90">
        <v>194</v>
      </c>
    </row>
    <row r="81" spans="1:10" hidden="1" x14ac:dyDescent="0.3">
      <c r="A81" s="78"/>
      <c r="B81" s="78">
        <v>75</v>
      </c>
      <c r="C81" s="84" t="s">
        <v>123</v>
      </c>
      <c r="D81" s="84" t="s">
        <v>238</v>
      </c>
      <c r="E81" s="84" t="s">
        <v>227</v>
      </c>
      <c r="F81" s="85" t="s">
        <v>240</v>
      </c>
      <c r="G81" s="86">
        <v>0</v>
      </c>
      <c r="H81" s="87"/>
      <c r="I81" s="88">
        <v>39.1557798085394</v>
      </c>
      <c r="J81" s="86">
        <v>196</v>
      </c>
    </row>
    <row r="82" spans="1:10" hidden="1" x14ac:dyDescent="0.3">
      <c r="A82" s="78"/>
      <c r="B82" s="78">
        <v>76</v>
      </c>
      <c r="C82" s="84" t="s">
        <v>122</v>
      </c>
      <c r="D82" s="84" t="s">
        <v>241</v>
      </c>
      <c r="E82" s="84" t="s">
        <v>227</v>
      </c>
      <c r="F82" s="89" t="s">
        <v>242</v>
      </c>
      <c r="G82" s="90">
        <v>20</v>
      </c>
      <c r="H82" s="91"/>
      <c r="I82" s="92">
        <v>37.263094358765898</v>
      </c>
      <c r="J82" s="90">
        <v>195</v>
      </c>
    </row>
    <row r="83" spans="1:10" hidden="1" x14ac:dyDescent="0.3">
      <c r="A83" s="78"/>
      <c r="B83" s="78">
        <v>77</v>
      </c>
      <c r="C83" s="84" t="s">
        <v>122</v>
      </c>
      <c r="D83" s="84" t="s">
        <v>241</v>
      </c>
      <c r="E83" s="84" t="s">
        <v>227</v>
      </c>
      <c r="F83" s="89" t="s">
        <v>243</v>
      </c>
      <c r="G83" s="90">
        <v>20</v>
      </c>
      <c r="H83" s="91"/>
      <c r="I83" s="92">
        <v>34.752555641170702</v>
      </c>
      <c r="J83" s="90">
        <v>196</v>
      </c>
    </row>
    <row r="84" spans="1:10" hidden="1" x14ac:dyDescent="0.3">
      <c r="A84" s="78"/>
      <c r="B84" s="78">
        <v>78</v>
      </c>
      <c r="C84" s="84" t="s">
        <v>122</v>
      </c>
      <c r="D84" s="84" t="s">
        <v>241</v>
      </c>
      <c r="E84" s="84" t="s">
        <v>227</v>
      </c>
      <c r="F84" s="89" t="s">
        <v>244</v>
      </c>
      <c r="G84" s="90">
        <v>20</v>
      </c>
      <c r="H84" s="91"/>
      <c r="I84" s="92">
        <v>37.256788203330501</v>
      </c>
      <c r="J84" s="90">
        <v>197</v>
      </c>
    </row>
    <row r="85" spans="1:10" hidden="1" x14ac:dyDescent="0.3">
      <c r="A85" s="78"/>
      <c r="B85" s="78">
        <v>79</v>
      </c>
      <c r="C85" s="84" t="s">
        <v>122</v>
      </c>
      <c r="D85" s="84" t="s">
        <v>245</v>
      </c>
      <c r="E85" s="84" t="s">
        <v>227</v>
      </c>
      <c r="F85" s="89" t="s">
        <v>246</v>
      </c>
      <c r="G85" s="90">
        <v>20</v>
      </c>
      <c r="H85" s="91"/>
      <c r="I85" s="92">
        <v>40.660553498150897</v>
      </c>
      <c r="J85" s="90">
        <v>194</v>
      </c>
    </row>
    <row r="86" spans="1:10" hidden="1" x14ac:dyDescent="0.3">
      <c r="A86" s="78"/>
      <c r="B86" s="78">
        <v>80</v>
      </c>
      <c r="C86" s="84" t="s">
        <v>122</v>
      </c>
      <c r="D86" s="84" t="s">
        <v>245</v>
      </c>
      <c r="E86" s="84" t="s">
        <v>227</v>
      </c>
      <c r="F86" s="89" t="s">
        <v>247</v>
      </c>
      <c r="G86" s="90">
        <v>20</v>
      </c>
      <c r="H86" s="91"/>
      <c r="I86" s="92">
        <v>42.317055329495702</v>
      </c>
      <c r="J86" s="90">
        <v>194</v>
      </c>
    </row>
    <row r="87" spans="1:10" hidden="1" x14ac:dyDescent="0.3">
      <c r="A87" s="78"/>
      <c r="B87" s="78">
        <v>81</v>
      </c>
      <c r="C87" s="84" t="s">
        <v>122</v>
      </c>
      <c r="D87" s="84" t="s">
        <v>245</v>
      </c>
      <c r="E87" s="84" t="s">
        <v>227</v>
      </c>
      <c r="F87" s="89" t="s">
        <v>248</v>
      </c>
      <c r="G87" s="90">
        <v>20</v>
      </c>
      <c r="H87" s="91"/>
      <c r="I87" s="92">
        <v>44.584156865873503</v>
      </c>
      <c r="J87" s="90">
        <v>192</v>
      </c>
    </row>
    <row r="88" spans="1:10" hidden="1" x14ac:dyDescent="0.3">
      <c r="A88" s="78"/>
      <c r="B88" s="78">
        <v>82</v>
      </c>
      <c r="C88" s="84" t="s">
        <v>122</v>
      </c>
      <c r="D88" s="84" t="s">
        <v>245</v>
      </c>
      <c r="E88" s="84" t="s">
        <v>227</v>
      </c>
      <c r="F88" s="93" t="s">
        <v>249</v>
      </c>
      <c r="G88" s="94">
        <v>30</v>
      </c>
      <c r="H88" s="95"/>
      <c r="I88" s="96">
        <v>34.556934562782303</v>
      </c>
      <c r="J88" s="94">
        <v>185</v>
      </c>
    </row>
    <row r="89" spans="1:10" hidden="1" x14ac:dyDescent="0.3">
      <c r="A89" s="78"/>
      <c r="B89" s="78">
        <v>83</v>
      </c>
      <c r="C89" s="84" t="s">
        <v>122</v>
      </c>
      <c r="D89" s="84" t="s">
        <v>250</v>
      </c>
      <c r="E89" s="84" t="s">
        <v>227</v>
      </c>
      <c r="F89" s="93" t="s">
        <v>251</v>
      </c>
      <c r="G89" s="94">
        <v>30</v>
      </c>
      <c r="H89" s="95"/>
      <c r="I89" s="96">
        <v>30.172212497023899</v>
      </c>
      <c r="J89" s="94">
        <v>183</v>
      </c>
    </row>
    <row r="90" spans="1:10" hidden="1" x14ac:dyDescent="0.3">
      <c r="A90" s="78"/>
      <c r="B90" s="78">
        <v>84</v>
      </c>
      <c r="C90" s="84" t="s">
        <v>122</v>
      </c>
      <c r="D90" s="84" t="s">
        <v>250</v>
      </c>
      <c r="E90" s="84" t="s">
        <v>227</v>
      </c>
      <c r="F90" s="93" t="s">
        <v>252</v>
      </c>
      <c r="G90" s="94">
        <v>30</v>
      </c>
      <c r="H90" s="95"/>
      <c r="I90" s="96">
        <v>29.136189905753</v>
      </c>
      <c r="J90" s="94">
        <v>186</v>
      </c>
    </row>
    <row r="91" spans="1:10" hidden="1" x14ac:dyDescent="0.3">
      <c r="A91" s="78"/>
      <c r="B91" s="78">
        <v>85</v>
      </c>
      <c r="C91" s="84" t="s">
        <v>122</v>
      </c>
      <c r="D91" s="84" t="s">
        <v>250</v>
      </c>
      <c r="E91" s="84" t="s">
        <v>227</v>
      </c>
      <c r="F91" s="93" t="s">
        <v>253</v>
      </c>
      <c r="G91" s="94">
        <v>30</v>
      </c>
      <c r="H91" s="95"/>
      <c r="I91" s="96">
        <v>29.883018110509301</v>
      </c>
      <c r="J91" s="94">
        <v>186</v>
      </c>
    </row>
    <row r="92" spans="1:10" hidden="1" x14ac:dyDescent="0.3">
      <c r="A92" s="78"/>
      <c r="B92" s="78">
        <v>86</v>
      </c>
      <c r="C92" s="84" t="s">
        <v>122</v>
      </c>
      <c r="D92" s="84" t="s">
        <v>250</v>
      </c>
      <c r="E92" s="84" t="s">
        <v>227</v>
      </c>
      <c r="F92" s="93" t="s">
        <v>254</v>
      </c>
      <c r="G92" s="94">
        <v>30</v>
      </c>
      <c r="H92" s="95"/>
      <c r="I92" s="96">
        <v>31.594929281789302</v>
      </c>
      <c r="J92" s="94">
        <v>184</v>
      </c>
    </row>
    <row r="93" spans="1:10" hidden="1" x14ac:dyDescent="0.3">
      <c r="A93" s="78"/>
      <c r="B93" s="78">
        <v>87</v>
      </c>
      <c r="C93" s="84" t="s">
        <v>122</v>
      </c>
      <c r="D93" s="84" t="s">
        <v>250</v>
      </c>
      <c r="E93" s="84" t="s">
        <v>227</v>
      </c>
      <c r="F93" s="93" t="s">
        <v>255</v>
      </c>
      <c r="G93" s="94">
        <v>30</v>
      </c>
      <c r="H93" s="95"/>
      <c r="I93" s="96">
        <v>30.311991745092101</v>
      </c>
      <c r="J93" s="94">
        <v>184</v>
      </c>
    </row>
    <row r="94" spans="1:10" x14ac:dyDescent="0.3">
      <c r="A94" s="78">
        <v>5</v>
      </c>
      <c r="B94" s="78"/>
      <c r="C94" s="84"/>
      <c r="D94" s="84"/>
      <c r="E94" s="84" t="s">
        <v>280</v>
      </c>
      <c r="F94" s="93"/>
      <c r="G94" s="94"/>
      <c r="H94" s="95"/>
      <c r="I94" s="96"/>
      <c r="J94" s="94"/>
    </row>
    <row r="95" spans="1:10" hidden="1" x14ac:dyDescent="0.3">
      <c r="A95" s="78"/>
      <c r="B95" s="78">
        <v>88</v>
      </c>
      <c r="C95" s="84" t="s">
        <v>122</v>
      </c>
      <c r="D95" s="84" t="s">
        <v>280</v>
      </c>
      <c r="E95" s="84" t="s">
        <v>280</v>
      </c>
      <c r="F95" s="93" t="s">
        <v>281</v>
      </c>
      <c r="G95" s="94">
        <v>30</v>
      </c>
      <c r="H95" s="95"/>
      <c r="I95" s="96">
        <v>33.0850254267446</v>
      </c>
      <c r="J95" s="94">
        <v>188</v>
      </c>
    </row>
    <row r="96" spans="1:10" hidden="1" x14ac:dyDescent="0.3">
      <c r="A96" s="78"/>
      <c r="B96" s="78">
        <v>89</v>
      </c>
      <c r="C96" s="84" t="s">
        <v>122</v>
      </c>
      <c r="D96" s="84" t="s">
        <v>280</v>
      </c>
      <c r="E96" s="84" t="s">
        <v>280</v>
      </c>
      <c r="F96" s="89" t="s">
        <v>282</v>
      </c>
      <c r="G96" s="90">
        <v>20</v>
      </c>
      <c r="H96" s="91"/>
      <c r="I96" s="92">
        <v>39.3076746331012</v>
      </c>
      <c r="J96" s="90">
        <v>191</v>
      </c>
    </row>
    <row r="97" spans="1:10" hidden="1" x14ac:dyDescent="0.3">
      <c r="A97" s="78"/>
      <c r="B97" s="78">
        <v>90</v>
      </c>
      <c r="C97" s="84" t="s">
        <v>122</v>
      </c>
      <c r="D97" s="84" t="s">
        <v>280</v>
      </c>
      <c r="E97" s="84" t="s">
        <v>280</v>
      </c>
      <c r="F97" s="93" t="s">
        <v>283</v>
      </c>
      <c r="G97" s="94">
        <v>30</v>
      </c>
      <c r="H97" s="95"/>
      <c r="I97" s="96">
        <v>35.284535733418899</v>
      </c>
      <c r="J97" s="94">
        <v>188</v>
      </c>
    </row>
    <row r="98" spans="1:10" hidden="1" x14ac:dyDescent="0.3">
      <c r="A98" s="78"/>
      <c r="B98" s="78">
        <v>91</v>
      </c>
      <c r="C98" s="84" t="s">
        <v>122</v>
      </c>
      <c r="D98" s="84" t="s">
        <v>280</v>
      </c>
      <c r="E98" s="84" t="s">
        <v>280</v>
      </c>
      <c r="F98" s="93" t="s">
        <v>284</v>
      </c>
      <c r="G98" s="94">
        <v>30</v>
      </c>
      <c r="H98" s="95"/>
      <c r="I98" s="96">
        <v>37.864943637781501</v>
      </c>
      <c r="J98" s="94">
        <v>189</v>
      </c>
    </row>
    <row r="99" spans="1:10" hidden="1" x14ac:dyDescent="0.3">
      <c r="A99" s="78"/>
      <c r="B99" s="78">
        <v>92</v>
      </c>
      <c r="C99" s="84" t="s">
        <v>123</v>
      </c>
      <c r="D99" s="84" t="s">
        <v>280</v>
      </c>
      <c r="E99" s="84" t="s">
        <v>280</v>
      </c>
      <c r="F99" s="93" t="s">
        <v>285</v>
      </c>
      <c r="G99" s="94">
        <v>30</v>
      </c>
      <c r="H99" s="95"/>
      <c r="I99" s="96">
        <v>35.798397090660998</v>
      </c>
      <c r="J99" s="94">
        <v>188</v>
      </c>
    </row>
    <row r="100" spans="1:10" hidden="1" x14ac:dyDescent="0.3">
      <c r="A100" s="78"/>
      <c r="B100" s="78">
        <v>93</v>
      </c>
      <c r="C100" s="84" t="s">
        <v>122</v>
      </c>
      <c r="D100" s="84" t="s">
        <v>280</v>
      </c>
      <c r="E100" s="84" t="s">
        <v>280</v>
      </c>
      <c r="F100" s="93" t="s">
        <v>286</v>
      </c>
      <c r="G100" s="94">
        <v>30</v>
      </c>
      <c r="H100" s="95"/>
      <c r="I100" s="96">
        <v>37.650040480950501</v>
      </c>
      <c r="J100" s="94">
        <v>190</v>
      </c>
    </row>
    <row r="101" spans="1:10" hidden="1" x14ac:dyDescent="0.3">
      <c r="A101" s="78"/>
      <c r="B101" s="78">
        <v>94</v>
      </c>
      <c r="C101" s="84" t="s">
        <v>122</v>
      </c>
      <c r="D101" s="84" t="s">
        <v>280</v>
      </c>
      <c r="E101" s="84" t="s">
        <v>280</v>
      </c>
      <c r="F101" s="93" t="s">
        <v>287</v>
      </c>
      <c r="G101" s="94">
        <v>30</v>
      </c>
      <c r="H101" s="95"/>
      <c r="I101" s="96">
        <v>36.419282466780402</v>
      </c>
      <c r="J101" s="94">
        <v>190</v>
      </c>
    </row>
    <row r="102" spans="1:10" hidden="1" x14ac:dyDescent="0.3">
      <c r="A102" s="78"/>
      <c r="B102" s="78">
        <v>95</v>
      </c>
      <c r="C102" s="84" t="s">
        <v>122</v>
      </c>
      <c r="D102" s="84" t="s">
        <v>280</v>
      </c>
      <c r="E102" s="84" t="s">
        <v>280</v>
      </c>
      <c r="F102" s="93" t="s">
        <v>288</v>
      </c>
      <c r="G102" s="94">
        <v>30</v>
      </c>
      <c r="H102" s="95"/>
      <c r="I102" s="96">
        <v>32.4564349339323</v>
      </c>
      <c r="J102" s="94">
        <v>190</v>
      </c>
    </row>
    <row r="103" spans="1:10" hidden="1" x14ac:dyDescent="0.3">
      <c r="A103" s="78"/>
      <c r="B103" s="78">
        <v>96</v>
      </c>
      <c r="C103" s="84" t="s">
        <v>122</v>
      </c>
      <c r="D103" s="84" t="s">
        <v>280</v>
      </c>
      <c r="E103" s="84" t="s">
        <v>280</v>
      </c>
      <c r="F103" s="89" t="s">
        <v>289</v>
      </c>
      <c r="G103" s="90">
        <v>20</v>
      </c>
      <c r="H103" s="91"/>
      <c r="I103" s="92">
        <v>39.982276588333598</v>
      </c>
      <c r="J103" s="90">
        <v>189</v>
      </c>
    </row>
    <row r="104" spans="1:10" hidden="1" x14ac:dyDescent="0.3">
      <c r="A104" s="78"/>
      <c r="B104" s="78">
        <v>97</v>
      </c>
      <c r="C104" s="84" t="s">
        <v>122</v>
      </c>
      <c r="D104" s="84" t="s">
        <v>280</v>
      </c>
      <c r="E104" s="84" t="s">
        <v>280</v>
      </c>
      <c r="F104" s="93" t="s">
        <v>290</v>
      </c>
      <c r="G104" s="94">
        <v>30</v>
      </c>
      <c r="H104" s="95"/>
      <c r="I104" s="96">
        <v>37.7547467615424</v>
      </c>
      <c r="J104" s="94">
        <v>192</v>
      </c>
    </row>
    <row r="105" spans="1:10" hidden="1" x14ac:dyDescent="0.3">
      <c r="A105" s="78"/>
      <c r="B105" s="78">
        <v>98</v>
      </c>
      <c r="C105" s="84" t="s">
        <v>122</v>
      </c>
      <c r="D105" s="84" t="s">
        <v>280</v>
      </c>
      <c r="E105" s="84" t="s">
        <v>280</v>
      </c>
      <c r="F105" s="93" t="s">
        <v>291</v>
      </c>
      <c r="G105" s="94">
        <v>30</v>
      </c>
      <c r="H105" s="95"/>
      <c r="I105" s="96">
        <v>34.701825335634801</v>
      </c>
      <c r="J105" s="94">
        <v>186</v>
      </c>
    </row>
    <row r="106" spans="1:10" hidden="1" x14ac:dyDescent="0.3">
      <c r="A106" s="78"/>
      <c r="B106" s="78">
        <v>99</v>
      </c>
      <c r="C106" s="84" t="s">
        <v>122</v>
      </c>
      <c r="D106" s="84" t="s">
        <v>280</v>
      </c>
      <c r="E106" s="84" t="s">
        <v>280</v>
      </c>
      <c r="F106" s="93" t="s">
        <v>292</v>
      </c>
      <c r="G106" s="94">
        <v>30</v>
      </c>
      <c r="H106" s="95"/>
      <c r="I106" s="96">
        <v>37.5521574483504</v>
      </c>
      <c r="J106" s="94">
        <v>189</v>
      </c>
    </row>
    <row r="107" spans="1:10" hidden="1" x14ac:dyDescent="0.3">
      <c r="A107" s="78"/>
      <c r="B107" s="78">
        <v>100</v>
      </c>
      <c r="C107" s="84" t="s">
        <v>122</v>
      </c>
      <c r="D107" s="84" t="s">
        <v>280</v>
      </c>
      <c r="E107" s="84" t="s">
        <v>280</v>
      </c>
      <c r="F107" s="93" t="s">
        <v>293</v>
      </c>
      <c r="G107" s="94">
        <v>30</v>
      </c>
      <c r="H107" s="95"/>
      <c r="I107" s="96">
        <v>36.908286955121</v>
      </c>
      <c r="J107" s="94">
        <v>191</v>
      </c>
    </row>
    <row r="108" spans="1:10" hidden="1" x14ac:dyDescent="0.3">
      <c r="A108" s="78"/>
      <c r="B108" s="78">
        <v>101</v>
      </c>
      <c r="C108" s="84" t="s">
        <v>122</v>
      </c>
      <c r="D108" s="84" t="s">
        <v>280</v>
      </c>
      <c r="E108" s="84" t="s">
        <v>280</v>
      </c>
      <c r="F108" s="93" t="s">
        <v>294</v>
      </c>
      <c r="G108" s="94">
        <v>30</v>
      </c>
      <c r="H108" s="95"/>
      <c r="I108" s="96">
        <v>36.776169165474997</v>
      </c>
      <c r="J108" s="94">
        <v>189</v>
      </c>
    </row>
    <row r="109" spans="1:10" x14ac:dyDescent="0.3">
      <c r="A109" s="78">
        <v>6</v>
      </c>
      <c r="B109" s="78"/>
      <c r="C109" s="84"/>
      <c r="D109" s="84"/>
      <c r="E109" s="84" t="s">
        <v>315</v>
      </c>
      <c r="F109" s="93"/>
      <c r="G109" s="94"/>
      <c r="H109" s="95"/>
      <c r="I109" s="96"/>
      <c r="J109" s="94"/>
    </row>
    <row r="110" spans="1:10" hidden="1" x14ac:dyDescent="0.3">
      <c r="A110" s="78"/>
      <c r="B110" s="78">
        <v>102</v>
      </c>
      <c r="C110" s="84" t="s">
        <v>122</v>
      </c>
      <c r="D110" s="84" t="s">
        <v>314</v>
      </c>
      <c r="E110" s="84" t="s">
        <v>315</v>
      </c>
      <c r="F110" s="89" t="s">
        <v>316</v>
      </c>
      <c r="G110" s="90">
        <v>20</v>
      </c>
      <c r="H110" s="91"/>
      <c r="I110" s="92">
        <v>31.581552944040499</v>
      </c>
      <c r="J110" s="90">
        <v>195</v>
      </c>
    </row>
    <row r="111" spans="1:10" hidden="1" x14ac:dyDescent="0.3">
      <c r="A111" s="78"/>
      <c r="B111" s="78">
        <v>103</v>
      </c>
      <c r="C111" s="84" t="s">
        <v>122</v>
      </c>
      <c r="D111" s="84" t="s">
        <v>314</v>
      </c>
      <c r="E111" s="84" t="s">
        <v>315</v>
      </c>
      <c r="F111" s="89" t="s">
        <v>317</v>
      </c>
      <c r="G111" s="90">
        <v>20</v>
      </c>
      <c r="H111" s="91"/>
      <c r="I111" s="92">
        <v>28.519063586090699</v>
      </c>
      <c r="J111" s="90">
        <v>195</v>
      </c>
    </row>
    <row r="112" spans="1:10" hidden="1" x14ac:dyDescent="0.3">
      <c r="A112" s="78"/>
      <c r="B112" s="78">
        <v>104</v>
      </c>
      <c r="C112" s="84" t="s">
        <v>122</v>
      </c>
      <c r="D112" s="84" t="s">
        <v>314</v>
      </c>
      <c r="E112" s="84" t="s">
        <v>315</v>
      </c>
      <c r="F112" s="89" t="s">
        <v>318</v>
      </c>
      <c r="G112" s="90">
        <v>20</v>
      </c>
      <c r="H112" s="91"/>
      <c r="I112" s="92">
        <v>30.366525012327202</v>
      </c>
      <c r="J112" s="90">
        <v>196</v>
      </c>
    </row>
    <row r="113" spans="1:10" hidden="1" x14ac:dyDescent="0.3">
      <c r="A113" s="78"/>
      <c r="B113" s="78">
        <v>105</v>
      </c>
      <c r="C113" s="84" t="s">
        <v>122</v>
      </c>
      <c r="D113" s="84" t="s">
        <v>319</v>
      </c>
      <c r="E113" s="84" t="s">
        <v>315</v>
      </c>
      <c r="F113" s="93" t="s">
        <v>320</v>
      </c>
      <c r="G113" s="94">
        <v>30</v>
      </c>
      <c r="H113" s="95"/>
      <c r="I113" s="96">
        <v>32.536398125339403</v>
      </c>
      <c r="J113" s="94">
        <v>193</v>
      </c>
    </row>
    <row r="114" spans="1:10" hidden="1" x14ac:dyDescent="0.3">
      <c r="A114" s="78"/>
      <c r="B114" s="78">
        <v>106</v>
      </c>
      <c r="C114" s="84" t="s">
        <v>122</v>
      </c>
      <c r="D114" s="84" t="s">
        <v>319</v>
      </c>
      <c r="E114" s="84" t="s">
        <v>315</v>
      </c>
      <c r="F114" s="93" t="s">
        <v>321</v>
      </c>
      <c r="G114" s="94">
        <v>30</v>
      </c>
      <c r="H114" s="95"/>
      <c r="I114" s="96">
        <v>30.629703732648299</v>
      </c>
      <c r="J114" s="94">
        <v>192</v>
      </c>
    </row>
    <row r="115" spans="1:10" hidden="1" x14ac:dyDescent="0.3">
      <c r="A115" s="78"/>
      <c r="B115" s="78">
        <v>107</v>
      </c>
      <c r="C115" s="84" t="s">
        <v>122</v>
      </c>
      <c r="D115" s="84" t="s">
        <v>319</v>
      </c>
      <c r="E115" s="84" t="s">
        <v>315</v>
      </c>
      <c r="F115" s="89" t="s">
        <v>322</v>
      </c>
      <c r="G115" s="90">
        <v>20</v>
      </c>
      <c r="H115" s="91"/>
      <c r="I115" s="92">
        <v>34.7179995874301</v>
      </c>
      <c r="J115" s="90">
        <v>195</v>
      </c>
    </row>
    <row r="116" spans="1:10" hidden="1" x14ac:dyDescent="0.3">
      <c r="A116" s="78"/>
      <c r="B116" s="78">
        <v>108</v>
      </c>
      <c r="C116" s="84" t="s">
        <v>122</v>
      </c>
      <c r="D116" s="84" t="s">
        <v>319</v>
      </c>
      <c r="E116" s="84" t="s">
        <v>315</v>
      </c>
      <c r="F116" s="93" t="s">
        <v>323</v>
      </c>
      <c r="G116" s="94">
        <v>30</v>
      </c>
      <c r="H116" s="95" t="s">
        <v>135</v>
      </c>
      <c r="I116" s="96">
        <v>34.585825362598101</v>
      </c>
      <c r="J116" s="94">
        <v>195</v>
      </c>
    </row>
    <row r="117" spans="1:10" hidden="1" x14ac:dyDescent="0.3">
      <c r="A117" s="78"/>
      <c r="B117" s="78">
        <v>109</v>
      </c>
      <c r="C117" s="84" t="s">
        <v>122</v>
      </c>
      <c r="D117" s="84" t="s">
        <v>319</v>
      </c>
      <c r="E117" s="84" t="s">
        <v>315</v>
      </c>
      <c r="F117" s="93" t="s">
        <v>324</v>
      </c>
      <c r="G117" s="94">
        <v>30</v>
      </c>
      <c r="H117" s="95"/>
      <c r="I117" s="96">
        <v>33.988050456305501</v>
      </c>
      <c r="J117" s="94">
        <v>194</v>
      </c>
    </row>
    <row r="118" spans="1:10" hidden="1" x14ac:dyDescent="0.3">
      <c r="A118" s="78"/>
      <c r="B118" s="78">
        <v>110</v>
      </c>
      <c r="C118" s="84" t="s">
        <v>123</v>
      </c>
      <c r="D118" s="84" t="s">
        <v>319</v>
      </c>
      <c r="E118" s="84" t="s">
        <v>315</v>
      </c>
      <c r="F118" s="93" t="s">
        <v>325</v>
      </c>
      <c r="G118" s="94">
        <v>30</v>
      </c>
      <c r="H118" s="95"/>
      <c r="I118" s="96">
        <v>33.988050456305501</v>
      </c>
      <c r="J118" s="94">
        <v>194</v>
      </c>
    </row>
    <row r="119" spans="1:10" hidden="1" x14ac:dyDescent="0.3">
      <c r="A119" s="78"/>
      <c r="B119" s="78">
        <v>111</v>
      </c>
      <c r="C119" s="84" t="s">
        <v>122</v>
      </c>
      <c r="D119" s="84" t="s">
        <v>319</v>
      </c>
      <c r="E119" s="84" t="s">
        <v>315</v>
      </c>
      <c r="F119" s="93" t="s">
        <v>326</v>
      </c>
      <c r="G119" s="94">
        <v>30</v>
      </c>
      <c r="H119" s="95"/>
      <c r="I119" s="96">
        <v>31.034743563944399</v>
      </c>
      <c r="J119" s="94">
        <v>193</v>
      </c>
    </row>
    <row r="120" spans="1:10" hidden="1" x14ac:dyDescent="0.3">
      <c r="A120" s="78"/>
      <c r="B120" s="78">
        <v>112</v>
      </c>
      <c r="C120" s="84" t="s">
        <v>122</v>
      </c>
      <c r="D120" s="84" t="s">
        <v>319</v>
      </c>
      <c r="E120" s="84" t="s">
        <v>315</v>
      </c>
      <c r="F120" s="93" t="s">
        <v>327</v>
      </c>
      <c r="G120" s="94">
        <v>30</v>
      </c>
      <c r="H120" s="95"/>
      <c r="I120" s="96">
        <v>33.447597195233797</v>
      </c>
      <c r="J120" s="94">
        <v>194</v>
      </c>
    </row>
    <row r="121" spans="1:10" hidden="1" x14ac:dyDescent="0.3">
      <c r="A121" s="78"/>
      <c r="B121" s="78">
        <v>113</v>
      </c>
      <c r="C121" s="84" t="s">
        <v>122</v>
      </c>
      <c r="D121" s="84" t="s">
        <v>319</v>
      </c>
      <c r="E121" s="84" t="s">
        <v>315</v>
      </c>
      <c r="F121" s="93" t="s">
        <v>328</v>
      </c>
      <c r="G121" s="94">
        <v>30</v>
      </c>
      <c r="H121" s="95" t="s">
        <v>135</v>
      </c>
      <c r="I121" s="96">
        <v>33.581176950918099</v>
      </c>
      <c r="J121" s="94">
        <v>196</v>
      </c>
    </row>
    <row r="122" spans="1:10" hidden="1" x14ac:dyDescent="0.3">
      <c r="A122" s="78"/>
      <c r="B122" s="78">
        <v>114</v>
      </c>
      <c r="C122" s="84" t="s">
        <v>122</v>
      </c>
      <c r="D122" s="84" t="s">
        <v>319</v>
      </c>
      <c r="E122" s="84" t="s">
        <v>315</v>
      </c>
      <c r="F122" s="93" t="s">
        <v>329</v>
      </c>
      <c r="G122" s="94">
        <v>30</v>
      </c>
      <c r="H122" s="95"/>
      <c r="I122" s="96">
        <v>30.701701092260102</v>
      </c>
      <c r="J122" s="94">
        <v>194</v>
      </c>
    </row>
    <row r="123" spans="1:10" hidden="1" x14ac:dyDescent="0.3">
      <c r="A123" s="78"/>
      <c r="B123" s="78">
        <v>115</v>
      </c>
      <c r="C123" s="84" t="s">
        <v>122</v>
      </c>
      <c r="D123" s="84" t="s">
        <v>319</v>
      </c>
      <c r="E123" s="84" t="s">
        <v>315</v>
      </c>
      <c r="F123" s="93" t="s">
        <v>330</v>
      </c>
      <c r="G123" s="94">
        <v>30</v>
      </c>
      <c r="H123" s="95" t="s">
        <v>135</v>
      </c>
      <c r="I123" s="96">
        <v>34.790697703817699</v>
      </c>
      <c r="J123" s="94">
        <v>194</v>
      </c>
    </row>
    <row r="124" spans="1:10" hidden="1" x14ac:dyDescent="0.3">
      <c r="A124" s="78"/>
      <c r="B124" s="78">
        <v>116</v>
      </c>
      <c r="C124" s="84" t="s">
        <v>122</v>
      </c>
      <c r="D124" s="84" t="s">
        <v>315</v>
      </c>
      <c r="E124" s="84" t="s">
        <v>315</v>
      </c>
      <c r="F124" s="89" t="s">
        <v>331</v>
      </c>
      <c r="G124" s="90">
        <v>20</v>
      </c>
      <c r="H124" s="91"/>
      <c r="I124" s="92">
        <v>34.524364800215103</v>
      </c>
      <c r="J124" s="90">
        <v>195</v>
      </c>
    </row>
    <row r="125" spans="1:10" hidden="1" x14ac:dyDescent="0.3">
      <c r="A125" s="78"/>
      <c r="B125" s="78">
        <v>117</v>
      </c>
      <c r="C125" s="84" t="s">
        <v>122</v>
      </c>
      <c r="D125" s="84" t="s">
        <v>315</v>
      </c>
      <c r="E125" s="84" t="s">
        <v>315</v>
      </c>
      <c r="F125" s="93" t="s">
        <v>332</v>
      </c>
      <c r="G125" s="94">
        <v>30</v>
      </c>
      <c r="H125" s="95" t="s">
        <v>135</v>
      </c>
      <c r="I125" s="96">
        <v>37.587646827733103</v>
      </c>
      <c r="J125" s="94">
        <v>197</v>
      </c>
    </row>
    <row r="126" spans="1:10" hidden="1" x14ac:dyDescent="0.3">
      <c r="A126" s="78"/>
      <c r="B126" s="78">
        <v>118</v>
      </c>
      <c r="C126" s="84" t="s">
        <v>122</v>
      </c>
      <c r="D126" s="84" t="s">
        <v>315</v>
      </c>
      <c r="E126" s="84" t="s">
        <v>315</v>
      </c>
      <c r="F126" s="89" t="s">
        <v>333</v>
      </c>
      <c r="G126" s="90">
        <v>20</v>
      </c>
      <c r="H126" s="91"/>
      <c r="I126" s="92">
        <v>31.104158137613201</v>
      </c>
      <c r="J126" s="90">
        <v>196</v>
      </c>
    </row>
    <row r="127" spans="1:10" hidden="1" x14ac:dyDescent="0.3">
      <c r="A127" s="78"/>
      <c r="B127" s="78">
        <v>119</v>
      </c>
      <c r="C127" s="84" t="s">
        <v>122</v>
      </c>
      <c r="D127" s="84" t="s">
        <v>315</v>
      </c>
      <c r="E127" s="84" t="s">
        <v>315</v>
      </c>
      <c r="F127" s="89" t="s">
        <v>334</v>
      </c>
      <c r="G127" s="90">
        <v>20</v>
      </c>
      <c r="H127" s="91"/>
      <c r="I127" s="92">
        <v>33.2506158941301</v>
      </c>
      <c r="J127" s="90">
        <v>198</v>
      </c>
    </row>
    <row r="128" spans="1:10" hidden="1" x14ac:dyDescent="0.3">
      <c r="A128" s="78"/>
      <c r="B128" s="78">
        <v>120</v>
      </c>
      <c r="C128" s="84" t="s">
        <v>122</v>
      </c>
      <c r="D128" s="84" t="s">
        <v>315</v>
      </c>
      <c r="E128" s="84" t="s">
        <v>315</v>
      </c>
      <c r="F128" s="93" t="s">
        <v>335</v>
      </c>
      <c r="G128" s="94">
        <v>30</v>
      </c>
      <c r="H128" s="95" t="s">
        <v>135</v>
      </c>
      <c r="I128" s="96">
        <v>33.516038688468498</v>
      </c>
      <c r="J128" s="94">
        <v>198</v>
      </c>
    </row>
    <row r="129" spans="1:10" hidden="1" x14ac:dyDescent="0.3">
      <c r="A129" s="78"/>
      <c r="B129" s="78">
        <v>121</v>
      </c>
      <c r="C129" s="84" t="s">
        <v>122</v>
      </c>
      <c r="D129" s="84" t="s">
        <v>315</v>
      </c>
      <c r="E129" s="84" t="s">
        <v>315</v>
      </c>
      <c r="F129" s="89" t="s">
        <v>336</v>
      </c>
      <c r="G129" s="90">
        <v>20</v>
      </c>
      <c r="H129" s="91"/>
      <c r="I129" s="92">
        <v>30.4113058106451</v>
      </c>
      <c r="J129" s="90">
        <v>195</v>
      </c>
    </row>
    <row r="130" spans="1:10" hidden="1" x14ac:dyDescent="0.3">
      <c r="A130" s="78"/>
      <c r="B130" s="78">
        <v>122</v>
      </c>
      <c r="C130" s="84" t="s">
        <v>122</v>
      </c>
      <c r="D130" s="84" t="s">
        <v>315</v>
      </c>
      <c r="E130" s="84" t="s">
        <v>315</v>
      </c>
      <c r="F130" s="89" t="s">
        <v>337</v>
      </c>
      <c r="G130" s="90">
        <v>20</v>
      </c>
      <c r="H130" s="91"/>
      <c r="I130" s="92">
        <v>32.508973923719203</v>
      </c>
      <c r="J130" s="90">
        <v>197</v>
      </c>
    </row>
    <row r="131" spans="1:10" hidden="1" x14ac:dyDescent="0.3">
      <c r="A131" s="78"/>
      <c r="B131" s="78">
        <v>123</v>
      </c>
      <c r="C131" s="84" t="s">
        <v>123</v>
      </c>
      <c r="D131" s="84" t="s">
        <v>315</v>
      </c>
      <c r="E131" s="84" t="s">
        <v>315</v>
      </c>
      <c r="F131" s="89" t="s">
        <v>338</v>
      </c>
      <c r="G131" s="90">
        <v>20</v>
      </c>
      <c r="H131" s="91"/>
      <c r="I131" s="92">
        <v>32.508973923719203</v>
      </c>
      <c r="J131" s="90">
        <v>198</v>
      </c>
    </row>
    <row r="132" spans="1:10" hidden="1" x14ac:dyDescent="0.3">
      <c r="A132" s="78"/>
      <c r="B132" s="78">
        <v>124</v>
      </c>
      <c r="C132" s="84" t="s">
        <v>122</v>
      </c>
      <c r="D132" s="84" t="s">
        <v>315</v>
      </c>
      <c r="E132" s="84" t="s">
        <v>315</v>
      </c>
      <c r="F132" s="93" t="s">
        <v>339</v>
      </c>
      <c r="G132" s="94">
        <v>30</v>
      </c>
      <c r="H132" s="95" t="s">
        <v>135</v>
      </c>
      <c r="I132" s="96">
        <v>35.125928042207804</v>
      </c>
      <c r="J132" s="94">
        <v>199</v>
      </c>
    </row>
    <row r="133" spans="1:10" hidden="1" x14ac:dyDescent="0.3">
      <c r="A133" s="78"/>
      <c r="B133" s="78">
        <v>125</v>
      </c>
      <c r="C133" s="84" t="s">
        <v>122</v>
      </c>
      <c r="D133" s="84" t="s">
        <v>315</v>
      </c>
      <c r="E133" s="84" t="s">
        <v>315</v>
      </c>
      <c r="F133" s="93" t="s">
        <v>340</v>
      </c>
      <c r="G133" s="94">
        <v>30</v>
      </c>
      <c r="H133" s="95" t="s">
        <v>135</v>
      </c>
      <c r="I133" s="96">
        <v>37.940670298066799</v>
      </c>
      <c r="J133" s="94">
        <v>196</v>
      </c>
    </row>
    <row r="134" spans="1:10" hidden="1" x14ac:dyDescent="0.3">
      <c r="A134" s="78"/>
      <c r="B134" s="78">
        <v>126</v>
      </c>
      <c r="C134" s="84" t="s">
        <v>122</v>
      </c>
      <c r="D134" s="84" t="s">
        <v>315</v>
      </c>
      <c r="E134" s="84" t="s">
        <v>315</v>
      </c>
      <c r="F134" s="89" t="s">
        <v>341</v>
      </c>
      <c r="G134" s="90">
        <v>20</v>
      </c>
      <c r="H134" s="91"/>
      <c r="I134" s="92">
        <v>32.711738842427103</v>
      </c>
      <c r="J134" s="90">
        <v>195</v>
      </c>
    </row>
    <row r="135" spans="1:10" hidden="1" x14ac:dyDescent="0.3">
      <c r="A135" s="78"/>
      <c r="B135" s="78">
        <v>127</v>
      </c>
      <c r="C135" s="84" t="s">
        <v>122</v>
      </c>
      <c r="D135" s="84" t="s">
        <v>315</v>
      </c>
      <c r="E135" s="84" t="s">
        <v>315</v>
      </c>
      <c r="F135" s="89" t="s">
        <v>342</v>
      </c>
      <c r="G135" s="90">
        <v>20</v>
      </c>
      <c r="H135" s="91"/>
      <c r="I135" s="92">
        <v>30.349661374198899</v>
      </c>
      <c r="J135" s="90">
        <v>197</v>
      </c>
    </row>
    <row r="136" spans="1:10" x14ac:dyDescent="0.3">
      <c r="A136" s="78">
        <v>7</v>
      </c>
      <c r="B136" s="78"/>
      <c r="C136" s="84"/>
      <c r="D136" s="84"/>
      <c r="E136" s="84" t="s">
        <v>352</v>
      </c>
      <c r="F136" s="89"/>
      <c r="G136" s="90"/>
      <c r="H136" s="91"/>
      <c r="I136" s="92"/>
      <c r="J136" s="90"/>
    </row>
    <row r="137" spans="1:10" hidden="1" x14ac:dyDescent="0.3">
      <c r="A137" s="78"/>
      <c r="B137" s="78">
        <v>128</v>
      </c>
      <c r="C137" s="84" t="s">
        <v>122</v>
      </c>
      <c r="D137" s="84" t="s">
        <v>351</v>
      </c>
      <c r="E137" s="84" t="s">
        <v>352</v>
      </c>
      <c r="F137" s="93" t="s">
        <v>353</v>
      </c>
      <c r="G137" s="94">
        <v>30</v>
      </c>
      <c r="H137" s="95" t="s">
        <v>135</v>
      </c>
      <c r="I137" s="96">
        <v>31.867390798555501</v>
      </c>
      <c r="J137" s="94">
        <v>194</v>
      </c>
    </row>
    <row r="138" spans="1:10" hidden="1" x14ac:dyDescent="0.3">
      <c r="A138" s="78"/>
      <c r="B138" s="78">
        <v>129</v>
      </c>
      <c r="C138" s="84" t="s">
        <v>122</v>
      </c>
      <c r="D138" s="84" t="s">
        <v>351</v>
      </c>
      <c r="E138" s="84" t="s">
        <v>352</v>
      </c>
      <c r="F138" s="93" t="s">
        <v>354</v>
      </c>
      <c r="G138" s="94">
        <v>30</v>
      </c>
      <c r="H138" s="95"/>
      <c r="I138" s="96">
        <v>32.876676263260698</v>
      </c>
      <c r="J138" s="94">
        <v>194</v>
      </c>
    </row>
    <row r="139" spans="1:10" hidden="1" x14ac:dyDescent="0.3">
      <c r="A139" s="78"/>
      <c r="B139" s="78">
        <v>130</v>
      </c>
      <c r="C139" s="84" t="s">
        <v>122</v>
      </c>
      <c r="D139" s="84" t="s">
        <v>351</v>
      </c>
      <c r="E139" s="84" t="s">
        <v>352</v>
      </c>
      <c r="F139" s="93" t="s">
        <v>355</v>
      </c>
      <c r="G139" s="94">
        <v>30</v>
      </c>
      <c r="H139" s="95" t="s">
        <v>135</v>
      </c>
      <c r="I139" s="96">
        <v>31.897686596726999</v>
      </c>
      <c r="J139" s="94">
        <v>195</v>
      </c>
    </row>
    <row r="140" spans="1:10" hidden="1" x14ac:dyDescent="0.3">
      <c r="A140" s="78"/>
      <c r="B140" s="78">
        <v>131</v>
      </c>
      <c r="C140" s="84" t="s">
        <v>122</v>
      </c>
      <c r="D140" s="84" t="s">
        <v>351</v>
      </c>
      <c r="E140" s="84" t="s">
        <v>352</v>
      </c>
      <c r="F140" s="93" t="s">
        <v>356</v>
      </c>
      <c r="G140" s="94">
        <v>30</v>
      </c>
      <c r="H140" s="95"/>
      <c r="I140" s="96">
        <v>31.463285193658699</v>
      </c>
      <c r="J140" s="94">
        <v>194</v>
      </c>
    </row>
    <row r="141" spans="1:10" hidden="1" x14ac:dyDescent="0.3">
      <c r="A141" s="78"/>
      <c r="B141" s="78">
        <v>132</v>
      </c>
      <c r="C141" s="84" t="s">
        <v>122</v>
      </c>
      <c r="D141" s="84" t="s">
        <v>351</v>
      </c>
      <c r="E141" s="84" t="s">
        <v>352</v>
      </c>
      <c r="F141" s="93" t="s">
        <v>357</v>
      </c>
      <c r="G141" s="94">
        <v>30</v>
      </c>
      <c r="H141" s="95"/>
      <c r="I141" s="96">
        <v>30.0225832176545</v>
      </c>
      <c r="J141" s="94">
        <v>193</v>
      </c>
    </row>
    <row r="142" spans="1:10" hidden="1" x14ac:dyDescent="0.3">
      <c r="A142" s="78"/>
      <c r="B142" s="78">
        <v>133</v>
      </c>
      <c r="C142" s="84" t="s">
        <v>122</v>
      </c>
      <c r="D142" s="84" t="s">
        <v>358</v>
      </c>
      <c r="E142" s="84" t="s">
        <v>352</v>
      </c>
      <c r="F142" s="93" t="s">
        <v>359</v>
      </c>
      <c r="G142" s="94">
        <v>30</v>
      </c>
      <c r="H142" s="95" t="s">
        <v>135</v>
      </c>
      <c r="I142" s="96">
        <v>37.168786919358702</v>
      </c>
      <c r="J142" s="94">
        <v>194</v>
      </c>
    </row>
    <row r="143" spans="1:10" hidden="1" x14ac:dyDescent="0.3">
      <c r="A143" s="78"/>
      <c r="B143" s="78">
        <v>134</v>
      </c>
      <c r="C143" s="84" t="s">
        <v>123</v>
      </c>
      <c r="D143" s="84" t="s">
        <v>358</v>
      </c>
      <c r="E143" s="84" t="s">
        <v>352</v>
      </c>
      <c r="F143" s="93" t="s">
        <v>360</v>
      </c>
      <c r="G143" s="94">
        <v>30</v>
      </c>
      <c r="H143" s="95" t="s">
        <v>135</v>
      </c>
      <c r="I143" s="96">
        <v>37.830235338167</v>
      </c>
      <c r="J143" s="94">
        <v>195</v>
      </c>
    </row>
    <row r="144" spans="1:10" hidden="1" x14ac:dyDescent="0.3">
      <c r="A144" s="78"/>
      <c r="B144" s="78">
        <v>135</v>
      </c>
      <c r="C144" s="84" t="s">
        <v>122</v>
      </c>
      <c r="D144" s="84" t="s">
        <v>358</v>
      </c>
      <c r="E144" s="84" t="s">
        <v>352</v>
      </c>
      <c r="F144" s="93" t="s">
        <v>361</v>
      </c>
      <c r="G144" s="94">
        <v>30</v>
      </c>
      <c r="H144" s="95" t="s">
        <v>135</v>
      </c>
      <c r="I144" s="96">
        <v>41.030687151183997</v>
      </c>
      <c r="J144" s="94">
        <v>195</v>
      </c>
    </row>
    <row r="145" spans="1:10" hidden="1" x14ac:dyDescent="0.3">
      <c r="A145" s="78"/>
      <c r="B145" s="78">
        <v>136</v>
      </c>
      <c r="C145" s="84" t="s">
        <v>122</v>
      </c>
      <c r="D145" s="84" t="s">
        <v>358</v>
      </c>
      <c r="E145" s="84" t="s">
        <v>352</v>
      </c>
      <c r="F145" s="93" t="s">
        <v>362</v>
      </c>
      <c r="G145" s="94">
        <v>30</v>
      </c>
      <c r="H145" s="95"/>
      <c r="I145" s="96">
        <v>31.590887369450801</v>
      </c>
      <c r="J145" s="94">
        <v>194</v>
      </c>
    </row>
    <row r="146" spans="1:10" hidden="1" x14ac:dyDescent="0.3">
      <c r="A146" s="78"/>
      <c r="B146" s="78">
        <v>137</v>
      </c>
      <c r="C146" s="84" t="s">
        <v>122</v>
      </c>
      <c r="D146" s="84" t="s">
        <v>358</v>
      </c>
      <c r="E146" s="84" t="s">
        <v>352</v>
      </c>
      <c r="F146" s="93" t="s">
        <v>363</v>
      </c>
      <c r="G146" s="94">
        <v>30</v>
      </c>
      <c r="H146" s="95" t="s">
        <v>135</v>
      </c>
      <c r="I146" s="96">
        <v>33.212843010531003</v>
      </c>
      <c r="J146" s="94">
        <v>195</v>
      </c>
    </row>
    <row r="147" spans="1:10" hidden="1" x14ac:dyDescent="0.3">
      <c r="A147" s="78"/>
      <c r="B147" s="78">
        <v>138</v>
      </c>
      <c r="C147" s="84" t="s">
        <v>122</v>
      </c>
      <c r="D147" s="84" t="s">
        <v>358</v>
      </c>
      <c r="E147" s="84" t="s">
        <v>352</v>
      </c>
      <c r="F147" s="93" t="s">
        <v>364</v>
      </c>
      <c r="G147" s="94">
        <v>30</v>
      </c>
      <c r="H147" s="95" t="s">
        <v>135</v>
      </c>
      <c r="I147" s="96">
        <v>35.340768765809898</v>
      </c>
      <c r="J147" s="94">
        <v>195</v>
      </c>
    </row>
    <row r="148" spans="1:10" hidden="1" x14ac:dyDescent="0.3">
      <c r="A148" s="78"/>
      <c r="B148" s="78">
        <v>139</v>
      </c>
      <c r="C148" s="84" t="s">
        <v>122</v>
      </c>
      <c r="D148" s="84" t="s">
        <v>352</v>
      </c>
      <c r="E148" s="84" t="s">
        <v>352</v>
      </c>
      <c r="F148" s="93" t="s">
        <v>365</v>
      </c>
      <c r="G148" s="94">
        <v>30</v>
      </c>
      <c r="H148" s="95" t="s">
        <v>135</v>
      </c>
      <c r="I148" s="96">
        <v>33.409405055347399</v>
      </c>
      <c r="J148" s="94">
        <v>195</v>
      </c>
    </row>
    <row r="149" spans="1:10" hidden="1" x14ac:dyDescent="0.3">
      <c r="A149" s="78"/>
      <c r="B149" s="78">
        <v>140</v>
      </c>
      <c r="C149" s="84" t="s">
        <v>122</v>
      </c>
      <c r="D149" s="84" t="s">
        <v>352</v>
      </c>
      <c r="E149" s="84" t="s">
        <v>352</v>
      </c>
      <c r="F149" s="93" t="s">
        <v>366</v>
      </c>
      <c r="G149" s="94">
        <v>30</v>
      </c>
      <c r="H149" s="95"/>
      <c r="I149" s="96">
        <v>33.277348138472703</v>
      </c>
      <c r="J149" s="94">
        <v>194</v>
      </c>
    </row>
    <row r="150" spans="1:10" hidden="1" x14ac:dyDescent="0.3">
      <c r="A150" s="78"/>
      <c r="B150" s="78">
        <v>141</v>
      </c>
      <c r="C150" s="84" t="s">
        <v>122</v>
      </c>
      <c r="D150" s="84" t="s">
        <v>352</v>
      </c>
      <c r="E150" s="84" t="s">
        <v>352</v>
      </c>
      <c r="F150" s="93" t="s">
        <v>367</v>
      </c>
      <c r="G150" s="94">
        <v>30</v>
      </c>
      <c r="H150" s="95"/>
      <c r="I150" s="96">
        <v>29.483264358227402</v>
      </c>
      <c r="J150" s="94">
        <v>193</v>
      </c>
    </row>
    <row r="151" spans="1:10" hidden="1" x14ac:dyDescent="0.3">
      <c r="A151" s="78"/>
      <c r="B151" s="78">
        <v>142</v>
      </c>
      <c r="C151" s="84" t="s">
        <v>122</v>
      </c>
      <c r="D151" s="84" t="s">
        <v>352</v>
      </c>
      <c r="E151" s="84" t="s">
        <v>352</v>
      </c>
      <c r="F151" s="93" t="s">
        <v>368</v>
      </c>
      <c r="G151" s="94">
        <v>30</v>
      </c>
      <c r="H151" s="95"/>
      <c r="I151" s="96">
        <v>26.516570866668001</v>
      </c>
      <c r="J151" s="94">
        <v>194</v>
      </c>
    </row>
    <row r="152" spans="1:10" hidden="1" x14ac:dyDescent="0.3">
      <c r="A152" s="78"/>
      <c r="B152" s="78">
        <v>143</v>
      </c>
      <c r="C152" s="84" t="s">
        <v>123</v>
      </c>
      <c r="D152" s="84" t="s">
        <v>352</v>
      </c>
      <c r="E152" s="84" t="s">
        <v>352</v>
      </c>
      <c r="F152" s="89" t="s">
        <v>369</v>
      </c>
      <c r="G152" s="90">
        <v>20</v>
      </c>
      <c r="H152" s="91"/>
      <c r="I152" s="92">
        <v>38.585484375169301</v>
      </c>
      <c r="J152" s="90">
        <v>194</v>
      </c>
    </row>
    <row r="153" spans="1:10" hidden="1" x14ac:dyDescent="0.3">
      <c r="A153" s="78"/>
      <c r="B153" s="78">
        <v>144</v>
      </c>
      <c r="C153" s="84" t="s">
        <v>122</v>
      </c>
      <c r="D153" s="84" t="s">
        <v>352</v>
      </c>
      <c r="E153" s="84" t="s">
        <v>352</v>
      </c>
      <c r="F153" s="93" t="s">
        <v>370</v>
      </c>
      <c r="G153" s="94">
        <v>30</v>
      </c>
      <c r="H153" s="95"/>
      <c r="I153" s="96">
        <v>27.8312735181355</v>
      </c>
      <c r="J153" s="94">
        <v>193</v>
      </c>
    </row>
    <row r="154" spans="1:10" hidden="1" x14ac:dyDescent="0.3">
      <c r="A154" s="78"/>
      <c r="B154" s="78">
        <v>145</v>
      </c>
      <c r="C154" s="84" t="s">
        <v>122</v>
      </c>
      <c r="D154" s="84" t="s">
        <v>352</v>
      </c>
      <c r="E154" s="84" t="s">
        <v>352</v>
      </c>
      <c r="F154" s="93" t="s">
        <v>371</v>
      </c>
      <c r="G154" s="94">
        <v>30</v>
      </c>
      <c r="H154" s="95"/>
      <c r="I154" s="96">
        <v>29.1949570785365</v>
      </c>
      <c r="J154" s="94">
        <v>193</v>
      </c>
    </row>
    <row r="155" spans="1:10" hidden="1" x14ac:dyDescent="0.3">
      <c r="A155" s="78"/>
      <c r="B155" s="78">
        <v>146</v>
      </c>
      <c r="C155" s="84" t="s">
        <v>122</v>
      </c>
      <c r="D155" s="84" t="s">
        <v>352</v>
      </c>
      <c r="E155" s="84" t="s">
        <v>352</v>
      </c>
      <c r="F155" s="93" t="s">
        <v>372</v>
      </c>
      <c r="G155" s="94">
        <v>30</v>
      </c>
      <c r="H155" s="95"/>
      <c r="I155" s="96">
        <v>24.225328527157799</v>
      </c>
      <c r="J155" s="94">
        <v>192</v>
      </c>
    </row>
    <row r="156" spans="1:10" hidden="1" x14ac:dyDescent="0.3">
      <c r="A156" s="78"/>
      <c r="B156" s="78">
        <v>147</v>
      </c>
      <c r="C156" s="84" t="s">
        <v>122</v>
      </c>
      <c r="D156" s="84" t="s">
        <v>352</v>
      </c>
      <c r="E156" s="84" t="s">
        <v>352</v>
      </c>
      <c r="F156" s="93" t="s">
        <v>373</v>
      </c>
      <c r="G156" s="94">
        <v>30</v>
      </c>
      <c r="H156" s="95"/>
      <c r="I156" s="96">
        <v>35.2318526508137</v>
      </c>
      <c r="J156" s="94">
        <v>193</v>
      </c>
    </row>
    <row r="157" spans="1:10" hidden="1" x14ac:dyDescent="0.3">
      <c r="A157" s="78"/>
      <c r="B157" s="78">
        <v>148</v>
      </c>
      <c r="C157" s="84" t="s">
        <v>122</v>
      </c>
      <c r="D157" s="84" t="s">
        <v>352</v>
      </c>
      <c r="E157" s="84" t="s">
        <v>352</v>
      </c>
      <c r="F157" s="93" t="s">
        <v>374</v>
      </c>
      <c r="G157" s="94">
        <v>30</v>
      </c>
      <c r="H157" s="95"/>
      <c r="I157" s="96">
        <v>24.877796765937401</v>
      </c>
      <c r="J157" s="94">
        <v>192</v>
      </c>
    </row>
    <row r="158" spans="1:10" hidden="1" x14ac:dyDescent="0.3">
      <c r="A158" s="78"/>
      <c r="B158" s="78">
        <v>149</v>
      </c>
      <c r="C158" s="84" t="s">
        <v>122</v>
      </c>
      <c r="D158" s="84" t="s">
        <v>375</v>
      </c>
      <c r="E158" s="84" t="s">
        <v>352</v>
      </c>
      <c r="F158" s="93" t="s">
        <v>376</v>
      </c>
      <c r="G158" s="94">
        <v>30</v>
      </c>
      <c r="H158" s="95"/>
      <c r="I158" s="96">
        <v>26.104864550190001</v>
      </c>
      <c r="J158" s="94">
        <v>193</v>
      </c>
    </row>
    <row r="159" spans="1:10" hidden="1" x14ac:dyDescent="0.3">
      <c r="A159" s="78"/>
      <c r="B159" s="78">
        <v>150</v>
      </c>
      <c r="C159" s="84" t="s">
        <v>122</v>
      </c>
      <c r="D159" s="84" t="s">
        <v>375</v>
      </c>
      <c r="E159" s="84" t="s">
        <v>352</v>
      </c>
      <c r="F159" s="93" t="s">
        <v>377</v>
      </c>
      <c r="G159" s="94">
        <v>30</v>
      </c>
      <c r="H159" s="95" t="s">
        <v>135</v>
      </c>
      <c r="I159" s="96">
        <v>28.917166285731</v>
      </c>
      <c r="J159" s="94">
        <v>196</v>
      </c>
    </row>
    <row r="160" spans="1:10" hidden="1" x14ac:dyDescent="0.3">
      <c r="A160" s="78"/>
      <c r="B160" s="78">
        <v>151</v>
      </c>
      <c r="C160" s="84" t="s">
        <v>122</v>
      </c>
      <c r="D160" s="84" t="s">
        <v>375</v>
      </c>
      <c r="E160" s="84" t="s">
        <v>352</v>
      </c>
      <c r="F160" s="93" t="s">
        <v>378</v>
      </c>
      <c r="G160" s="94">
        <v>30</v>
      </c>
      <c r="H160" s="95" t="s">
        <v>135</v>
      </c>
      <c r="I160" s="96">
        <v>29.305430582425199</v>
      </c>
      <c r="J160" s="94">
        <v>195</v>
      </c>
    </row>
    <row r="161" spans="1:10" hidden="1" x14ac:dyDescent="0.3">
      <c r="A161" s="78"/>
      <c r="B161" s="78">
        <v>152</v>
      </c>
      <c r="C161" s="84" t="s">
        <v>123</v>
      </c>
      <c r="D161" s="84" t="s">
        <v>375</v>
      </c>
      <c r="E161" s="84" t="s">
        <v>352</v>
      </c>
      <c r="F161" s="89" t="s">
        <v>379</v>
      </c>
      <c r="G161" s="90">
        <v>20</v>
      </c>
      <c r="H161" s="91"/>
      <c r="I161" s="92">
        <v>21.5874423115099</v>
      </c>
      <c r="J161" s="90">
        <v>196</v>
      </c>
    </row>
    <row r="162" spans="1:10" x14ac:dyDescent="0.3">
      <c r="A162" s="78">
        <v>8</v>
      </c>
      <c r="B162" s="78"/>
      <c r="C162" s="84"/>
      <c r="D162" s="84"/>
      <c r="E162" s="84" t="s">
        <v>381</v>
      </c>
      <c r="F162" s="89"/>
      <c r="G162" s="90"/>
      <c r="H162" s="91"/>
      <c r="I162" s="92"/>
      <c r="J162" s="90"/>
    </row>
    <row r="163" spans="1:10" hidden="1" x14ac:dyDescent="0.3">
      <c r="A163" s="78"/>
      <c r="B163" s="78">
        <v>153</v>
      </c>
      <c r="C163" s="84" t="s">
        <v>122</v>
      </c>
      <c r="D163" s="84" t="s">
        <v>380</v>
      </c>
      <c r="E163" s="84" t="s">
        <v>381</v>
      </c>
      <c r="F163" s="93" t="s">
        <v>382</v>
      </c>
      <c r="G163" s="94">
        <v>30</v>
      </c>
      <c r="H163" s="95"/>
      <c r="I163" s="96">
        <v>35.388181004294701</v>
      </c>
      <c r="J163" s="94">
        <v>189</v>
      </c>
    </row>
    <row r="164" spans="1:10" hidden="1" x14ac:dyDescent="0.3">
      <c r="A164" s="78"/>
      <c r="B164" s="78">
        <v>154</v>
      </c>
      <c r="C164" s="84" t="s">
        <v>123</v>
      </c>
      <c r="D164" s="84" t="s">
        <v>380</v>
      </c>
      <c r="E164" s="84" t="s">
        <v>381</v>
      </c>
      <c r="F164" s="93" t="s">
        <v>383</v>
      </c>
      <c r="G164" s="94">
        <v>30</v>
      </c>
      <c r="H164" s="95"/>
      <c r="I164" s="96">
        <v>35.388181004294701</v>
      </c>
      <c r="J164" s="94">
        <v>190</v>
      </c>
    </row>
    <row r="165" spans="1:10" hidden="1" x14ac:dyDescent="0.3">
      <c r="A165" s="78"/>
      <c r="B165" s="78">
        <v>155</v>
      </c>
      <c r="C165" s="84" t="s">
        <v>122</v>
      </c>
      <c r="D165" s="84" t="s">
        <v>384</v>
      </c>
      <c r="E165" s="84" t="s">
        <v>381</v>
      </c>
      <c r="F165" s="93" t="s">
        <v>385</v>
      </c>
      <c r="G165" s="94">
        <v>30</v>
      </c>
      <c r="H165" s="95"/>
      <c r="I165" s="96">
        <v>28.363474986986098</v>
      </c>
      <c r="J165" s="94">
        <v>189</v>
      </c>
    </row>
    <row r="166" spans="1:10" hidden="1" x14ac:dyDescent="0.3">
      <c r="A166" s="78"/>
      <c r="B166" s="78">
        <v>156</v>
      </c>
      <c r="C166" s="84" t="s">
        <v>122</v>
      </c>
      <c r="D166" s="84" t="s">
        <v>384</v>
      </c>
      <c r="E166" s="84" t="s">
        <v>381</v>
      </c>
      <c r="F166" s="93" t="s">
        <v>386</v>
      </c>
      <c r="G166" s="94">
        <v>30</v>
      </c>
      <c r="H166" s="95"/>
      <c r="I166" s="96">
        <v>28.016893721907199</v>
      </c>
      <c r="J166" s="94">
        <v>187</v>
      </c>
    </row>
    <row r="167" spans="1:10" hidden="1" x14ac:dyDescent="0.3">
      <c r="A167" s="78"/>
      <c r="B167" s="78">
        <v>157</v>
      </c>
      <c r="C167" s="84" t="s">
        <v>122</v>
      </c>
      <c r="D167" s="84" t="s">
        <v>384</v>
      </c>
      <c r="E167" s="84" t="s">
        <v>381</v>
      </c>
      <c r="F167" s="93" t="s">
        <v>387</v>
      </c>
      <c r="G167" s="94">
        <v>30</v>
      </c>
      <c r="H167" s="95"/>
      <c r="I167" s="96">
        <v>30.593081172476001</v>
      </c>
      <c r="J167" s="94">
        <v>191</v>
      </c>
    </row>
    <row r="168" spans="1:10" hidden="1" x14ac:dyDescent="0.3">
      <c r="A168" s="78"/>
      <c r="B168" s="78">
        <v>158</v>
      </c>
      <c r="C168" s="84" t="s">
        <v>122</v>
      </c>
      <c r="D168" s="84" t="s">
        <v>388</v>
      </c>
      <c r="E168" s="84" t="s">
        <v>381</v>
      </c>
      <c r="F168" s="89" t="s">
        <v>389</v>
      </c>
      <c r="G168" s="90">
        <v>20</v>
      </c>
      <c r="H168" s="91"/>
      <c r="I168" s="92">
        <v>35.987941119390101</v>
      </c>
      <c r="J168" s="90">
        <v>195</v>
      </c>
    </row>
    <row r="169" spans="1:10" hidden="1" x14ac:dyDescent="0.3">
      <c r="A169" s="78"/>
      <c r="B169" s="78">
        <v>159</v>
      </c>
      <c r="C169" s="84" t="s">
        <v>123</v>
      </c>
      <c r="D169" s="84" t="s">
        <v>388</v>
      </c>
      <c r="E169" s="84" t="s">
        <v>381</v>
      </c>
      <c r="F169" s="85" t="s">
        <v>390</v>
      </c>
      <c r="G169" s="86">
        <v>0</v>
      </c>
      <c r="H169" s="87"/>
      <c r="I169" s="88">
        <v>40.578405466603897</v>
      </c>
      <c r="J169" s="86">
        <v>195</v>
      </c>
    </row>
    <row r="170" spans="1:10" hidden="1" x14ac:dyDescent="0.3">
      <c r="A170" s="78"/>
      <c r="B170" s="78">
        <v>160</v>
      </c>
      <c r="C170" s="84" t="s">
        <v>122</v>
      </c>
      <c r="D170" s="84" t="s">
        <v>381</v>
      </c>
      <c r="E170" s="84" t="s">
        <v>381</v>
      </c>
      <c r="F170" s="93" t="s">
        <v>391</v>
      </c>
      <c r="G170" s="94">
        <v>30</v>
      </c>
      <c r="H170" s="95"/>
      <c r="I170" s="96">
        <v>31.0678912656969</v>
      </c>
      <c r="J170" s="94">
        <v>186</v>
      </c>
    </row>
    <row r="171" spans="1:10" hidden="1" x14ac:dyDescent="0.3">
      <c r="A171" s="78"/>
      <c r="B171" s="78">
        <v>161</v>
      </c>
      <c r="C171" s="84" t="s">
        <v>122</v>
      </c>
      <c r="D171" s="84" t="s">
        <v>381</v>
      </c>
      <c r="E171" s="84" t="s">
        <v>381</v>
      </c>
      <c r="F171" s="85" t="s">
        <v>392</v>
      </c>
      <c r="G171" s="86">
        <v>0</v>
      </c>
      <c r="H171" s="87"/>
      <c r="I171" s="88">
        <v>39.383722686641299</v>
      </c>
      <c r="J171" s="86">
        <v>197</v>
      </c>
    </row>
    <row r="172" spans="1:10" hidden="1" x14ac:dyDescent="0.3">
      <c r="A172" s="78"/>
      <c r="B172" s="78">
        <v>162</v>
      </c>
      <c r="C172" s="84" t="s">
        <v>122</v>
      </c>
      <c r="D172" s="84" t="s">
        <v>381</v>
      </c>
      <c r="E172" s="84" t="s">
        <v>381</v>
      </c>
      <c r="F172" s="93" t="s">
        <v>393</v>
      </c>
      <c r="G172" s="94">
        <v>30</v>
      </c>
      <c r="H172" s="95"/>
      <c r="I172" s="96">
        <v>28.995439654603601</v>
      </c>
      <c r="J172" s="94">
        <v>188</v>
      </c>
    </row>
    <row r="173" spans="1:10" hidden="1" x14ac:dyDescent="0.3">
      <c r="A173" s="78"/>
      <c r="B173" s="78">
        <v>163</v>
      </c>
      <c r="C173" s="84" t="s">
        <v>122</v>
      </c>
      <c r="D173" s="84" t="s">
        <v>381</v>
      </c>
      <c r="E173" s="84" t="s">
        <v>381</v>
      </c>
      <c r="F173" s="89" t="s">
        <v>394</v>
      </c>
      <c r="G173" s="90">
        <v>20</v>
      </c>
      <c r="H173" s="91"/>
      <c r="I173" s="92">
        <v>39.8124106861424</v>
      </c>
      <c r="J173" s="90">
        <v>192</v>
      </c>
    </row>
    <row r="174" spans="1:10" hidden="1" x14ac:dyDescent="0.3">
      <c r="A174" s="78"/>
      <c r="B174" s="78">
        <v>164</v>
      </c>
      <c r="C174" s="84" t="s">
        <v>122</v>
      </c>
      <c r="D174" s="84" t="s">
        <v>381</v>
      </c>
      <c r="E174" s="84" t="s">
        <v>381</v>
      </c>
      <c r="F174" s="89" t="s">
        <v>395</v>
      </c>
      <c r="G174" s="90">
        <v>20</v>
      </c>
      <c r="H174" s="91"/>
      <c r="I174" s="92">
        <v>31.864489703835101</v>
      </c>
      <c r="J174" s="90">
        <v>195</v>
      </c>
    </row>
    <row r="175" spans="1:10" hidden="1" x14ac:dyDescent="0.3">
      <c r="A175" s="78"/>
      <c r="B175" s="78">
        <v>165</v>
      </c>
      <c r="C175" s="84" t="s">
        <v>122</v>
      </c>
      <c r="D175" s="84" t="s">
        <v>381</v>
      </c>
      <c r="E175" s="84" t="s">
        <v>381</v>
      </c>
      <c r="F175" s="93" t="s">
        <v>396</v>
      </c>
      <c r="G175" s="94">
        <v>30</v>
      </c>
      <c r="H175" s="95"/>
      <c r="I175" s="96">
        <v>25.136663162039198</v>
      </c>
      <c r="J175" s="94">
        <v>193</v>
      </c>
    </row>
    <row r="176" spans="1:10" hidden="1" x14ac:dyDescent="0.3">
      <c r="A176" s="78"/>
      <c r="B176" s="78">
        <v>166</v>
      </c>
      <c r="C176" s="84" t="s">
        <v>122</v>
      </c>
      <c r="D176" s="84" t="s">
        <v>381</v>
      </c>
      <c r="E176" s="84" t="s">
        <v>381</v>
      </c>
      <c r="F176" s="93" t="s">
        <v>397</v>
      </c>
      <c r="G176" s="94">
        <v>30</v>
      </c>
      <c r="H176" s="95"/>
      <c r="I176" s="96">
        <v>28.8281700476482</v>
      </c>
      <c r="J176" s="94">
        <v>185</v>
      </c>
    </row>
    <row r="177" spans="1:10" hidden="1" x14ac:dyDescent="0.3">
      <c r="A177" s="78"/>
      <c r="B177" s="78">
        <v>167</v>
      </c>
      <c r="C177" s="84" t="s">
        <v>122</v>
      </c>
      <c r="D177" s="84" t="s">
        <v>381</v>
      </c>
      <c r="E177" s="84" t="s">
        <v>381</v>
      </c>
      <c r="F177" s="89" t="s">
        <v>398</v>
      </c>
      <c r="G177" s="90">
        <v>20</v>
      </c>
      <c r="H177" s="91"/>
      <c r="I177" s="92">
        <v>37.7668987431787</v>
      </c>
      <c r="J177" s="90">
        <v>197</v>
      </c>
    </row>
    <row r="178" spans="1:10" hidden="1" x14ac:dyDescent="0.3">
      <c r="A178" s="78"/>
      <c r="B178" s="78">
        <v>168</v>
      </c>
      <c r="C178" s="84" t="s">
        <v>123</v>
      </c>
      <c r="D178" s="84" t="s">
        <v>381</v>
      </c>
      <c r="E178" s="84" t="s">
        <v>381</v>
      </c>
      <c r="F178" s="89" t="s">
        <v>399</v>
      </c>
      <c r="G178" s="90">
        <v>20</v>
      </c>
      <c r="H178" s="91"/>
      <c r="I178" s="92">
        <v>38.723903652154497</v>
      </c>
      <c r="J178" s="90">
        <v>191</v>
      </c>
    </row>
    <row r="179" spans="1:10" hidden="1" x14ac:dyDescent="0.3">
      <c r="A179" s="78"/>
      <c r="B179" s="78">
        <v>169</v>
      </c>
      <c r="C179" s="84" t="s">
        <v>122</v>
      </c>
      <c r="D179" s="84" t="s">
        <v>381</v>
      </c>
      <c r="E179" s="84" t="s">
        <v>381</v>
      </c>
      <c r="F179" s="89" t="s">
        <v>400</v>
      </c>
      <c r="G179" s="90">
        <v>20</v>
      </c>
      <c r="H179" s="91"/>
      <c r="I179" s="92">
        <v>31.734981394012799</v>
      </c>
      <c r="J179" s="90">
        <v>195</v>
      </c>
    </row>
    <row r="180" spans="1:10" hidden="1" x14ac:dyDescent="0.3">
      <c r="A180" s="78"/>
      <c r="B180" s="78">
        <v>170</v>
      </c>
      <c r="C180" s="84" t="s">
        <v>122</v>
      </c>
      <c r="D180" s="84" t="s">
        <v>381</v>
      </c>
      <c r="E180" s="84" t="s">
        <v>381</v>
      </c>
      <c r="F180" s="89" t="s">
        <v>401</v>
      </c>
      <c r="G180" s="90">
        <v>20</v>
      </c>
      <c r="H180" s="91"/>
      <c r="I180" s="92">
        <v>37.611643292478298</v>
      </c>
      <c r="J180" s="90">
        <v>197</v>
      </c>
    </row>
    <row r="181" spans="1:10" hidden="1" x14ac:dyDescent="0.3">
      <c r="A181" s="78"/>
      <c r="B181" s="78">
        <v>171</v>
      </c>
      <c r="C181" s="84" t="s">
        <v>122</v>
      </c>
      <c r="D181" s="84" t="s">
        <v>381</v>
      </c>
      <c r="E181" s="84" t="s">
        <v>381</v>
      </c>
      <c r="F181" s="85" t="s">
        <v>402</v>
      </c>
      <c r="G181" s="86">
        <v>0</v>
      </c>
      <c r="H181" s="87"/>
      <c r="I181" s="88">
        <v>38.185483967376499</v>
      </c>
      <c r="J181" s="86">
        <v>196</v>
      </c>
    </row>
    <row r="182" spans="1:10" hidden="1" x14ac:dyDescent="0.3">
      <c r="A182" s="78"/>
      <c r="B182" s="78">
        <v>172</v>
      </c>
      <c r="C182" s="84" t="s">
        <v>122</v>
      </c>
      <c r="D182" s="84" t="s">
        <v>381</v>
      </c>
      <c r="E182" s="84" t="s">
        <v>381</v>
      </c>
      <c r="F182" s="89" t="s">
        <v>403</v>
      </c>
      <c r="G182" s="90">
        <v>20</v>
      </c>
      <c r="H182" s="91"/>
      <c r="I182" s="92">
        <v>33.755516364649097</v>
      </c>
      <c r="J182" s="90">
        <v>196</v>
      </c>
    </row>
    <row r="183" spans="1:10" hidden="1" x14ac:dyDescent="0.3">
      <c r="A183" s="78"/>
      <c r="B183" s="78">
        <v>173</v>
      </c>
      <c r="C183" s="84" t="s">
        <v>122</v>
      </c>
      <c r="D183" s="84" t="s">
        <v>381</v>
      </c>
      <c r="E183" s="84" t="s">
        <v>381</v>
      </c>
      <c r="F183" s="93" t="s">
        <v>404</v>
      </c>
      <c r="G183" s="94">
        <v>30</v>
      </c>
      <c r="H183" s="95"/>
      <c r="I183" s="96">
        <v>34.208594450393399</v>
      </c>
      <c r="J183" s="94">
        <v>193</v>
      </c>
    </row>
    <row r="184" spans="1:10" hidden="1" x14ac:dyDescent="0.3">
      <c r="A184" s="78"/>
      <c r="B184" s="78">
        <v>174</v>
      </c>
      <c r="C184" s="84" t="s">
        <v>122</v>
      </c>
      <c r="D184" s="84" t="s">
        <v>381</v>
      </c>
      <c r="E184" s="84" t="s">
        <v>381</v>
      </c>
      <c r="F184" s="93" t="s">
        <v>405</v>
      </c>
      <c r="G184" s="94">
        <v>30</v>
      </c>
      <c r="H184" s="95"/>
      <c r="I184" s="96">
        <v>31.1839978306798</v>
      </c>
      <c r="J184" s="94">
        <v>186</v>
      </c>
    </row>
    <row r="185" spans="1:10" x14ac:dyDescent="0.3">
      <c r="A185" s="78">
        <v>9</v>
      </c>
      <c r="B185" s="78"/>
      <c r="C185" s="84"/>
      <c r="D185" s="84"/>
      <c r="E185" s="84" t="s">
        <v>414</v>
      </c>
      <c r="F185" s="93"/>
      <c r="G185" s="94"/>
      <c r="H185" s="95"/>
      <c r="I185" s="96"/>
      <c r="J185" s="94"/>
    </row>
    <row r="186" spans="1:10" hidden="1" x14ac:dyDescent="0.3">
      <c r="A186" s="78"/>
      <c r="B186" s="78">
        <v>175</v>
      </c>
      <c r="C186" s="84" t="s">
        <v>122</v>
      </c>
      <c r="D186" s="84" t="s">
        <v>414</v>
      </c>
      <c r="E186" s="84" t="s">
        <v>414</v>
      </c>
      <c r="F186" s="93" t="s">
        <v>415</v>
      </c>
      <c r="G186" s="94">
        <v>30</v>
      </c>
      <c r="H186" s="95"/>
      <c r="I186" s="96">
        <v>32.430559929984597</v>
      </c>
      <c r="J186" s="94">
        <v>193</v>
      </c>
    </row>
    <row r="187" spans="1:10" hidden="1" x14ac:dyDescent="0.3">
      <c r="A187" s="78"/>
      <c r="B187" s="78">
        <v>176</v>
      </c>
      <c r="C187" s="84" t="s">
        <v>122</v>
      </c>
      <c r="D187" s="84" t="s">
        <v>414</v>
      </c>
      <c r="E187" s="84" t="s">
        <v>414</v>
      </c>
      <c r="F187" s="93" t="s">
        <v>416</v>
      </c>
      <c r="G187" s="94">
        <v>30</v>
      </c>
      <c r="H187" s="95"/>
      <c r="I187" s="96">
        <v>32.902264365161301</v>
      </c>
      <c r="J187" s="94">
        <v>193</v>
      </c>
    </row>
    <row r="188" spans="1:10" hidden="1" x14ac:dyDescent="0.3">
      <c r="A188" s="78"/>
      <c r="B188" s="78">
        <v>177</v>
      </c>
      <c r="C188" s="84" t="s">
        <v>122</v>
      </c>
      <c r="D188" s="84" t="s">
        <v>414</v>
      </c>
      <c r="E188" s="84" t="s">
        <v>414</v>
      </c>
      <c r="F188" s="93" t="s">
        <v>417</v>
      </c>
      <c r="G188" s="94">
        <v>30</v>
      </c>
      <c r="H188" s="95"/>
      <c r="I188" s="96">
        <v>29.872726383471502</v>
      </c>
      <c r="J188" s="94">
        <v>193</v>
      </c>
    </row>
    <row r="189" spans="1:10" hidden="1" x14ac:dyDescent="0.3">
      <c r="A189" s="78"/>
      <c r="B189" s="78">
        <v>178</v>
      </c>
      <c r="C189" s="84" t="s">
        <v>122</v>
      </c>
      <c r="D189" s="84" t="s">
        <v>414</v>
      </c>
      <c r="E189" s="84" t="s">
        <v>414</v>
      </c>
      <c r="F189" s="93" t="s">
        <v>418</v>
      </c>
      <c r="G189" s="94">
        <v>30</v>
      </c>
      <c r="H189" s="95"/>
      <c r="I189" s="96">
        <v>31.116951666488202</v>
      </c>
      <c r="J189" s="94">
        <v>194</v>
      </c>
    </row>
    <row r="190" spans="1:10" hidden="1" x14ac:dyDescent="0.3">
      <c r="A190" s="78"/>
      <c r="B190" s="78">
        <v>179</v>
      </c>
      <c r="C190" s="84" t="s">
        <v>122</v>
      </c>
      <c r="D190" s="84" t="s">
        <v>414</v>
      </c>
      <c r="E190" s="84" t="s">
        <v>414</v>
      </c>
      <c r="F190" s="89" t="s">
        <v>419</v>
      </c>
      <c r="G190" s="90">
        <v>20</v>
      </c>
      <c r="H190" s="91"/>
      <c r="I190" s="92">
        <v>33.240219854930999</v>
      </c>
      <c r="J190" s="90">
        <v>195</v>
      </c>
    </row>
    <row r="191" spans="1:10" hidden="1" x14ac:dyDescent="0.3">
      <c r="A191" s="78"/>
      <c r="B191" s="78">
        <v>180</v>
      </c>
      <c r="C191" s="84" t="s">
        <v>122</v>
      </c>
      <c r="D191" s="84" t="s">
        <v>414</v>
      </c>
      <c r="E191" s="84" t="s">
        <v>414</v>
      </c>
      <c r="F191" s="85" t="s">
        <v>420</v>
      </c>
      <c r="G191" s="86">
        <v>0</v>
      </c>
      <c r="H191" s="87"/>
      <c r="I191" s="88">
        <v>39.115577762788398</v>
      </c>
      <c r="J191" s="86">
        <v>196</v>
      </c>
    </row>
    <row r="192" spans="1:10" hidden="1" x14ac:dyDescent="0.3">
      <c r="A192" s="78"/>
      <c r="B192" s="78">
        <v>181</v>
      </c>
      <c r="C192" s="84" t="s">
        <v>122</v>
      </c>
      <c r="D192" s="84" t="s">
        <v>414</v>
      </c>
      <c r="E192" s="84" t="s">
        <v>414</v>
      </c>
      <c r="F192" s="93" t="s">
        <v>421</v>
      </c>
      <c r="G192" s="94">
        <v>30</v>
      </c>
      <c r="H192" s="95"/>
      <c r="I192" s="96">
        <v>35.321519224181202</v>
      </c>
      <c r="J192" s="94">
        <v>194</v>
      </c>
    </row>
    <row r="193" spans="1:10" hidden="1" x14ac:dyDescent="0.3">
      <c r="A193" s="78"/>
      <c r="B193" s="78">
        <v>182</v>
      </c>
      <c r="C193" s="84" t="s">
        <v>122</v>
      </c>
      <c r="D193" s="84" t="s">
        <v>414</v>
      </c>
      <c r="E193" s="84" t="s">
        <v>414</v>
      </c>
      <c r="F193" s="93" t="s">
        <v>422</v>
      </c>
      <c r="G193" s="94">
        <v>30</v>
      </c>
      <c r="H193" s="95"/>
      <c r="I193" s="96">
        <v>32.0786574462918</v>
      </c>
      <c r="J193" s="94">
        <v>192</v>
      </c>
    </row>
    <row r="194" spans="1:10" hidden="1" x14ac:dyDescent="0.3">
      <c r="A194" s="78"/>
      <c r="B194" s="78">
        <v>183</v>
      </c>
      <c r="C194" s="84" t="s">
        <v>122</v>
      </c>
      <c r="D194" s="84" t="s">
        <v>414</v>
      </c>
      <c r="E194" s="84" t="s">
        <v>414</v>
      </c>
      <c r="F194" s="89" t="s">
        <v>423</v>
      </c>
      <c r="G194" s="90">
        <v>20</v>
      </c>
      <c r="H194" s="91"/>
      <c r="I194" s="92">
        <v>33.356555349550398</v>
      </c>
      <c r="J194" s="90">
        <v>195</v>
      </c>
    </row>
    <row r="195" spans="1:10" hidden="1" x14ac:dyDescent="0.3">
      <c r="A195" s="78"/>
      <c r="B195" s="78">
        <v>184</v>
      </c>
      <c r="C195" s="84" t="s">
        <v>122</v>
      </c>
      <c r="D195" s="84" t="s">
        <v>414</v>
      </c>
      <c r="E195" s="84" t="s">
        <v>414</v>
      </c>
      <c r="F195" s="93" t="s">
        <v>424</v>
      </c>
      <c r="G195" s="94">
        <v>30</v>
      </c>
      <c r="H195" s="95"/>
      <c r="I195" s="96">
        <v>29.3910552802501</v>
      </c>
      <c r="J195" s="94">
        <v>191</v>
      </c>
    </row>
    <row r="196" spans="1:10" hidden="1" x14ac:dyDescent="0.3">
      <c r="A196" s="78"/>
      <c r="B196" s="78">
        <v>185</v>
      </c>
      <c r="C196" s="84" t="s">
        <v>122</v>
      </c>
      <c r="D196" s="84" t="s">
        <v>414</v>
      </c>
      <c r="E196" s="84" t="s">
        <v>414</v>
      </c>
      <c r="F196" s="93" t="s">
        <v>425</v>
      </c>
      <c r="G196" s="94">
        <v>30</v>
      </c>
      <c r="H196" s="95"/>
      <c r="I196" s="96">
        <v>31.4676553164281</v>
      </c>
      <c r="J196" s="94">
        <v>193</v>
      </c>
    </row>
    <row r="197" spans="1:10" hidden="1" x14ac:dyDescent="0.3">
      <c r="A197" s="78"/>
      <c r="B197" s="78">
        <v>186</v>
      </c>
      <c r="C197" s="84" t="s">
        <v>122</v>
      </c>
      <c r="D197" s="84" t="s">
        <v>414</v>
      </c>
      <c r="E197" s="84" t="s">
        <v>414</v>
      </c>
      <c r="F197" s="93" t="s">
        <v>426</v>
      </c>
      <c r="G197" s="94">
        <v>30</v>
      </c>
      <c r="H197" s="95"/>
      <c r="I197" s="96">
        <v>29.821583155267</v>
      </c>
      <c r="J197" s="94">
        <v>194</v>
      </c>
    </row>
    <row r="198" spans="1:10" hidden="1" x14ac:dyDescent="0.3">
      <c r="A198" s="78"/>
      <c r="B198" s="78">
        <v>187</v>
      </c>
      <c r="C198" s="84" t="s">
        <v>122</v>
      </c>
      <c r="D198" s="84" t="s">
        <v>414</v>
      </c>
      <c r="E198" s="84" t="s">
        <v>414</v>
      </c>
      <c r="F198" s="93" t="s">
        <v>427</v>
      </c>
      <c r="G198" s="94">
        <v>30</v>
      </c>
      <c r="H198" s="95"/>
      <c r="I198" s="96">
        <v>32.145102141978398</v>
      </c>
      <c r="J198" s="94">
        <v>194</v>
      </c>
    </row>
    <row r="199" spans="1:10" hidden="1" x14ac:dyDescent="0.3">
      <c r="A199" s="78"/>
      <c r="B199" s="78">
        <v>188</v>
      </c>
      <c r="C199" s="84" t="s">
        <v>122</v>
      </c>
      <c r="D199" s="84" t="s">
        <v>414</v>
      </c>
      <c r="E199" s="84" t="s">
        <v>414</v>
      </c>
      <c r="F199" s="93" t="s">
        <v>428</v>
      </c>
      <c r="G199" s="94">
        <v>30</v>
      </c>
      <c r="H199" s="95"/>
      <c r="I199" s="96">
        <v>26.188549211639799</v>
      </c>
      <c r="J199" s="94">
        <v>193</v>
      </c>
    </row>
    <row r="200" spans="1:10" hidden="1" x14ac:dyDescent="0.3">
      <c r="A200" s="78"/>
      <c r="B200" s="78">
        <v>189</v>
      </c>
      <c r="C200" s="84" t="s">
        <v>122</v>
      </c>
      <c r="D200" s="84" t="s">
        <v>414</v>
      </c>
      <c r="E200" s="84" t="s">
        <v>414</v>
      </c>
      <c r="F200" s="89" t="s">
        <v>429</v>
      </c>
      <c r="G200" s="90">
        <v>20</v>
      </c>
      <c r="H200" s="91"/>
      <c r="I200" s="92">
        <v>31.3706687806859</v>
      </c>
      <c r="J200" s="90">
        <v>197</v>
      </c>
    </row>
    <row r="201" spans="1:10" hidden="1" x14ac:dyDescent="0.3">
      <c r="A201" s="78"/>
      <c r="B201" s="78">
        <v>190</v>
      </c>
      <c r="C201" s="84" t="s">
        <v>122</v>
      </c>
      <c r="D201" s="84" t="s">
        <v>414</v>
      </c>
      <c r="E201" s="84" t="s">
        <v>414</v>
      </c>
      <c r="F201" s="89" t="s">
        <v>430</v>
      </c>
      <c r="G201" s="90">
        <v>20</v>
      </c>
      <c r="H201" s="91"/>
      <c r="I201" s="92">
        <v>35.393351927525103</v>
      </c>
      <c r="J201" s="90">
        <v>195</v>
      </c>
    </row>
    <row r="202" spans="1:10" hidden="1" x14ac:dyDescent="0.3">
      <c r="A202" s="78"/>
      <c r="B202" s="78">
        <v>191</v>
      </c>
      <c r="C202" s="84" t="s">
        <v>122</v>
      </c>
      <c r="D202" s="84" t="s">
        <v>414</v>
      </c>
      <c r="E202" s="84" t="s">
        <v>414</v>
      </c>
      <c r="F202" s="93" t="s">
        <v>431</v>
      </c>
      <c r="G202" s="94">
        <v>30</v>
      </c>
      <c r="H202" s="95"/>
      <c r="I202" s="96">
        <v>30.389782380046501</v>
      </c>
      <c r="J202" s="94">
        <v>194</v>
      </c>
    </row>
    <row r="203" spans="1:10" hidden="1" x14ac:dyDescent="0.3">
      <c r="A203" s="78"/>
      <c r="B203" s="78">
        <v>192</v>
      </c>
      <c r="C203" s="84" t="s">
        <v>122</v>
      </c>
      <c r="D203" s="84" t="s">
        <v>414</v>
      </c>
      <c r="E203" s="84" t="s">
        <v>414</v>
      </c>
      <c r="F203" s="93" t="s">
        <v>432</v>
      </c>
      <c r="G203" s="94">
        <v>30</v>
      </c>
      <c r="H203" s="95"/>
      <c r="I203" s="96">
        <v>35.9392414487072</v>
      </c>
      <c r="J203" s="94">
        <v>194</v>
      </c>
    </row>
    <row r="204" spans="1:10" hidden="1" x14ac:dyDescent="0.3">
      <c r="A204" s="78"/>
      <c r="B204" s="78">
        <v>193</v>
      </c>
      <c r="C204" s="84" t="s">
        <v>122</v>
      </c>
      <c r="D204" s="84" t="s">
        <v>414</v>
      </c>
      <c r="E204" s="84" t="s">
        <v>414</v>
      </c>
      <c r="F204" s="93" t="s">
        <v>433</v>
      </c>
      <c r="G204" s="94">
        <v>30</v>
      </c>
      <c r="H204" s="95"/>
      <c r="I204" s="96">
        <v>30.183895974004798</v>
      </c>
      <c r="J204" s="94">
        <v>194</v>
      </c>
    </row>
    <row r="205" spans="1:10" hidden="1" x14ac:dyDescent="0.3">
      <c r="A205" s="78"/>
      <c r="B205" s="78">
        <v>194</v>
      </c>
      <c r="C205" s="84" t="s">
        <v>122</v>
      </c>
      <c r="D205" s="84" t="s">
        <v>414</v>
      </c>
      <c r="E205" s="84" t="s">
        <v>414</v>
      </c>
      <c r="F205" s="85" t="s">
        <v>434</v>
      </c>
      <c r="G205" s="86">
        <v>0</v>
      </c>
      <c r="H205" s="87"/>
      <c r="I205" s="88">
        <v>40.807482247366899</v>
      </c>
      <c r="J205" s="86">
        <v>197</v>
      </c>
    </row>
    <row r="206" spans="1:10" hidden="1" x14ac:dyDescent="0.3">
      <c r="A206" s="78"/>
      <c r="B206" s="78">
        <v>195</v>
      </c>
      <c r="C206" s="84" t="s">
        <v>122</v>
      </c>
      <c r="D206" s="84" t="s">
        <v>414</v>
      </c>
      <c r="E206" s="84" t="s">
        <v>414</v>
      </c>
      <c r="F206" s="89" t="s">
        <v>435</v>
      </c>
      <c r="G206" s="90">
        <v>20</v>
      </c>
      <c r="H206" s="91"/>
      <c r="I206" s="92">
        <v>33.700435681765697</v>
      </c>
      <c r="J206" s="90">
        <v>195</v>
      </c>
    </row>
    <row r="207" spans="1:10" hidden="1" x14ac:dyDescent="0.3">
      <c r="A207" s="78"/>
      <c r="B207" s="78">
        <v>196</v>
      </c>
      <c r="C207" s="84" t="s">
        <v>122</v>
      </c>
      <c r="D207" s="84" t="s">
        <v>414</v>
      </c>
      <c r="E207" s="84" t="s">
        <v>414</v>
      </c>
      <c r="F207" s="85" t="s">
        <v>436</v>
      </c>
      <c r="G207" s="86">
        <v>0</v>
      </c>
      <c r="H207" s="87"/>
      <c r="I207" s="88">
        <v>38.876445180459903</v>
      </c>
      <c r="J207" s="86">
        <v>195</v>
      </c>
    </row>
    <row r="208" spans="1:10" hidden="1" x14ac:dyDescent="0.3">
      <c r="A208" s="78"/>
      <c r="B208" s="78">
        <v>197</v>
      </c>
      <c r="C208" s="84" t="s">
        <v>122</v>
      </c>
      <c r="D208" s="84" t="s">
        <v>414</v>
      </c>
      <c r="E208" s="84" t="s">
        <v>414</v>
      </c>
      <c r="F208" s="93" t="s">
        <v>437</v>
      </c>
      <c r="G208" s="94">
        <v>30</v>
      </c>
      <c r="H208" s="95"/>
      <c r="I208" s="96">
        <v>31.0994432881607</v>
      </c>
      <c r="J208" s="94">
        <v>193</v>
      </c>
    </row>
    <row r="209" spans="1:10" hidden="1" x14ac:dyDescent="0.3">
      <c r="A209" s="78"/>
      <c r="B209" s="78">
        <v>198</v>
      </c>
      <c r="C209" s="84" t="s">
        <v>122</v>
      </c>
      <c r="D209" s="84" t="s">
        <v>414</v>
      </c>
      <c r="E209" s="84" t="s">
        <v>414</v>
      </c>
      <c r="F209" s="89" t="s">
        <v>438</v>
      </c>
      <c r="G209" s="90">
        <v>20</v>
      </c>
      <c r="H209" s="91"/>
      <c r="I209" s="92">
        <v>26.094534692329301</v>
      </c>
      <c r="J209" s="90">
        <v>196</v>
      </c>
    </row>
    <row r="210" spans="1:10" hidden="1" x14ac:dyDescent="0.3">
      <c r="A210" s="78"/>
      <c r="B210" s="78">
        <v>199</v>
      </c>
      <c r="C210" s="84" t="s">
        <v>122</v>
      </c>
      <c r="D210" s="84" t="s">
        <v>414</v>
      </c>
      <c r="E210" s="84" t="s">
        <v>414</v>
      </c>
      <c r="F210" s="93" t="s">
        <v>439</v>
      </c>
      <c r="G210" s="94">
        <v>30</v>
      </c>
      <c r="H210" s="95"/>
      <c r="I210" s="96">
        <v>31.453206786784001</v>
      </c>
      <c r="J210" s="94">
        <v>193</v>
      </c>
    </row>
    <row r="211" spans="1:10" hidden="1" x14ac:dyDescent="0.3">
      <c r="A211" s="78"/>
      <c r="B211" s="78">
        <v>200</v>
      </c>
      <c r="C211" s="84" t="s">
        <v>122</v>
      </c>
      <c r="D211" s="84" t="s">
        <v>440</v>
      </c>
      <c r="E211" s="84" t="s">
        <v>414</v>
      </c>
      <c r="F211" s="85" t="s">
        <v>441</v>
      </c>
      <c r="G211" s="86">
        <v>0</v>
      </c>
      <c r="H211" s="87"/>
      <c r="I211" s="88">
        <v>39.672976239970801</v>
      </c>
      <c r="J211" s="86">
        <v>197</v>
      </c>
    </row>
    <row r="212" spans="1:10" hidden="1" x14ac:dyDescent="0.3">
      <c r="A212" s="78"/>
      <c r="B212" s="78">
        <v>201</v>
      </c>
      <c r="C212" s="84" t="s">
        <v>122</v>
      </c>
      <c r="D212" s="84" t="s">
        <v>440</v>
      </c>
      <c r="E212" s="84" t="s">
        <v>414</v>
      </c>
      <c r="F212" s="89" t="s">
        <v>442</v>
      </c>
      <c r="G212" s="90">
        <v>20</v>
      </c>
      <c r="H212" s="91"/>
      <c r="I212" s="92">
        <v>37.381870566958298</v>
      </c>
      <c r="J212" s="90">
        <v>198</v>
      </c>
    </row>
    <row r="213" spans="1:10" hidden="1" x14ac:dyDescent="0.3">
      <c r="A213" s="78"/>
      <c r="B213" s="78">
        <v>202</v>
      </c>
      <c r="C213" s="84" t="s">
        <v>123</v>
      </c>
      <c r="D213" s="84" t="s">
        <v>440</v>
      </c>
      <c r="E213" s="84" t="s">
        <v>414</v>
      </c>
      <c r="F213" s="89" t="s">
        <v>443</v>
      </c>
      <c r="G213" s="90">
        <v>20</v>
      </c>
      <c r="H213" s="91"/>
      <c r="I213" s="92">
        <v>37.381870566958298</v>
      </c>
      <c r="J213" s="90">
        <v>198</v>
      </c>
    </row>
    <row r="214" spans="1:10" hidden="1" x14ac:dyDescent="0.3">
      <c r="A214" s="78"/>
      <c r="B214" s="78">
        <v>203</v>
      </c>
      <c r="C214" s="84" t="s">
        <v>122</v>
      </c>
      <c r="D214" s="84" t="s">
        <v>444</v>
      </c>
      <c r="E214" s="84" t="s">
        <v>414</v>
      </c>
      <c r="F214" s="85" t="s">
        <v>445</v>
      </c>
      <c r="G214" s="86">
        <v>0</v>
      </c>
      <c r="H214" s="87"/>
      <c r="I214" s="88">
        <v>39.6728460123961</v>
      </c>
      <c r="J214" s="86">
        <v>197</v>
      </c>
    </row>
    <row r="215" spans="1:10" hidden="1" x14ac:dyDescent="0.3">
      <c r="A215" s="78"/>
      <c r="B215" s="78">
        <v>204</v>
      </c>
      <c r="C215" s="84" t="s">
        <v>122</v>
      </c>
      <c r="D215" s="84" t="s">
        <v>444</v>
      </c>
      <c r="E215" s="84" t="s">
        <v>414</v>
      </c>
      <c r="F215" s="85" t="s">
        <v>446</v>
      </c>
      <c r="G215" s="86">
        <v>0</v>
      </c>
      <c r="H215" s="87"/>
      <c r="I215" s="88">
        <v>42.1289080798282</v>
      </c>
      <c r="J215" s="86">
        <v>196</v>
      </c>
    </row>
    <row r="216" spans="1:10" hidden="1" x14ac:dyDescent="0.3">
      <c r="A216" s="78"/>
      <c r="B216" s="78">
        <v>205</v>
      </c>
      <c r="C216" s="84" t="s">
        <v>122</v>
      </c>
      <c r="D216" s="84" t="s">
        <v>444</v>
      </c>
      <c r="E216" s="84" t="s">
        <v>414</v>
      </c>
      <c r="F216" s="85" t="s">
        <v>447</v>
      </c>
      <c r="G216" s="86">
        <v>0</v>
      </c>
      <c r="H216" s="87"/>
      <c r="I216" s="88">
        <v>45.1773855670112</v>
      </c>
      <c r="J216" s="86">
        <v>197</v>
      </c>
    </row>
    <row r="217" spans="1:10" hidden="1" x14ac:dyDescent="0.3">
      <c r="A217" s="78"/>
      <c r="B217" s="78">
        <v>206</v>
      </c>
      <c r="C217" s="84" t="s">
        <v>123</v>
      </c>
      <c r="D217" s="84" t="s">
        <v>444</v>
      </c>
      <c r="E217" s="84" t="s">
        <v>414</v>
      </c>
      <c r="F217" s="85" t="s">
        <v>448</v>
      </c>
      <c r="G217" s="86">
        <v>0</v>
      </c>
      <c r="H217" s="87"/>
      <c r="I217" s="88">
        <v>45.1773855670112</v>
      </c>
      <c r="J217" s="86">
        <v>197</v>
      </c>
    </row>
    <row r="218" spans="1:10" x14ac:dyDescent="0.3">
      <c r="A218" s="78">
        <v>10</v>
      </c>
      <c r="B218" s="78"/>
      <c r="C218" s="84"/>
      <c r="D218" s="84"/>
      <c r="E218" s="84" t="s">
        <v>477</v>
      </c>
      <c r="F218" s="85"/>
      <c r="G218" s="86"/>
      <c r="H218" s="87"/>
      <c r="I218" s="88"/>
      <c r="J218" s="86"/>
    </row>
    <row r="219" spans="1:10" hidden="1" x14ac:dyDescent="0.3">
      <c r="A219" s="78"/>
      <c r="B219" s="78">
        <v>207</v>
      </c>
      <c r="C219" s="84" t="s">
        <v>122</v>
      </c>
      <c r="D219" s="84" t="s">
        <v>476</v>
      </c>
      <c r="E219" s="84" t="s">
        <v>477</v>
      </c>
      <c r="F219" s="93" t="s">
        <v>478</v>
      </c>
      <c r="G219" s="94">
        <v>30</v>
      </c>
      <c r="H219" s="95"/>
      <c r="I219" s="96">
        <v>35.367181769177002</v>
      </c>
      <c r="J219" s="94">
        <v>189</v>
      </c>
    </row>
    <row r="220" spans="1:10" hidden="1" x14ac:dyDescent="0.3">
      <c r="A220" s="78"/>
      <c r="B220" s="78">
        <v>208</v>
      </c>
      <c r="C220" s="84" t="s">
        <v>123</v>
      </c>
      <c r="D220" s="84" t="s">
        <v>476</v>
      </c>
      <c r="E220" s="84" t="s">
        <v>477</v>
      </c>
      <c r="F220" s="93" t="s">
        <v>479</v>
      </c>
      <c r="G220" s="94">
        <v>30</v>
      </c>
      <c r="H220" s="95"/>
      <c r="I220" s="96">
        <v>35.367181769177002</v>
      </c>
      <c r="J220" s="94">
        <v>189</v>
      </c>
    </row>
    <row r="221" spans="1:10" hidden="1" x14ac:dyDescent="0.3">
      <c r="A221" s="78"/>
      <c r="B221" s="78">
        <v>209</v>
      </c>
      <c r="C221" s="84" t="s">
        <v>122</v>
      </c>
      <c r="D221" s="84" t="s">
        <v>476</v>
      </c>
      <c r="E221" s="84" t="s">
        <v>477</v>
      </c>
      <c r="F221" s="93" t="s">
        <v>480</v>
      </c>
      <c r="G221" s="94">
        <v>30</v>
      </c>
      <c r="H221" s="95"/>
      <c r="I221" s="96">
        <v>36.507608602615598</v>
      </c>
      <c r="J221" s="94">
        <v>191</v>
      </c>
    </row>
    <row r="222" spans="1:10" hidden="1" x14ac:dyDescent="0.3">
      <c r="A222" s="78"/>
      <c r="B222" s="78">
        <v>210</v>
      </c>
      <c r="C222" s="84" t="s">
        <v>122</v>
      </c>
      <c r="D222" s="84" t="s">
        <v>476</v>
      </c>
      <c r="E222" s="84" t="s">
        <v>477</v>
      </c>
      <c r="F222" s="93" t="s">
        <v>481</v>
      </c>
      <c r="G222" s="94">
        <v>30</v>
      </c>
      <c r="H222" s="95"/>
      <c r="I222" s="96">
        <v>37.391708597622603</v>
      </c>
      <c r="J222" s="94">
        <v>190</v>
      </c>
    </row>
    <row r="223" spans="1:10" hidden="1" x14ac:dyDescent="0.3">
      <c r="A223" s="78"/>
      <c r="B223" s="78">
        <v>211</v>
      </c>
      <c r="C223" s="84" t="s">
        <v>122</v>
      </c>
      <c r="D223" s="84" t="s">
        <v>476</v>
      </c>
      <c r="E223" s="84" t="s">
        <v>477</v>
      </c>
      <c r="F223" s="93" t="s">
        <v>482</v>
      </c>
      <c r="G223" s="94">
        <v>30</v>
      </c>
      <c r="H223" s="95"/>
      <c r="I223" s="96">
        <v>37.874697430922602</v>
      </c>
      <c r="J223" s="94">
        <v>191</v>
      </c>
    </row>
    <row r="224" spans="1:10" hidden="1" x14ac:dyDescent="0.3">
      <c r="A224" s="78"/>
      <c r="B224" s="78">
        <v>212</v>
      </c>
      <c r="C224" s="84" t="s">
        <v>122</v>
      </c>
      <c r="D224" s="84" t="s">
        <v>483</v>
      </c>
      <c r="E224" s="84" t="s">
        <v>477</v>
      </c>
      <c r="F224" s="93" t="s">
        <v>484</v>
      </c>
      <c r="G224" s="94">
        <v>30</v>
      </c>
      <c r="H224" s="95"/>
      <c r="I224" s="96">
        <v>29.419667293470201</v>
      </c>
      <c r="J224" s="94">
        <v>185</v>
      </c>
    </row>
    <row r="225" spans="1:10" hidden="1" x14ac:dyDescent="0.3">
      <c r="A225" s="78"/>
      <c r="B225" s="78">
        <v>213</v>
      </c>
      <c r="C225" s="84" t="s">
        <v>122</v>
      </c>
      <c r="D225" s="84" t="s">
        <v>483</v>
      </c>
      <c r="E225" s="84" t="s">
        <v>477</v>
      </c>
      <c r="F225" s="93" t="s">
        <v>485</v>
      </c>
      <c r="G225" s="94">
        <v>30</v>
      </c>
      <c r="H225" s="95"/>
      <c r="I225" s="96">
        <v>37.123683966935403</v>
      </c>
      <c r="J225" s="94">
        <v>188</v>
      </c>
    </row>
    <row r="226" spans="1:10" hidden="1" x14ac:dyDescent="0.3">
      <c r="A226" s="78"/>
      <c r="B226" s="78">
        <v>214</v>
      </c>
      <c r="C226" s="84" t="s">
        <v>122</v>
      </c>
      <c r="D226" s="84" t="s">
        <v>477</v>
      </c>
      <c r="E226" s="84" t="s">
        <v>477</v>
      </c>
      <c r="F226" s="93" t="s">
        <v>486</v>
      </c>
      <c r="G226" s="94">
        <v>30</v>
      </c>
      <c r="H226" s="95"/>
      <c r="I226" s="96">
        <v>34.525092867443497</v>
      </c>
      <c r="J226" s="94">
        <v>192</v>
      </c>
    </row>
    <row r="227" spans="1:10" hidden="1" x14ac:dyDescent="0.3">
      <c r="A227" s="78"/>
      <c r="B227" s="78">
        <v>215</v>
      </c>
      <c r="C227" s="84" t="s">
        <v>122</v>
      </c>
      <c r="D227" s="84" t="s">
        <v>477</v>
      </c>
      <c r="E227" s="84" t="s">
        <v>477</v>
      </c>
      <c r="F227" s="93" t="s">
        <v>487</v>
      </c>
      <c r="G227" s="94">
        <v>30</v>
      </c>
      <c r="H227" s="95"/>
      <c r="I227" s="96">
        <v>35.5846802327248</v>
      </c>
      <c r="J227" s="94">
        <v>192</v>
      </c>
    </row>
    <row r="228" spans="1:10" hidden="1" x14ac:dyDescent="0.3">
      <c r="A228" s="78"/>
      <c r="B228" s="78">
        <v>216</v>
      </c>
      <c r="C228" s="84" t="s">
        <v>122</v>
      </c>
      <c r="D228" s="84" t="s">
        <v>477</v>
      </c>
      <c r="E228" s="84" t="s">
        <v>477</v>
      </c>
      <c r="F228" s="93" t="s">
        <v>488</v>
      </c>
      <c r="G228" s="94">
        <v>30</v>
      </c>
      <c r="H228" s="95"/>
      <c r="I228" s="96">
        <v>32.599587690386798</v>
      </c>
      <c r="J228" s="94">
        <v>186</v>
      </c>
    </row>
    <row r="229" spans="1:10" hidden="1" x14ac:dyDescent="0.3">
      <c r="A229" s="78"/>
      <c r="B229" s="78">
        <v>217</v>
      </c>
      <c r="C229" s="84" t="s">
        <v>122</v>
      </c>
      <c r="D229" s="84" t="s">
        <v>477</v>
      </c>
      <c r="E229" s="84" t="s">
        <v>477</v>
      </c>
      <c r="F229" s="93" t="s">
        <v>489</v>
      </c>
      <c r="G229" s="94">
        <v>30</v>
      </c>
      <c r="H229" s="95"/>
      <c r="I229" s="96">
        <v>33.059892794161001</v>
      </c>
      <c r="J229" s="94">
        <v>192</v>
      </c>
    </row>
    <row r="230" spans="1:10" hidden="1" x14ac:dyDescent="0.3">
      <c r="A230" s="78"/>
      <c r="B230" s="78">
        <v>218</v>
      </c>
      <c r="C230" s="84" t="s">
        <v>122</v>
      </c>
      <c r="D230" s="84" t="s">
        <v>477</v>
      </c>
      <c r="E230" s="84" t="s">
        <v>477</v>
      </c>
      <c r="F230" s="93" t="s">
        <v>490</v>
      </c>
      <c r="G230" s="94">
        <v>30</v>
      </c>
      <c r="H230" s="95"/>
      <c r="I230" s="96">
        <v>33.5893534960313</v>
      </c>
      <c r="J230" s="94">
        <v>185</v>
      </c>
    </row>
    <row r="231" spans="1:10" hidden="1" x14ac:dyDescent="0.3">
      <c r="A231" s="78"/>
      <c r="B231" s="78">
        <v>219</v>
      </c>
      <c r="C231" s="84" t="s">
        <v>122</v>
      </c>
      <c r="D231" s="84" t="s">
        <v>477</v>
      </c>
      <c r="E231" s="84" t="s">
        <v>477</v>
      </c>
      <c r="F231" s="93" t="s">
        <v>491</v>
      </c>
      <c r="G231" s="94">
        <v>30</v>
      </c>
      <c r="H231" s="95"/>
      <c r="I231" s="96">
        <v>35.148352440088601</v>
      </c>
      <c r="J231" s="94">
        <v>189</v>
      </c>
    </row>
    <row r="232" spans="1:10" hidden="1" x14ac:dyDescent="0.3">
      <c r="A232" s="78"/>
      <c r="B232" s="78">
        <v>220</v>
      </c>
      <c r="C232" s="84" t="s">
        <v>122</v>
      </c>
      <c r="D232" s="84" t="s">
        <v>477</v>
      </c>
      <c r="E232" s="84" t="s">
        <v>477</v>
      </c>
      <c r="F232" s="89" t="s">
        <v>492</v>
      </c>
      <c r="G232" s="90">
        <v>20</v>
      </c>
      <c r="H232" s="91"/>
      <c r="I232" s="92">
        <v>42.674283424075199</v>
      </c>
      <c r="J232" s="90">
        <v>192</v>
      </c>
    </row>
    <row r="233" spans="1:10" hidden="1" x14ac:dyDescent="0.3">
      <c r="A233" s="78"/>
      <c r="B233" s="78">
        <v>221</v>
      </c>
      <c r="C233" s="84" t="s">
        <v>123</v>
      </c>
      <c r="D233" s="84" t="s">
        <v>477</v>
      </c>
      <c r="E233" s="84" t="s">
        <v>477</v>
      </c>
      <c r="F233" s="89" t="s">
        <v>493</v>
      </c>
      <c r="G233" s="90">
        <v>20</v>
      </c>
      <c r="H233" s="91"/>
      <c r="I233" s="92">
        <v>42.674283424075199</v>
      </c>
      <c r="J233" s="90">
        <v>189</v>
      </c>
    </row>
    <row r="234" spans="1:10" hidden="1" x14ac:dyDescent="0.3">
      <c r="A234" s="78"/>
      <c r="B234" s="78">
        <v>222</v>
      </c>
      <c r="C234" s="84" t="s">
        <v>122</v>
      </c>
      <c r="D234" s="84" t="s">
        <v>477</v>
      </c>
      <c r="E234" s="84" t="s">
        <v>477</v>
      </c>
      <c r="F234" s="89" t="s">
        <v>494</v>
      </c>
      <c r="G234" s="90">
        <v>20</v>
      </c>
      <c r="H234" s="91"/>
      <c r="I234" s="92">
        <v>38.6267356981893</v>
      </c>
      <c r="J234" s="90">
        <v>188</v>
      </c>
    </row>
    <row r="235" spans="1:10" x14ac:dyDescent="0.3">
      <c r="A235" s="78">
        <v>11</v>
      </c>
      <c r="B235" s="78"/>
      <c r="C235" s="84"/>
      <c r="D235" s="84"/>
      <c r="E235" s="84" t="s">
        <v>495</v>
      </c>
      <c r="F235" s="89"/>
      <c r="G235" s="90"/>
      <c r="H235" s="91"/>
      <c r="I235" s="92"/>
      <c r="J235" s="90"/>
    </row>
    <row r="236" spans="1:10" hidden="1" x14ac:dyDescent="0.3">
      <c r="A236" s="78"/>
      <c r="B236" s="78">
        <v>223</v>
      </c>
      <c r="C236" s="84" t="s">
        <v>122</v>
      </c>
      <c r="D236" s="84" t="s">
        <v>495</v>
      </c>
      <c r="E236" s="84" t="s">
        <v>495</v>
      </c>
      <c r="F236" s="93" t="s">
        <v>496</v>
      </c>
      <c r="G236" s="94">
        <v>30</v>
      </c>
      <c r="H236" s="95"/>
      <c r="I236" s="96">
        <v>36.175380267620703</v>
      </c>
      <c r="J236" s="94">
        <v>190</v>
      </c>
    </row>
    <row r="237" spans="1:10" hidden="1" x14ac:dyDescent="0.3">
      <c r="A237" s="78"/>
      <c r="B237" s="78">
        <v>224</v>
      </c>
      <c r="C237" s="84" t="s">
        <v>122</v>
      </c>
      <c r="D237" s="84" t="s">
        <v>495</v>
      </c>
      <c r="E237" s="84" t="s">
        <v>495</v>
      </c>
      <c r="F237" s="93" t="s">
        <v>497</v>
      </c>
      <c r="G237" s="94">
        <v>30</v>
      </c>
      <c r="H237" s="95"/>
      <c r="I237" s="96">
        <v>37.830235338167</v>
      </c>
      <c r="J237" s="94">
        <v>192</v>
      </c>
    </row>
    <row r="238" spans="1:10" hidden="1" x14ac:dyDescent="0.3">
      <c r="A238" s="78"/>
      <c r="B238" s="78">
        <v>225</v>
      </c>
      <c r="C238" s="84" t="s">
        <v>122</v>
      </c>
      <c r="D238" s="84" t="s">
        <v>495</v>
      </c>
      <c r="E238" s="84" t="s">
        <v>495</v>
      </c>
      <c r="F238" s="93" t="s">
        <v>498</v>
      </c>
      <c r="G238" s="94">
        <v>30</v>
      </c>
      <c r="H238" s="95"/>
      <c r="I238" s="96">
        <v>37.806226559803797</v>
      </c>
      <c r="J238" s="94">
        <v>191</v>
      </c>
    </row>
    <row r="239" spans="1:10" hidden="1" x14ac:dyDescent="0.3">
      <c r="A239" s="78"/>
      <c r="B239" s="78">
        <v>226</v>
      </c>
      <c r="C239" s="84" t="s">
        <v>123</v>
      </c>
      <c r="D239" s="84" t="s">
        <v>495</v>
      </c>
      <c r="E239" s="84" t="s">
        <v>495</v>
      </c>
      <c r="F239" s="93" t="s">
        <v>499</v>
      </c>
      <c r="G239" s="94">
        <v>30</v>
      </c>
      <c r="H239" s="95"/>
      <c r="I239" s="96">
        <v>37.806226559803797</v>
      </c>
      <c r="J239" s="94">
        <v>191</v>
      </c>
    </row>
    <row r="240" spans="1:10" hidden="1" x14ac:dyDescent="0.3">
      <c r="A240" s="78"/>
      <c r="B240" s="78">
        <v>227</v>
      </c>
      <c r="C240" s="84" t="s">
        <v>122</v>
      </c>
      <c r="D240" s="84" t="s">
        <v>495</v>
      </c>
      <c r="E240" s="84" t="s">
        <v>495</v>
      </c>
      <c r="F240" s="89" t="s">
        <v>500</v>
      </c>
      <c r="G240" s="90">
        <v>20</v>
      </c>
      <c r="H240" s="91"/>
      <c r="I240" s="92">
        <v>40.542640610093997</v>
      </c>
      <c r="J240" s="90">
        <v>193</v>
      </c>
    </row>
    <row r="241" spans="1:10" hidden="1" x14ac:dyDescent="0.3">
      <c r="A241" s="78"/>
      <c r="B241" s="78">
        <v>228</v>
      </c>
      <c r="C241" s="84" t="s">
        <v>122</v>
      </c>
      <c r="D241" s="84" t="s">
        <v>495</v>
      </c>
      <c r="E241" s="84" t="s">
        <v>495</v>
      </c>
      <c r="F241" s="93" t="s">
        <v>501</v>
      </c>
      <c r="G241" s="94">
        <v>30</v>
      </c>
      <c r="H241" s="95"/>
      <c r="I241" s="96">
        <v>34.222905065326998</v>
      </c>
      <c r="J241" s="94">
        <v>192</v>
      </c>
    </row>
    <row r="242" spans="1:10" hidden="1" x14ac:dyDescent="0.3"/>
    <row r="243" spans="1:10" hidden="1" x14ac:dyDescent="0.3"/>
    <row r="244" spans="1:10" hidden="1" x14ac:dyDescent="0.3"/>
    <row r="245" spans="1:10" hidden="1" x14ac:dyDescent="0.3"/>
    <row r="246" spans="1:10" hidden="1" x14ac:dyDescent="0.3"/>
    <row r="247" spans="1:10" hidden="1" x14ac:dyDescent="0.3"/>
    <row r="248" spans="1:10" hidden="1" x14ac:dyDescent="0.3"/>
    <row r="249" spans="1:10" hidden="1" x14ac:dyDescent="0.3"/>
    <row r="250" spans="1:10" hidden="1" x14ac:dyDescent="0.3"/>
    <row r="251" spans="1:10" hidden="1" x14ac:dyDescent="0.3"/>
    <row r="252" spans="1:10" hidden="1" x14ac:dyDescent="0.3"/>
    <row r="253" spans="1:10" hidden="1" x14ac:dyDescent="0.3"/>
    <row r="254" spans="1:10" hidden="1" x14ac:dyDescent="0.3"/>
    <row r="255" spans="1:10" hidden="1" x14ac:dyDescent="0.3"/>
    <row r="256" spans="1:10"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sheetData>
  <sheetProtection algorithmName="SHA-512" hashValue="EU2mzngXRVKMgkqdPJPQ6pE7f9q6wIoWxaNDLmS88paHh1nKInvAamAEJoleetzbhgh50os9M48eR9pgRKoCkw==" saltValue="lJjR2heFO60UGel9W082Hw==" spinCount="100000" sheet="1" objects="1" scenarios="1"/>
  <autoFilter ref="A1:J595" xr:uid="{D98CB941-299A-4860-A5DC-98DAAF02C12E}">
    <filterColumn colId="0">
      <customFilters>
        <customFilter operator="notEqual" val=" "/>
      </customFilters>
    </filterColumn>
    <filterColumn colId="2" showButton="0"/>
    <filterColumn colId="3" showButton="0"/>
  </autoFilter>
  <mergeCells count="1">
    <mergeCell ref="C1:F1"/>
  </mergeCells>
  <hyperlinks>
    <hyperlink ref="C1:E1" location="'1_Jautājumi'!A1" display="Atgriezties datu ievades lapā!" xr:uid="{AE3317B2-452A-41FD-A1E4-344DB7CF856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59AA-FB67-41A9-8EC6-2E44A48C39EA}">
  <sheetPr>
    <tabColor theme="9" tint="0.39997558519241921"/>
  </sheetPr>
  <dimension ref="A1:F95"/>
  <sheetViews>
    <sheetView workbookViewId="0">
      <pane xSplit="2" ySplit="4" topLeftCell="C11" activePane="bottomRight" state="frozen"/>
      <selection activeCell="D23" sqref="D23"/>
      <selection pane="topRight" activeCell="D23" sqref="D23"/>
      <selection pane="bottomLeft" activeCell="D23" sqref="D23"/>
      <selection pane="bottomRight" activeCell="E40" sqref="E40"/>
    </sheetView>
  </sheetViews>
  <sheetFormatPr defaultRowHeight="14.4" x14ac:dyDescent="0.3"/>
  <cols>
    <col min="1" max="1" width="21.44140625" customWidth="1"/>
    <col min="2" max="2" width="21.5546875" customWidth="1"/>
    <col min="3" max="3" width="25.33203125" customWidth="1"/>
  </cols>
  <sheetData>
    <row r="1" spans="1:6" ht="18" x14ac:dyDescent="0.3">
      <c r="A1" s="285" t="s">
        <v>571</v>
      </c>
      <c r="B1" s="285"/>
      <c r="C1" s="285"/>
    </row>
    <row r="2" spans="1:6" x14ac:dyDescent="0.3">
      <c r="A2" s="116" t="s">
        <v>543</v>
      </c>
      <c r="B2" s="117"/>
      <c r="C2" s="117"/>
    </row>
    <row r="4" spans="1:6" x14ac:dyDescent="0.3">
      <c r="A4" s="80" t="s">
        <v>115</v>
      </c>
      <c r="B4" s="80" t="s">
        <v>116</v>
      </c>
      <c r="C4" s="114" t="s">
        <v>117</v>
      </c>
    </row>
    <row r="5" spans="1:6" x14ac:dyDescent="0.3">
      <c r="A5" s="84" t="s">
        <v>172</v>
      </c>
      <c r="B5" s="84" t="s">
        <v>172</v>
      </c>
      <c r="C5" s="115" t="s">
        <v>173</v>
      </c>
    </row>
    <row r="6" spans="1:6" x14ac:dyDescent="0.3">
      <c r="A6" s="84" t="s">
        <v>172</v>
      </c>
      <c r="B6" s="84" t="s">
        <v>172</v>
      </c>
      <c r="C6" s="115" t="s">
        <v>174</v>
      </c>
    </row>
    <row r="7" spans="1:6" x14ac:dyDescent="0.3">
      <c r="A7" s="84" t="s">
        <v>175</v>
      </c>
      <c r="B7" s="84" t="s">
        <v>172</v>
      </c>
      <c r="C7" s="115" t="s">
        <v>176</v>
      </c>
    </row>
    <row r="8" spans="1:6" x14ac:dyDescent="0.3">
      <c r="A8" s="84" t="s">
        <v>202</v>
      </c>
      <c r="B8" s="84" t="s">
        <v>202</v>
      </c>
      <c r="C8" s="115" t="s">
        <v>203</v>
      </c>
    </row>
    <row r="9" spans="1:6" x14ac:dyDescent="0.3">
      <c r="A9" s="84" t="s">
        <v>202</v>
      </c>
      <c r="B9" s="84" t="s">
        <v>202</v>
      </c>
      <c r="C9" s="115" t="s">
        <v>204</v>
      </c>
    </row>
    <row r="10" spans="1:6" x14ac:dyDescent="0.3">
      <c r="A10" s="84" t="s">
        <v>202</v>
      </c>
      <c r="B10" s="84" t="s">
        <v>202</v>
      </c>
      <c r="C10" s="115" t="s">
        <v>205</v>
      </c>
    </row>
    <row r="11" spans="1:6" x14ac:dyDescent="0.3">
      <c r="A11" s="84" t="s">
        <v>202</v>
      </c>
      <c r="B11" s="84" t="s">
        <v>202</v>
      </c>
      <c r="C11" s="115" t="s">
        <v>206</v>
      </c>
    </row>
    <row r="12" spans="1:6" x14ac:dyDescent="0.3">
      <c r="A12" s="84" t="s">
        <v>202</v>
      </c>
      <c r="B12" s="84" t="s">
        <v>202</v>
      </c>
      <c r="C12" s="115" t="s">
        <v>207</v>
      </c>
    </row>
    <row r="13" spans="1:6" x14ac:dyDescent="0.3">
      <c r="A13" s="84" t="s">
        <v>202</v>
      </c>
      <c r="B13" s="84" t="s">
        <v>202</v>
      </c>
      <c r="C13" s="115" t="s">
        <v>208</v>
      </c>
      <c r="F13" s="113"/>
    </row>
    <row r="14" spans="1:6" x14ac:dyDescent="0.3">
      <c r="A14" s="84" t="s">
        <v>202</v>
      </c>
      <c r="B14" s="84" t="s">
        <v>202</v>
      </c>
      <c r="C14" s="115" t="s">
        <v>209</v>
      </c>
    </row>
    <row r="15" spans="1:6" x14ac:dyDescent="0.3">
      <c r="A15" s="84" t="s">
        <v>202</v>
      </c>
      <c r="B15" s="84" t="s">
        <v>202</v>
      </c>
      <c r="C15" s="115" t="s">
        <v>210</v>
      </c>
    </row>
    <row r="16" spans="1:6" x14ac:dyDescent="0.3">
      <c r="A16" s="84" t="s">
        <v>202</v>
      </c>
      <c r="B16" s="84" t="s">
        <v>202</v>
      </c>
      <c r="C16" s="115" t="s">
        <v>211</v>
      </c>
    </row>
    <row r="17" spans="1:4" x14ac:dyDescent="0.3">
      <c r="A17" s="84" t="s">
        <v>212</v>
      </c>
      <c r="B17" s="84" t="s">
        <v>202</v>
      </c>
      <c r="C17" s="115" t="s">
        <v>213</v>
      </c>
    </row>
    <row r="18" spans="1:4" x14ac:dyDescent="0.3">
      <c r="A18" s="84" t="s">
        <v>212</v>
      </c>
      <c r="B18" s="84" t="s">
        <v>202</v>
      </c>
      <c r="C18" s="115" t="s">
        <v>214</v>
      </c>
    </row>
    <row r="19" spans="1:4" x14ac:dyDescent="0.3">
      <c r="A19" s="84" t="s">
        <v>215</v>
      </c>
      <c r="B19" s="84" t="s">
        <v>202</v>
      </c>
      <c r="C19" s="115" t="s">
        <v>216</v>
      </c>
    </row>
    <row r="20" spans="1:4" x14ac:dyDescent="0.3">
      <c r="A20" s="84" t="s">
        <v>215</v>
      </c>
      <c r="B20" s="84" t="s">
        <v>202</v>
      </c>
      <c r="C20" s="115" t="s">
        <v>217</v>
      </c>
    </row>
    <row r="21" spans="1:4" x14ac:dyDescent="0.3">
      <c r="A21" s="84" t="s">
        <v>215</v>
      </c>
      <c r="B21" s="84" t="s">
        <v>202</v>
      </c>
      <c r="C21" s="115" t="s">
        <v>218</v>
      </c>
    </row>
    <row r="22" spans="1:4" x14ac:dyDescent="0.3">
      <c r="A22" s="84" t="s">
        <v>219</v>
      </c>
      <c r="B22" s="84" t="s">
        <v>202</v>
      </c>
      <c r="C22" s="115" t="s">
        <v>220</v>
      </c>
    </row>
    <row r="23" spans="1:4" x14ac:dyDescent="0.3">
      <c r="A23" s="84" t="s">
        <v>219</v>
      </c>
      <c r="B23" s="84" t="s">
        <v>202</v>
      </c>
      <c r="C23" s="113" t="s">
        <v>221</v>
      </c>
      <c r="D23" s="112" t="s">
        <v>529</v>
      </c>
    </row>
    <row r="24" spans="1:4" x14ac:dyDescent="0.3">
      <c r="A24" s="84" t="s">
        <v>219</v>
      </c>
      <c r="B24" s="84" t="s">
        <v>202</v>
      </c>
      <c r="C24" s="114" t="s">
        <v>222</v>
      </c>
    </row>
    <row r="25" spans="1:4" x14ac:dyDescent="0.3">
      <c r="A25" s="84" t="s">
        <v>219</v>
      </c>
      <c r="B25" s="84" t="s">
        <v>202</v>
      </c>
      <c r="C25" s="114" t="s">
        <v>223</v>
      </c>
    </row>
    <row r="26" spans="1:4" x14ac:dyDescent="0.3">
      <c r="A26" s="84" t="s">
        <v>219</v>
      </c>
      <c r="B26" s="84" t="s">
        <v>202</v>
      </c>
      <c r="C26" s="113" t="s">
        <v>224</v>
      </c>
      <c r="D26" s="112" t="s">
        <v>529</v>
      </c>
    </row>
    <row r="27" spans="1:4" x14ac:dyDescent="0.3">
      <c r="A27" s="84" t="s">
        <v>219</v>
      </c>
      <c r="B27" s="84" t="s">
        <v>202</v>
      </c>
      <c r="C27" s="114" t="s">
        <v>225</v>
      </c>
    </row>
    <row r="28" spans="1:4" x14ac:dyDescent="0.3">
      <c r="A28" s="84" t="s">
        <v>256</v>
      </c>
      <c r="B28" s="84" t="s">
        <v>257</v>
      </c>
      <c r="C28" s="115" t="s">
        <v>258</v>
      </c>
    </row>
    <row r="29" spans="1:4" x14ac:dyDescent="0.3">
      <c r="A29" s="84" t="s">
        <v>256</v>
      </c>
      <c r="B29" s="84" t="s">
        <v>257</v>
      </c>
      <c r="C29" s="115" t="s">
        <v>259</v>
      </c>
    </row>
    <row r="30" spans="1:4" x14ac:dyDescent="0.3">
      <c r="A30" s="84" t="s">
        <v>256</v>
      </c>
      <c r="B30" s="84" t="s">
        <v>257</v>
      </c>
      <c r="C30" s="115" t="s">
        <v>260</v>
      </c>
    </row>
    <row r="31" spans="1:4" x14ac:dyDescent="0.3">
      <c r="A31" s="84" t="s">
        <v>256</v>
      </c>
      <c r="B31" s="84" t="s">
        <v>257</v>
      </c>
      <c r="C31" s="115" t="s">
        <v>261</v>
      </c>
    </row>
    <row r="32" spans="1:4" x14ac:dyDescent="0.3">
      <c r="A32" s="84" t="s">
        <v>256</v>
      </c>
      <c r="B32" s="84" t="s">
        <v>257</v>
      </c>
      <c r="C32" s="115" t="s">
        <v>262</v>
      </c>
    </row>
    <row r="33" spans="1:3" x14ac:dyDescent="0.3">
      <c r="A33" s="84" t="s">
        <v>256</v>
      </c>
      <c r="B33" s="84" t="s">
        <v>257</v>
      </c>
      <c r="C33" s="115" t="s">
        <v>263</v>
      </c>
    </row>
    <row r="34" spans="1:3" x14ac:dyDescent="0.3">
      <c r="A34" s="84" t="s">
        <v>256</v>
      </c>
      <c r="B34" s="84" t="s">
        <v>257</v>
      </c>
      <c r="C34" s="115" t="s">
        <v>264</v>
      </c>
    </row>
    <row r="35" spans="1:3" x14ac:dyDescent="0.3">
      <c r="A35" s="84" t="s">
        <v>257</v>
      </c>
      <c r="B35" s="84" t="s">
        <v>257</v>
      </c>
      <c r="C35" s="115" t="s">
        <v>265</v>
      </c>
    </row>
    <row r="36" spans="1:3" x14ac:dyDescent="0.3">
      <c r="A36" s="84" t="s">
        <v>257</v>
      </c>
      <c r="B36" s="84" t="s">
        <v>257</v>
      </c>
      <c r="C36" s="115" t="s">
        <v>266</v>
      </c>
    </row>
    <row r="37" spans="1:3" x14ac:dyDescent="0.3">
      <c r="A37" s="84" t="s">
        <v>257</v>
      </c>
      <c r="B37" s="84" t="s">
        <v>257</v>
      </c>
      <c r="C37" s="115" t="s">
        <v>267</v>
      </c>
    </row>
    <row r="38" spans="1:3" x14ac:dyDescent="0.3">
      <c r="A38" s="84" t="s">
        <v>257</v>
      </c>
      <c r="B38" s="84" t="s">
        <v>257</v>
      </c>
      <c r="C38" s="115" t="s">
        <v>268</v>
      </c>
    </row>
    <row r="39" spans="1:3" x14ac:dyDescent="0.3">
      <c r="A39" s="84" t="s">
        <v>257</v>
      </c>
      <c r="B39" s="84" t="s">
        <v>257</v>
      </c>
      <c r="C39" s="115" t="s">
        <v>269</v>
      </c>
    </row>
    <row r="40" spans="1:3" x14ac:dyDescent="0.3">
      <c r="A40" s="84" t="s">
        <v>257</v>
      </c>
      <c r="B40" s="84" t="s">
        <v>257</v>
      </c>
      <c r="C40" s="115" t="s">
        <v>270</v>
      </c>
    </row>
    <row r="41" spans="1:3" x14ac:dyDescent="0.3">
      <c r="A41" s="84" t="s">
        <v>257</v>
      </c>
      <c r="B41" s="84" t="s">
        <v>257</v>
      </c>
      <c r="C41" s="115" t="s">
        <v>271</v>
      </c>
    </row>
    <row r="42" spans="1:3" x14ac:dyDescent="0.3">
      <c r="A42" s="84" t="s">
        <v>257</v>
      </c>
      <c r="B42" s="84" t="s">
        <v>257</v>
      </c>
      <c r="C42" s="115" t="s">
        <v>272</v>
      </c>
    </row>
    <row r="43" spans="1:3" x14ac:dyDescent="0.3">
      <c r="A43" s="84" t="s">
        <v>257</v>
      </c>
      <c r="B43" s="84" t="s">
        <v>257</v>
      </c>
      <c r="C43" s="115" t="s">
        <v>273</v>
      </c>
    </row>
    <row r="44" spans="1:3" x14ac:dyDescent="0.3">
      <c r="A44" s="84" t="s">
        <v>257</v>
      </c>
      <c r="B44" s="84" t="s">
        <v>257</v>
      </c>
      <c r="C44" s="115" t="s">
        <v>274</v>
      </c>
    </row>
    <row r="45" spans="1:3" x14ac:dyDescent="0.3">
      <c r="A45" s="84" t="s">
        <v>257</v>
      </c>
      <c r="B45" s="84" t="s">
        <v>257</v>
      </c>
      <c r="C45" s="115" t="s">
        <v>275</v>
      </c>
    </row>
    <row r="46" spans="1:3" x14ac:dyDescent="0.3">
      <c r="A46" s="84" t="s">
        <v>276</v>
      </c>
      <c r="B46" s="84" t="s">
        <v>257</v>
      </c>
      <c r="C46" s="115" t="s">
        <v>277</v>
      </c>
    </row>
    <row r="47" spans="1:3" x14ac:dyDescent="0.3">
      <c r="A47" s="84" t="s">
        <v>276</v>
      </c>
      <c r="B47" s="84" t="s">
        <v>257</v>
      </c>
      <c r="C47" s="115" t="s">
        <v>278</v>
      </c>
    </row>
    <row r="48" spans="1:3" x14ac:dyDescent="0.3">
      <c r="A48" s="84" t="s">
        <v>276</v>
      </c>
      <c r="B48" s="84" t="s">
        <v>257</v>
      </c>
      <c r="C48" s="115" t="s">
        <v>279</v>
      </c>
    </row>
    <row r="49" spans="1:3" x14ac:dyDescent="0.3">
      <c r="A49" s="84" t="s">
        <v>295</v>
      </c>
      <c r="B49" s="84" t="s">
        <v>295</v>
      </c>
      <c r="C49" s="115" t="s">
        <v>296</v>
      </c>
    </row>
    <row r="50" spans="1:3" x14ac:dyDescent="0.3">
      <c r="A50" s="84" t="s">
        <v>295</v>
      </c>
      <c r="B50" s="84" t="s">
        <v>295</v>
      </c>
      <c r="C50" s="115" t="s">
        <v>297</v>
      </c>
    </row>
    <row r="51" spans="1:3" x14ac:dyDescent="0.3">
      <c r="A51" s="84" t="s">
        <v>295</v>
      </c>
      <c r="B51" s="84" t="s">
        <v>295</v>
      </c>
      <c r="C51" s="115" t="s">
        <v>298</v>
      </c>
    </row>
    <row r="52" spans="1:3" x14ac:dyDescent="0.3">
      <c r="A52" s="84" t="s">
        <v>295</v>
      </c>
      <c r="B52" s="84" t="s">
        <v>295</v>
      </c>
      <c r="C52" s="115" t="s">
        <v>299</v>
      </c>
    </row>
    <row r="53" spans="1:3" x14ac:dyDescent="0.3">
      <c r="A53" s="84" t="s">
        <v>295</v>
      </c>
      <c r="B53" s="84" t="s">
        <v>295</v>
      </c>
      <c r="C53" s="115" t="s">
        <v>300</v>
      </c>
    </row>
    <row r="54" spans="1:3" x14ac:dyDescent="0.3">
      <c r="A54" s="84" t="s">
        <v>295</v>
      </c>
      <c r="B54" s="84" t="s">
        <v>295</v>
      </c>
      <c r="C54" s="115" t="s">
        <v>301</v>
      </c>
    </row>
    <row r="55" spans="1:3" x14ac:dyDescent="0.3">
      <c r="A55" s="84" t="s">
        <v>295</v>
      </c>
      <c r="B55" s="84" t="s">
        <v>295</v>
      </c>
      <c r="C55" s="115" t="s">
        <v>302</v>
      </c>
    </row>
    <row r="56" spans="1:3" x14ac:dyDescent="0.3">
      <c r="A56" s="84" t="s">
        <v>295</v>
      </c>
      <c r="B56" s="84" t="s">
        <v>295</v>
      </c>
      <c r="C56" s="115" t="s">
        <v>303</v>
      </c>
    </row>
    <row r="57" spans="1:3" x14ac:dyDescent="0.3">
      <c r="A57" s="84" t="s">
        <v>295</v>
      </c>
      <c r="B57" s="84" t="s">
        <v>295</v>
      </c>
      <c r="C57" s="115" t="s">
        <v>304</v>
      </c>
    </row>
    <row r="58" spans="1:3" x14ac:dyDescent="0.3">
      <c r="A58" s="84" t="s">
        <v>295</v>
      </c>
      <c r="B58" s="84" t="s">
        <v>295</v>
      </c>
      <c r="C58" s="115" t="s">
        <v>305</v>
      </c>
    </row>
    <row r="59" spans="1:3" x14ac:dyDescent="0.3">
      <c r="A59" s="84" t="s">
        <v>295</v>
      </c>
      <c r="B59" s="84" t="s">
        <v>295</v>
      </c>
      <c r="C59" s="115" t="s">
        <v>306</v>
      </c>
    </row>
    <row r="60" spans="1:3" x14ac:dyDescent="0.3">
      <c r="A60" s="84" t="s">
        <v>295</v>
      </c>
      <c r="B60" s="84" t="s">
        <v>295</v>
      </c>
      <c r="C60" s="115" t="s">
        <v>307</v>
      </c>
    </row>
    <row r="61" spans="1:3" x14ac:dyDescent="0.3">
      <c r="A61" s="84" t="s">
        <v>295</v>
      </c>
      <c r="B61" s="84" t="s">
        <v>295</v>
      </c>
      <c r="C61" s="115" t="s">
        <v>308</v>
      </c>
    </row>
    <row r="62" spans="1:3" x14ac:dyDescent="0.3">
      <c r="A62" s="84" t="s">
        <v>309</v>
      </c>
      <c r="B62" s="84" t="s">
        <v>295</v>
      </c>
      <c r="C62" s="115" t="s">
        <v>310</v>
      </c>
    </row>
    <row r="63" spans="1:3" x14ac:dyDescent="0.3">
      <c r="A63" s="84" t="s">
        <v>309</v>
      </c>
      <c r="B63" s="84" t="s">
        <v>295</v>
      </c>
      <c r="C63" s="115" t="s">
        <v>311</v>
      </c>
    </row>
    <row r="64" spans="1:3" x14ac:dyDescent="0.3">
      <c r="A64" s="84" t="s">
        <v>309</v>
      </c>
      <c r="B64" s="84" t="s">
        <v>295</v>
      </c>
      <c r="C64" s="115" t="s">
        <v>312</v>
      </c>
    </row>
    <row r="65" spans="1:3" x14ac:dyDescent="0.3">
      <c r="A65" s="84" t="s">
        <v>343</v>
      </c>
      <c r="B65" s="84" t="s">
        <v>344</v>
      </c>
      <c r="C65" s="115" t="s">
        <v>345</v>
      </c>
    </row>
    <row r="66" spans="1:3" x14ac:dyDescent="0.3">
      <c r="A66" s="84" t="s">
        <v>343</v>
      </c>
      <c r="B66" s="84" t="s">
        <v>344</v>
      </c>
      <c r="C66" s="115" t="s">
        <v>346</v>
      </c>
    </row>
    <row r="67" spans="1:3" x14ac:dyDescent="0.3">
      <c r="A67" s="84" t="s">
        <v>344</v>
      </c>
      <c r="B67" s="84" t="s">
        <v>344</v>
      </c>
      <c r="C67" s="115" t="s">
        <v>347</v>
      </c>
    </row>
    <row r="68" spans="1:3" x14ac:dyDescent="0.3">
      <c r="A68" s="84" t="s">
        <v>344</v>
      </c>
      <c r="B68" s="84" t="s">
        <v>344</v>
      </c>
      <c r="C68" s="115" t="s">
        <v>348</v>
      </c>
    </row>
    <row r="69" spans="1:3" x14ac:dyDescent="0.3">
      <c r="A69" s="84" t="s">
        <v>344</v>
      </c>
      <c r="B69" s="84" t="s">
        <v>344</v>
      </c>
      <c r="C69" s="115" t="s">
        <v>349</v>
      </c>
    </row>
    <row r="70" spans="1:3" x14ac:dyDescent="0.3">
      <c r="A70" s="84" t="s">
        <v>344</v>
      </c>
      <c r="B70" s="84" t="s">
        <v>344</v>
      </c>
      <c r="C70" s="115" t="s">
        <v>350</v>
      </c>
    </row>
    <row r="71" spans="1:3" x14ac:dyDescent="0.3">
      <c r="A71" s="84" t="s">
        <v>406</v>
      </c>
      <c r="B71" s="84" t="s">
        <v>407</v>
      </c>
      <c r="C71" s="115" t="s">
        <v>408</v>
      </c>
    </row>
    <row r="72" spans="1:3" x14ac:dyDescent="0.3">
      <c r="A72" s="84" t="s">
        <v>406</v>
      </c>
      <c r="B72" s="84" t="s">
        <v>407</v>
      </c>
      <c r="C72" s="115" t="s">
        <v>313</v>
      </c>
    </row>
    <row r="73" spans="1:3" x14ac:dyDescent="0.3">
      <c r="A73" s="84" t="s">
        <v>407</v>
      </c>
      <c r="B73" s="84" t="s">
        <v>407</v>
      </c>
      <c r="C73" s="115" t="s">
        <v>409</v>
      </c>
    </row>
    <row r="74" spans="1:3" x14ac:dyDescent="0.3">
      <c r="A74" s="84" t="s">
        <v>407</v>
      </c>
      <c r="B74" s="84" t="s">
        <v>407</v>
      </c>
      <c r="C74" s="115" t="s">
        <v>410</v>
      </c>
    </row>
    <row r="75" spans="1:3" x14ac:dyDescent="0.3">
      <c r="A75" s="84" t="s">
        <v>407</v>
      </c>
      <c r="B75" s="84" t="s">
        <v>407</v>
      </c>
      <c r="C75" s="115" t="s">
        <v>409</v>
      </c>
    </row>
    <row r="76" spans="1:3" x14ac:dyDescent="0.3">
      <c r="A76" s="84" t="s">
        <v>407</v>
      </c>
      <c r="B76" s="84" t="s">
        <v>407</v>
      </c>
      <c r="C76" s="115" t="s">
        <v>410</v>
      </c>
    </row>
    <row r="77" spans="1:3" x14ac:dyDescent="0.3">
      <c r="A77" s="84" t="s">
        <v>411</v>
      </c>
      <c r="B77" s="84" t="s">
        <v>411</v>
      </c>
      <c r="C77" s="115" t="s">
        <v>412</v>
      </c>
    </row>
    <row r="78" spans="1:3" x14ac:dyDescent="0.3">
      <c r="A78" s="84" t="s">
        <v>411</v>
      </c>
      <c r="B78" s="84" t="s">
        <v>411</v>
      </c>
      <c r="C78" s="115" t="s">
        <v>413</v>
      </c>
    </row>
    <row r="79" spans="1:3" x14ac:dyDescent="0.3">
      <c r="A79" s="84" t="s">
        <v>449</v>
      </c>
      <c r="B79" s="84" t="s">
        <v>450</v>
      </c>
      <c r="C79" s="115" t="s">
        <v>451</v>
      </c>
    </row>
    <row r="80" spans="1:3" x14ac:dyDescent="0.3">
      <c r="A80" s="84" t="s">
        <v>452</v>
      </c>
      <c r="B80" s="84" t="s">
        <v>450</v>
      </c>
      <c r="C80" s="115" t="s">
        <v>453</v>
      </c>
    </row>
    <row r="81" spans="1:4" x14ac:dyDescent="0.3">
      <c r="A81" s="84" t="s">
        <v>450</v>
      </c>
      <c r="B81" s="84" t="s">
        <v>450</v>
      </c>
      <c r="C81" s="115" t="s">
        <v>454</v>
      </c>
    </row>
    <row r="82" spans="1:4" x14ac:dyDescent="0.3">
      <c r="A82" s="84" t="s">
        <v>455</v>
      </c>
      <c r="B82" s="84" t="s">
        <v>450</v>
      </c>
      <c r="C82" s="115" t="s">
        <v>456</v>
      </c>
    </row>
    <row r="83" spans="1:4" x14ac:dyDescent="0.3">
      <c r="A83" s="84" t="s">
        <v>457</v>
      </c>
      <c r="B83" s="84" t="s">
        <v>457</v>
      </c>
      <c r="C83" s="115" t="s">
        <v>458</v>
      </c>
    </row>
    <row r="84" spans="1:4" x14ac:dyDescent="0.3">
      <c r="A84" s="84" t="s">
        <v>457</v>
      </c>
      <c r="B84" s="84" t="s">
        <v>457</v>
      </c>
      <c r="C84" s="115" t="s">
        <v>459</v>
      </c>
    </row>
    <row r="85" spans="1:4" x14ac:dyDescent="0.3">
      <c r="A85" s="84" t="s">
        <v>460</v>
      </c>
      <c r="B85" s="84" t="s">
        <v>460</v>
      </c>
      <c r="C85" s="115" t="s">
        <v>461</v>
      </c>
    </row>
    <row r="86" spans="1:4" x14ac:dyDescent="0.3">
      <c r="A86" s="84" t="s">
        <v>460</v>
      </c>
      <c r="B86" s="84" t="s">
        <v>460</v>
      </c>
      <c r="C86" s="115" t="s">
        <v>462</v>
      </c>
    </row>
    <row r="87" spans="1:4" x14ac:dyDescent="0.3">
      <c r="A87" s="97" t="s">
        <v>463</v>
      </c>
      <c r="B87" s="97" t="s">
        <v>460</v>
      </c>
      <c r="C87" s="115" t="s">
        <v>464</v>
      </c>
    </row>
    <row r="88" spans="1:4" x14ac:dyDescent="0.3">
      <c r="A88" s="84" t="s">
        <v>452</v>
      </c>
      <c r="B88" s="84" t="s">
        <v>465</v>
      </c>
      <c r="C88" s="115" t="s">
        <v>466</v>
      </c>
    </row>
    <row r="89" spans="1:4" x14ac:dyDescent="0.3">
      <c r="A89" s="84" t="s">
        <v>470</v>
      </c>
      <c r="B89" s="84" t="s">
        <v>465</v>
      </c>
      <c r="C89" s="115" t="s">
        <v>471</v>
      </c>
    </row>
    <row r="90" spans="1:4" x14ac:dyDescent="0.3">
      <c r="A90" s="84" t="s">
        <v>465</v>
      </c>
      <c r="B90" s="84" t="s">
        <v>465</v>
      </c>
      <c r="C90" s="115" t="s">
        <v>472</v>
      </c>
    </row>
    <row r="91" spans="1:4" x14ac:dyDescent="0.3">
      <c r="A91" s="84" t="s">
        <v>465</v>
      </c>
      <c r="B91" s="84" t="s">
        <v>465</v>
      </c>
      <c r="C91" s="115" t="s">
        <v>473</v>
      </c>
    </row>
    <row r="92" spans="1:4" x14ac:dyDescent="0.3">
      <c r="A92" s="84" t="s">
        <v>465</v>
      </c>
      <c r="B92" s="84" t="s">
        <v>465</v>
      </c>
      <c r="C92" s="115" t="s">
        <v>474</v>
      </c>
    </row>
    <row r="93" spans="1:4" x14ac:dyDescent="0.3">
      <c r="A93" s="84" t="s">
        <v>465</v>
      </c>
      <c r="B93" s="84" t="s">
        <v>465</v>
      </c>
      <c r="C93" s="115" t="s">
        <v>475</v>
      </c>
    </row>
    <row r="94" spans="1:4" x14ac:dyDescent="0.3">
      <c r="A94" s="84" t="s">
        <v>467</v>
      </c>
      <c r="B94" s="84" t="s">
        <v>465</v>
      </c>
      <c r="C94" s="115" t="s">
        <v>468</v>
      </c>
    </row>
    <row r="95" spans="1:4" x14ac:dyDescent="0.3">
      <c r="A95" s="84" t="s">
        <v>467</v>
      </c>
      <c r="B95" s="84" t="s">
        <v>465</v>
      </c>
      <c r="C95" s="113" t="s">
        <v>469</v>
      </c>
      <c r="D95" s="112" t="s">
        <v>529</v>
      </c>
    </row>
  </sheetData>
  <sheetProtection algorithmName="SHA-512" hashValue="788ua+enoRf1Em+Mv9Ds2wYm+yOmCz2c9jvxDzMO+3LhgcQsOsmlrZeA5uhTnkqu1+f9f5HHS7WOW+IhcxanqA==" saltValue="rTnpuVkFGx0CRHgtblWJhA==" spinCount="100000" sheet="1" objects="1" scenarios="1"/>
  <autoFilter ref="C2:C96" xr:uid="{A4498587-1A6D-43FA-BB6D-A3597577AC6A}"/>
  <sortState xmlns:xlrd2="http://schemas.microsoft.com/office/spreadsheetml/2017/richdata2" ref="A5:C95">
    <sortCondition ref="B5:B95"/>
  </sortState>
  <mergeCells count="1">
    <mergeCell ref="A1:C1"/>
  </mergeCells>
  <hyperlinks>
    <hyperlink ref="A1:C1" location="'1_Jautājumi'!A1" display="Atgriezties datu ievades lapā!" xr:uid="{470987C8-E554-4C6A-87D5-CE4A8723FD08}"/>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51C2-777E-44BA-93F0-964BE00E0A58}">
  <sheetPr>
    <tabColor theme="7" tint="0.39997558519241921"/>
  </sheetPr>
  <dimension ref="A1:I26"/>
  <sheetViews>
    <sheetView showGridLines="0" zoomScale="145" zoomScaleNormal="145" workbookViewId="0">
      <pane xSplit="2" ySplit="4" topLeftCell="C15" activePane="bottomRight" state="frozen"/>
      <selection activeCell="D23" sqref="D23"/>
      <selection pane="topRight" activeCell="D23" sqref="D23"/>
      <selection pane="bottomLeft" activeCell="D23" sqref="D23"/>
      <selection pane="bottomRight" activeCell="H1" sqref="H1"/>
    </sheetView>
  </sheetViews>
  <sheetFormatPr defaultColWidth="8.6640625" defaultRowHeight="14.4" x14ac:dyDescent="0.3"/>
  <cols>
    <col min="1" max="1" width="6.6640625" style="132" customWidth="1"/>
    <col min="2" max="2" width="37.44140625" style="132" customWidth="1"/>
    <col min="3" max="3" width="17.33203125" style="132" customWidth="1"/>
    <col min="4" max="4" width="17.6640625" style="132" customWidth="1"/>
    <col min="5" max="5" width="18.5546875" style="132" customWidth="1"/>
    <col min="6" max="7" width="8.6640625" style="132"/>
    <col min="8" max="8" width="38.6640625" style="132" customWidth="1"/>
    <col min="9" max="16384" width="8.6640625" style="132"/>
  </cols>
  <sheetData>
    <row r="1" spans="1:9" ht="18" x14ac:dyDescent="0.3">
      <c r="A1" s="285" t="s">
        <v>571</v>
      </c>
      <c r="B1" s="285"/>
      <c r="C1" s="285"/>
    </row>
    <row r="2" spans="1:9" ht="36.6" customHeight="1" x14ac:dyDescent="0.3">
      <c r="A2" s="286" t="s">
        <v>558</v>
      </c>
      <c r="B2" s="286"/>
      <c r="C2" s="286"/>
      <c r="D2" s="286"/>
      <c r="E2" s="286"/>
    </row>
    <row r="3" spans="1:9" ht="15.6" x14ac:dyDescent="0.3">
      <c r="A3" s="133" t="s">
        <v>530</v>
      </c>
    </row>
    <row r="4" spans="1:9" ht="62.4" x14ac:dyDescent="0.3">
      <c r="A4" s="135" t="s">
        <v>531</v>
      </c>
      <c r="B4" s="135" t="s">
        <v>532</v>
      </c>
      <c r="C4" s="136" t="s">
        <v>553</v>
      </c>
      <c r="D4" s="136" t="s">
        <v>559</v>
      </c>
      <c r="E4" s="136" t="s">
        <v>560</v>
      </c>
      <c r="G4"/>
      <c r="H4"/>
      <c r="I4"/>
    </row>
    <row r="5" spans="1:9" ht="15.6" x14ac:dyDescent="0.3">
      <c r="A5" s="135" t="s">
        <v>9</v>
      </c>
      <c r="B5" s="137" t="s">
        <v>3</v>
      </c>
      <c r="C5" s="138">
        <v>1</v>
      </c>
      <c r="D5" s="139">
        <v>0</v>
      </c>
      <c r="E5" s="140">
        <f>D5*C5</f>
        <v>0</v>
      </c>
      <c r="G5"/>
      <c r="H5"/>
      <c r="I5"/>
    </row>
    <row r="6" spans="1:9" ht="15.6" x14ac:dyDescent="0.3">
      <c r="A6" s="135" t="s">
        <v>10</v>
      </c>
      <c r="B6" s="137" t="s">
        <v>554</v>
      </c>
      <c r="C6" s="138">
        <v>1</v>
      </c>
      <c r="D6" s="139">
        <v>0</v>
      </c>
      <c r="E6" s="140">
        <f t="shared" ref="E6:E22" si="0">D6*C6</f>
        <v>0</v>
      </c>
      <c r="G6"/>
      <c r="H6"/>
      <c r="I6"/>
    </row>
    <row r="7" spans="1:9" ht="15.6" x14ac:dyDescent="0.3">
      <c r="A7" s="135" t="s">
        <v>11</v>
      </c>
      <c r="B7" s="137" t="s">
        <v>556</v>
      </c>
      <c r="C7" s="138">
        <v>1</v>
      </c>
      <c r="D7" s="139">
        <v>0</v>
      </c>
      <c r="E7" s="140">
        <f t="shared" si="0"/>
        <v>0</v>
      </c>
      <c r="G7"/>
      <c r="H7"/>
      <c r="I7"/>
    </row>
    <row r="8" spans="1:9" ht="31.2" x14ac:dyDescent="0.3">
      <c r="A8" s="135" t="s">
        <v>12</v>
      </c>
      <c r="B8" s="137" t="s">
        <v>555</v>
      </c>
      <c r="C8" s="138">
        <v>1</v>
      </c>
      <c r="D8" s="139">
        <v>0</v>
      </c>
      <c r="E8" s="140">
        <f t="shared" si="0"/>
        <v>0</v>
      </c>
      <c r="G8"/>
      <c r="H8"/>
      <c r="I8"/>
    </row>
    <row r="9" spans="1:9" ht="15.6" x14ac:dyDescent="0.3">
      <c r="A9" s="135" t="s">
        <v>13</v>
      </c>
      <c r="B9" s="137" t="s">
        <v>533</v>
      </c>
      <c r="C9" s="138">
        <v>0.6</v>
      </c>
      <c r="D9" s="139">
        <v>0</v>
      </c>
      <c r="E9" s="140">
        <f t="shared" si="0"/>
        <v>0</v>
      </c>
      <c r="G9"/>
      <c r="H9"/>
      <c r="I9"/>
    </row>
    <row r="10" spans="1:9" ht="31.2" x14ac:dyDescent="0.3">
      <c r="A10" s="135" t="s">
        <v>14</v>
      </c>
      <c r="B10" s="137" t="s">
        <v>534</v>
      </c>
      <c r="C10" s="138">
        <v>0.4</v>
      </c>
      <c r="D10" s="139">
        <v>0</v>
      </c>
      <c r="E10" s="140">
        <f t="shared" si="0"/>
        <v>0</v>
      </c>
      <c r="G10"/>
      <c r="H10"/>
      <c r="I10"/>
    </row>
    <row r="11" spans="1:9" ht="15.6" x14ac:dyDescent="0.3">
      <c r="A11" s="135" t="s">
        <v>536</v>
      </c>
      <c r="B11" s="137" t="s">
        <v>535</v>
      </c>
      <c r="C11" s="138">
        <v>0.15</v>
      </c>
      <c r="D11" s="139">
        <v>0</v>
      </c>
      <c r="E11" s="140">
        <f t="shared" si="0"/>
        <v>0</v>
      </c>
      <c r="G11"/>
      <c r="H11"/>
      <c r="I11"/>
    </row>
    <row r="12" spans="1:9" ht="15.6" x14ac:dyDescent="0.3">
      <c r="A12" s="135" t="s">
        <v>15</v>
      </c>
      <c r="B12" s="137" t="s">
        <v>651</v>
      </c>
      <c r="C12" s="138">
        <v>0.5</v>
      </c>
      <c r="D12" s="139">
        <v>0</v>
      </c>
      <c r="E12" s="140">
        <f t="shared" si="0"/>
        <v>0</v>
      </c>
      <c r="G12"/>
      <c r="H12"/>
      <c r="I12"/>
    </row>
    <row r="13" spans="1:9" ht="15.6" x14ac:dyDescent="0.3">
      <c r="A13" s="135" t="s">
        <v>538</v>
      </c>
      <c r="B13" s="137" t="s">
        <v>647</v>
      </c>
      <c r="C13" s="138">
        <v>0.3</v>
      </c>
      <c r="D13" s="139">
        <v>0</v>
      </c>
      <c r="E13" s="140">
        <f t="shared" si="0"/>
        <v>0</v>
      </c>
      <c r="G13"/>
      <c r="H13"/>
      <c r="I13"/>
    </row>
    <row r="14" spans="1:9" ht="15.6" x14ac:dyDescent="0.3">
      <c r="A14" s="135" t="s">
        <v>20</v>
      </c>
      <c r="B14" s="137" t="s">
        <v>537</v>
      </c>
      <c r="C14" s="138">
        <v>1.4E-2</v>
      </c>
      <c r="D14" s="139">
        <v>0</v>
      </c>
      <c r="E14" s="140">
        <f t="shared" si="0"/>
        <v>0</v>
      </c>
      <c r="G14"/>
      <c r="H14"/>
      <c r="I14"/>
    </row>
    <row r="15" spans="1:9" ht="15.6" x14ac:dyDescent="0.3">
      <c r="A15" s="135" t="s">
        <v>21</v>
      </c>
      <c r="B15" s="137" t="s">
        <v>648</v>
      </c>
      <c r="C15" s="138">
        <v>0.03</v>
      </c>
      <c r="D15" s="139">
        <v>0</v>
      </c>
      <c r="E15" s="140">
        <f t="shared" si="0"/>
        <v>0</v>
      </c>
      <c r="G15"/>
      <c r="H15"/>
      <c r="I15"/>
    </row>
    <row r="16" spans="1:9" ht="15.6" x14ac:dyDescent="0.3">
      <c r="A16" s="135" t="s">
        <v>22</v>
      </c>
      <c r="B16" s="137" t="s">
        <v>649</v>
      </c>
      <c r="C16" s="138">
        <v>0.03</v>
      </c>
      <c r="D16" s="139">
        <v>0</v>
      </c>
      <c r="E16" s="140">
        <f t="shared" si="0"/>
        <v>0</v>
      </c>
      <c r="G16"/>
      <c r="H16"/>
      <c r="I16"/>
    </row>
    <row r="17" spans="1:9" ht="15.6" x14ac:dyDescent="0.3">
      <c r="A17" s="135" t="s">
        <v>540</v>
      </c>
      <c r="B17" s="137" t="s">
        <v>666</v>
      </c>
      <c r="C17" s="138">
        <v>0.61</v>
      </c>
      <c r="D17" s="141">
        <v>0</v>
      </c>
      <c r="E17" s="140">
        <f t="shared" si="0"/>
        <v>0</v>
      </c>
      <c r="G17"/>
      <c r="H17"/>
      <c r="I17"/>
    </row>
    <row r="18" spans="1:9" ht="15.6" x14ac:dyDescent="0.3">
      <c r="A18" s="135" t="s">
        <v>25</v>
      </c>
      <c r="B18" s="137" t="s">
        <v>650</v>
      </c>
      <c r="C18" s="138">
        <v>0.3</v>
      </c>
      <c r="D18" s="141">
        <v>0</v>
      </c>
      <c r="E18" s="140">
        <f t="shared" si="0"/>
        <v>0</v>
      </c>
      <c r="G18"/>
      <c r="H18"/>
      <c r="I18"/>
    </row>
    <row r="19" spans="1:9" ht="31.2" x14ac:dyDescent="0.3">
      <c r="A19" s="135" t="s">
        <v>557</v>
      </c>
      <c r="B19" s="137" t="s">
        <v>539</v>
      </c>
      <c r="C19" s="138">
        <v>0.4</v>
      </c>
      <c r="D19" s="141">
        <v>0</v>
      </c>
      <c r="E19" s="140">
        <f t="shared" si="0"/>
        <v>0</v>
      </c>
      <c r="G19"/>
      <c r="H19"/>
      <c r="I19"/>
    </row>
    <row r="20" spans="1:9" ht="15.6" x14ac:dyDescent="0.3">
      <c r="A20" s="135" t="s">
        <v>33</v>
      </c>
      <c r="B20" s="137" t="s">
        <v>541</v>
      </c>
      <c r="C20" s="138">
        <v>0.13</v>
      </c>
      <c r="D20" s="141">
        <v>0</v>
      </c>
      <c r="E20" s="140">
        <f t="shared" si="0"/>
        <v>0</v>
      </c>
    </row>
    <row r="21" spans="1:9" ht="15.6" x14ac:dyDescent="0.3">
      <c r="A21" s="135" t="s">
        <v>34</v>
      </c>
      <c r="B21" s="137" t="s">
        <v>73</v>
      </c>
      <c r="C21" s="138">
        <v>0.13300000000000001</v>
      </c>
      <c r="D21" s="141">
        <v>0</v>
      </c>
      <c r="E21" s="140">
        <f t="shared" si="0"/>
        <v>0</v>
      </c>
    </row>
    <row r="22" spans="1:9" ht="31.2" x14ac:dyDescent="0.3">
      <c r="A22" s="135" t="s">
        <v>618</v>
      </c>
      <c r="B22" s="137" t="s">
        <v>542</v>
      </c>
      <c r="C22" s="138">
        <v>1</v>
      </c>
      <c r="D22" s="139">
        <v>0</v>
      </c>
      <c r="E22" s="140">
        <f t="shared" si="0"/>
        <v>0</v>
      </c>
    </row>
    <row r="23" spans="1:9" ht="15.6" x14ac:dyDescent="0.3">
      <c r="A23" s="135"/>
      <c r="B23" s="137" t="s">
        <v>561</v>
      </c>
      <c r="C23" s="138"/>
      <c r="D23" s="138"/>
      <c r="E23" s="140">
        <f>SUM(E5:E22)</f>
        <v>0</v>
      </c>
    </row>
    <row r="24" spans="1:9" x14ac:dyDescent="0.3">
      <c r="C24" s="134"/>
      <c r="D24" s="134"/>
      <c r="E24" s="134"/>
    </row>
    <row r="25" spans="1:9" x14ac:dyDescent="0.3">
      <c r="C25" s="134"/>
      <c r="D25" s="134"/>
      <c r="E25" s="134"/>
    </row>
    <row r="26" spans="1:9" x14ac:dyDescent="0.3">
      <c r="C26" s="134"/>
      <c r="D26" s="134"/>
      <c r="E26" s="134"/>
    </row>
  </sheetData>
  <mergeCells count="2">
    <mergeCell ref="A2:E2"/>
    <mergeCell ref="A1:C1"/>
  </mergeCells>
  <hyperlinks>
    <hyperlink ref="A1:C1" location="'1_Jautājumi'!A1" display="Atgriezties datu ievades lapā!" xr:uid="{E7C3E001-0DF3-4D8C-A257-647410E5E6E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Ievads</vt:lpstr>
      <vt:lpstr>1_Jautājumi</vt:lpstr>
      <vt:lpstr>2_Rezultāti</vt:lpstr>
      <vt:lpstr>3_ISIP novadi</vt:lpstr>
      <vt:lpstr>4_Īpaši jutīgās ter.</vt:lpstr>
      <vt:lpstr>5_Liellopu vienības</vt:lpstr>
      <vt:lpstr>'5_Liellopu vienības'!_Hlk67041523</vt:lpstr>
      <vt:lpstr>'2_Rezultāti'!_Hlk80965138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Kromāne</dc:creator>
  <cp:lastModifiedBy>Normunds Kampenuss</cp:lastModifiedBy>
  <dcterms:created xsi:type="dcterms:W3CDTF">2020-09-28T12:04:08Z</dcterms:created>
  <dcterms:modified xsi:type="dcterms:W3CDTF">2023-12-04T15:00:40Z</dcterms:modified>
</cp:coreProperties>
</file>