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01\users$\aija.tora\Desktop\"/>
    </mc:Choice>
  </mc:AlternateContent>
  <xr:revisionPtr revIDLastSave="0" documentId="13_ncr:1_{FAB9213F-4170-43F3-8299-84EDB57F723D}" xr6:coauthVersionLast="47" xr6:coauthVersionMax="47" xr10:uidLastSave="{00000000-0000-0000-0000-000000000000}"/>
  <bookViews>
    <workbookView xWindow="-110" yWindow="-110" windowWidth="19420" windowHeight="10300" activeTab="2" xr2:uid="{E9D66ACA-4624-4714-8025-C0CE70FDEFDC}"/>
  </bookViews>
  <sheets>
    <sheet name="LIELLOPI" sheetId="1" r:id="rId1"/>
    <sheet name="CŪKAS" sheetId="3" r:id="rId2"/>
    <sheet name="PUTNI" sheetId="2" r:id="rId3"/>
    <sheet name="AITAS" sheetId="4" r:id="rId4"/>
    <sheet name="KAZAS" sheetId="11" r:id="rId5"/>
    <sheet name="ZIRGI" sheetId="5" r:id="rId6"/>
    <sheet name="BRIEŽI" sheetId="6" r:id="rId7"/>
    <sheet name="ZOSIS, TĪTARI, PĪLES" sheetId="7" r:id="rId8"/>
    <sheet name="BITES, turēti PUTNI, to OLAS" sheetId="9" r:id="rId9"/>
    <sheet name="SKRĒJĒJPUTNI" sheetId="10" r:id="rId10"/>
    <sheet name="AKVAKULTŪRA" sheetId="8"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7" l="1"/>
  <c r="F9" i="7" s="1"/>
  <c r="G9" i="7" s="1"/>
  <c r="D8" i="7"/>
  <c r="F8" i="7" s="1"/>
  <c r="G8" i="7" s="1"/>
  <c r="G7" i="7"/>
  <c r="F7" i="7"/>
  <c r="D7" i="7"/>
  <c r="K10" i="11" l="1"/>
  <c r="K9" i="11"/>
  <c r="K8" i="11"/>
  <c r="D7" i="11" s="1"/>
  <c r="E7" i="11" s="1"/>
  <c r="F7" i="11" s="1"/>
  <c r="K7" i="11"/>
  <c r="D8" i="11" s="1"/>
  <c r="E8" i="11" s="1"/>
  <c r="F8" i="11" s="1"/>
  <c r="D8" i="8"/>
  <c r="E8" i="8" s="1"/>
  <c r="D7" i="8"/>
  <c r="E7" i="8" s="1"/>
  <c r="K5" i="10"/>
  <c r="F13" i="10" s="1"/>
  <c r="G13" i="10" s="1"/>
  <c r="I6" i="9"/>
  <c r="I7" i="9" s="1"/>
  <c r="D13" i="9" s="1"/>
  <c r="E13" i="9" s="1"/>
  <c r="F9" i="10" l="1"/>
  <c r="G9" i="10" s="1"/>
  <c r="F12" i="10"/>
  <c r="G12" i="10" s="1"/>
  <c r="F19" i="10"/>
  <c r="G19" i="10" s="1"/>
  <c r="F8" i="10"/>
  <c r="G8" i="10" s="1"/>
  <c r="F20" i="10"/>
  <c r="G20" i="10" s="1"/>
  <c r="F18" i="10"/>
  <c r="G18" i="10" s="1"/>
  <c r="F11" i="10"/>
  <c r="G11" i="10" s="1"/>
  <c r="F10" i="10"/>
  <c r="G10" i="10" s="1"/>
  <c r="F14" i="10"/>
  <c r="G14" i="10" s="1"/>
  <c r="F7" i="10"/>
  <c r="G7" i="10" s="1"/>
  <c r="F17" i="10"/>
  <c r="G17" i="10" s="1"/>
  <c r="F15" i="10"/>
  <c r="G15" i="10" s="1"/>
  <c r="F16" i="10"/>
  <c r="G16" i="10" s="1"/>
  <c r="F6" i="10"/>
  <c r="G6" i="10" s="1"/>
  <c r="D12" i="9"/>
  <c r="E12" i="9" s="1"/>
  <c r="D10" i="11"/>
  <c r="E10" i="11" s="1"/>
  <c r="F10" i="11" s="1"/>
  <c r="D9" i="11"/>
  <c r="E9" i="11" s="1"/>
  <c r="F9" i="11" s="1"/>
  <c r="D11" i="11"/>
  <c r="E11" i="11" s="1"/>
  <c r="F11" i="11" s="1"/>
  <c r="D9" i="9"/>
  <c r="E9" i="9" s="1"/>
  <c r="D10" i="9"/>
  <c r="E10" i="9" s="1"/>
  <c r="D11" i="9"/>
  <c r="E11" i="9" s="1"/>
  <c r="D8" i="9"/>
  <c r="E8" i="9" s="1"/>
  <c r="D7" i="9"/>
  <c r="E7" i="9" s="1"/>
  <c r="K22" i="2" l="1"/>
  <c r="K20" i="2"/>
  <c r="T26" i="2"/>
  <c r="E10" i="2" s="1"/>
  <c r="T22" i="2"/>
  <c r="T16" i="2"/>
  <c r="T14" i="2"/>
  <c r="T9" i="2"/>
  <c r="T8" i="2"/>
  <c r="D8" i="6"/>
  <c r="D9" i="6"/>
  <c r="D10" i="6"/>
  <c r="D11" i="6"/>
  <c r="E11" i="6" s="1"/>
  <c r="F11" i="6" s="1"/>
  <c r="D12" i="6"/>
  <c r="E12" i="6" s="1"/>
  <c r="F12" i="6" s="1"/>
  <c r="D13" i="6"/>
  <c r="D14" i="6"/>
  <c r="D15" i="6"/>
  <c r="D16" i="6"/>
  <c r="D17" i="6"/>
  <c r="D18" i="6"/>
  <c r="D7" i="6"/>
  <c r="E7" i="6" s="1"/>
  <c r="F7" i="6" s="1"/>
  <c r="E18" i="6"/>
  <c r="F18" i="6" s="1"/>
  <c r="E17" i="6"/>
  <c r="F17" i="6" s="1"/>
  <c r="E9" i="6"/>
  <c r="F9" i="6" s="1"/>
  <c r="E8" i="6"/>
  <c r="F8" i="6" s="1"/>
  <c r="K10" i="5"/>
  <c r="D12" i="5" s="1"/>
  <c r="E12" i="5" s="1"/>
  <c r="F12" i="5" s="1"/>
  <c r="K9" i="5"/>
  <c r="D11" i="5" s="1"/>
  <c r="E11" i="5" s="1"/>
  <c r="F11" i="5" s="1"/>
  <c r="K8" i="5"/>
  <c r="D9" i="5" s="1"/>
  <c r="E9" i="5" s="1"/>
  <c r="F9" i="5" s="1"/>
  <c r="E8" i="5"/>
  <c r="F8" i="5" s="1"/>
  <c r="K7" i="5"/>
  <c r="D7" i="5" s="1"/>
  <c r="E7" i="5" s="1"/>
  <c r="F7" i="5" s="1"/>
  <c r="K10" i="4"/>
  <c r="K9" i="4"/>
  <c r="D9" i="4" s="1"/>
  <c r="K8" i="4"/>
  <c r="K7" i="4"/>
  <c r="K25" i="2"/>
  <c r="E8" i="2" s="1"/>
  <c r="N17" i="2"/>
  <c r="O9" i="2"/>
  <c r="N9" i="2"/>
  <c r="P9" i="2" s="1"/>
  <c r="N13" i="2" s="1"/>
  <c r="O8" i="2"/>
  <c r="N8" i="2"/>
  <c r="P8" i="2" s="1"/>
  <c r="N12" i="2" s="1"/>
  <c r="K16" i="2"/>
  <c r="K14" i="2"/>
  <c r="E11" i="1"/>
  <c r="F11" i="1" s="1"/>
  <c r="E8" i="1"/>
  <c r="F8" i="1" s="1"/>
  <c r="K9" i="2"/>
  <c r="K8" i="2"/>
  <c r="T10" i="2" s="1"/>
  <c r="C10" i="2" s="1"/>
  <c r="L9" i="2"/>
  <c r="T20" i="2" s="1"/>
  <c r="L8" i="2"/>
  <c r="K10" i="3"/>
  <c r="D11" i="3" s="1"/>
  <c r="E11" i="3" s="1"/>
  <c r="K9" i="3"/>
  <c r="D10" i="3" s="1"/>
  <c r="E10" i="3" s="1"/>
  <c r="K8" i="3"/>
  <c r="D8" i="3" s="1"/>
  <c r="E8" i="3" s="1"/>
  <c r="K7" i="3"/>
  <c r="D7" i="3" s="1"/>
  <c r="E7" i="3" s="1"/>
  <c r="K8" i="1"/>
  <c r="D9" i="1" s="1"/>
  <c r="E9" i="1" s="1"/>
  <c r="K9" i="1"/>
  <c r="D14" i="1" s="1"/>
  <c r="E14" i="1" s="1"/>
  <c r="K10" i="1"/>
  <c r="D12" i="1" s="1"/>
  <c r="E12" i="1" s="1"/>
  <c r="K7" i="1"/>
  <c r="D7" i="1" s="1"/>
  <c r="E7" i="1" s="1"/>
  <c r="T28" i="2" l="1"/>
  <c r="D10" i="2" s="1"/>
  <c r="K27" i="2"/>
  <c r="D8" i="2" s="1"/>
  <c r="D13" i="5"/>
  <c r="D15" i="5"/>
  <c r="E15" i="5" s="1"/>
  <c r="F15" i="5" s="1"/>
  <c r="E10" i="6"/>
  <c r="F10" i="6" s="1"/>
  <c r="E15" i="6"/>
  <c r="F15" i="6" s="1"/>
  <c r="E13" i="6"/>
  <c r="F13" i="6" s="1"/>
  <c r="E14" i="6"/>
  <c r="F14" i="6" s="1"/>
  <c r="E16" i="6"/>
  <c r="F16" i="6" s="1"/>
  <c r="D8" i="4"/>
  <c r="E8" i="4" s="1"/>
  <c r="F8" i="4" s="1"/>
  <c r="D7" i="4"/>
  <c r="E7" i="4" s="1"/>
  <c r="F7" i="4" s="1"/>
  <c r="D11" i="4"/>
  <c r="E11" i="4" s="1"/>
  <c r="F11" i="4" s="1"/>
  <c r="D10" i="4"/>
  <c r="E13" i="5"/>
  <c r="F13" i="5" s="1"/>
  <c r="D10" i="5"/>
  <c r="E10" i="5" s="1"/>
  <c r="F10" i="5" s="1"/>
  <c r="D14" i="5"/>
  <c r="E14" i="5" s="1"/>
  <c r="F14" i="5" s="1"/>
  <c r="D16" i="5"/>
  <c r="E16" i="5" s="1"/>
  <c r="F16" i="5" s="1"/>
  <c r="E9" i="4"/>
  <c r="F9" i="4" s="1"/>
  <c r="E10" i="4"/>
  <c r="F10" i="4" s="1"/>
  <c r="K10" i="2"/>
  <c r="C8" i="2" s="1"/>
  <c r="N19" i="2"/>
  <c r="E9" i="2"/>
  <c r="D9" i="3"/>
  <c r="E9" i="3" s="1"/>
  <c r="F9" i="3" s="1"/>
  <c r="D10" i="1"/>
  <c r="E10" i="1" s="1"/>
  <c r="F10" i="1" s="1"/>
  <c r="D13" i="1"/>
  <c r="E13" i="1" s="1"/>
  <c r="F13" i="1" s="1"/>
  <c r="D17" i="1"/>
  <c r="E17" i="1" s="1"/>
  <c r="F17" i="1" s="1"/>
  <c r="D16" i="1"/>
  <c r="E16" i="1" s="1"/>
  <c r="F16" i="1" s="1"/>
  <c r="D15" i="1"/>
  <c r="E15" i="1" s="1"/>
  <c r="F15" i="1" s="1"/>
  <c r="F9" i="1"/>
  <c r="F7" i="3"/>
  <c r="F8" i="3"/>
  <c r="F11" i="3"/>
  <c r="F10" i="3"/>
  <c r="F12" i="1"/>
  <c r="F14" i="1"/>
  <c r="F7" i="1"/>
  <c r="F8" i="2" l="1"/>
  <c r="F10" i="2"/>
  <c r="F9" i="2"/>
  <c r="G9" i="2" s="1"/>
  <c r="G8" i="2" l="1"/>
  <c r="G10" i="2"/>
</calcChain>
</file>

<file path=xl/sharedStrings.xml><?xml version="1.0" encoding="utf-8"?>
<sst xmlns="http://schemas.openxmlformats.org/spreadsheetml/2006/main" count="333" uniqueCount="180">
  <si>
    <t>1.</t>
  </si>
  <si>
    <t>Bullis (nekastrēts), vecāks par 24 mēnešiem</t>
  </si>
  <si>
    <t>2.</t>
  </si>
  <si>
    <t>3.</t>
  </si>
  <si>
    <t>Govs vai grūsna tele, vecāka par 24 mēnešiem</t>
  </si>
  <si>
    <t>4.</t>
  </si>
  <si>
    <t>5.</t>
  </si>
  <si>
    <t>6.</t>
  </si>
  <si>
    <t>7.</t>
  </si>
  <si>
    <t>Jaunlops no 8 līdz 12 mēnešu vecumam</t>
  </si>
  <si>
    <t>8.</t>
  </si>
  <si>
    <t>Teļš no 6 līdz 8 mēnešu vecumam</t>
  </si>
  <si>
    <t>9.</t>
  </si>
  <si>
    <t>Teļš no 4 nedēļu līdz 6 mēnešu vecumam</t>
  </si>
  <si>
    <t>10.</t>
  </si>
  <si>
    <t>Teļš no 8 dienu līdz 4 nedēļu vecumam</t>
  </si>
  <si>
    <t>11.</t>
  </si>
  <si>
    <t>Teļš līdz 8 dienu vecumam</t>
  </si>
  <si>
    <t>Dzīvnieka kategorija</t>
  </si>
  <si>
    <t>Vidējais svars</t>
  </si>
  <si>
    <t>Gaļas tirgus vērtība</t>
  </si>
  <si>
    <t>Šķirne (Jā/ Nē)</t>
  </si>
  <si>
    <t>Pieaudzis vīrišķā dzimuma dzīvnieks (nekastrēts)</t>
  </si>
  <si>
    <t>Pieaudzis sievišķā dzimuma dzīvnieks</t>
  </si>
  <si>
    <t>Audzējamais dzīvnieks (sievišķā dzimuma)</t>
  </si>
  <si>
    <t>Audzējamais dzīvnieks (vīrišķā dzimuma, nekastrēts)</t>
  </si>
  <si>
    <t>Kompensējamā vērtība, eur</t>
  </si>
  <si>
    <t>Tirgus vērtība, eur</t>
  </si>
  <si>
    <r>
      <t>Jaunlops (</t>
    </r>
    <r>
      <rPr>
        <b/>
        <sz val="12"/>
        <color rgb="FF525252"/>
        <rFont val="Times New Roman"/>
        <family val="1"/>
        <charset val="186"/>
      </rPr>
      <t>sievišķā</t>
    </r>
    <r>
      <rPr>
        <sz val="12"/>
        <color rgb="FF525252"/>
        <rFont val="Times New Roman"/>
        <family val="1"/>
        <charset val="186"/>
      </rPr>
      <t xml:space="preserve"> dzimuma) no viena līdz divu gadu vecumam</t>
    </r>
  </si>
  <si>
    <r>
      <t>Jaunlops (</t>
    </r>
    <r>
      <rPr>
        <b/>
        <sz val="12"/>
        <color rgb="FF525252"/>
        <rFont val="Times New Roman"/>
        <family val="1"/>
        <charset val="186"/>
      </rPr>
      <t>vīrišķā</t>
    </r>
    <r>
      <rPr>
        <sz val="12"/>
        <color rgb="FF525252"/>
        <rFont val="Times New Roman"/>
        <family val="1"/>
        <charset val="186"/>
      </rPr>
      <t xml:space="preserve"> dzimuma, nekastrēts) no viena līdz divu gadu vecumam</t>
    </r>
  </si>
  <si>
    <t xml:space="preserve">Kuilis (dzimumgatavību sasniegušie cūku tēviņi, ko izmanto vaislai) </t>
  </si>
  <si>
    <t>Sivēnmāte (cūku mātītes pēc pirmās atnešanās)</t>
  </si>
  <si>
    <t>Jauncūka (dzimumgatavību sasniegušas cūku mātītes līdz pirmajai atnešanās reizei un dzimumgatavību sasniegušie cūku tēviņi līdz pirmajai lecināšanai), nobarojamā cūka (no 10 nedēļu vecuma līdz kaušanai), audzējamā cūka (no 10 nedēļu vecuma līdz dzimumgatavības sasniegšanai)</t>
  </si>
  <si>
    <t>Sivēns (no atšķiršanas līdz 10 nedēļu vecumam)</t>
  </si>
  <si>
    <t>Piena sivēns (cūkas no dzimšanas līdz atšķiršanai)</t>
  </si>
  <si>
    <t>Vidējais svars, kg</t>
  </si>
  <si>
    <t>TIRGUS VĒRTĪBAS APRĒĶINS PAR DZĪVNIEKU (LIELLOPI)</t>
  </si>
  <si>
    <t>TIRGUS VĒRTĪBAS APRĒĶINS PAR DZĪVNIEKU (CŪKAS)</t>
  </si>
  <si>
    <t>No 1 līdz 20</t>
  </si>
  <si>
    <t>21 - 208</t>
  </si>
  <si>
    <t>SVdv = (nned ∗ 0,3) + (Polas ∗ 7)</t>
  </si>
  <si>
    <t>SVdv = (20ned ∗ 0,3) + (Polas ∗ 7)</t>
  </si>
  <si>
    <t>Intensīvais - jā vai ekstensīvais - nē (Jā/ Nē)</t>
  </si>
  <si>
    <t>Sākotnējā vērtība</t>
  </si>
  <si>
    <t>Vecuma koeficients</t>
  </si>
  <si>
    <t>Šķirnes koeficients (Šķ)</t>
  </si>
  <si>
    <t>Šķirnes koeficiens</t>
  </si>
  <si>
    <r>
      <t>Jaunlops (</t>
    </r>
    <r>
      <rPr>
        <b/>
        <sz val="12"/>
        <color rgb="FF525252"/>
        <rFont val="Times New Roman"/>
        <family val="1"/>
        <charset val="186"/>
      </rPr>
      <t>vīrišķā</t>
    </r>
    <r>
      <rPr>
        <sz val="12"/>
        <color rgb="FF525252"/>
        <rFont val="Times New Roman"/>
        <family val="1"/>
        <charset val="186"/>
      </rPr>
      <t xml:space="preserve"> dzimuma, </t>
    </r>
    <r>
      <rPr>
        <b/>
        <sz val="12"/>
        <color rgb="FF525252"/>
        <rFont val="Times New Roman"/>
        <family val="1"/>
        <charset val="186"/>
      </rPr>
      <t>kastrēts</t>
    </r>
    <r>
      <rPr>
        <sz val="12"/>
        <color rgb="FF525252"/>
        <rFont val="Times New Roman"/>
        <family val="1"/>
        <charset val="186"/>
      </rPr>
      <t>) no 12 mēnešu līdz divu gadu vecumam</t>
    </r>
  </si>
  <si>
    <r>
      <t>Vērsis (</t>
    </r>
    <r>
      <rPr>
        <b/>
        <sz val="12"/>
        <color rgb="FF525252"/>
        <rFont val="Times New Roman"/>
        <family val="1"/>
        <charset val="186"/>
      </rPr>
      <t>kastrēts</t>
    </r>
    <r>
      <rPr>
        <sz val="12"/>
        <color rgb="FF525252"/>
        <rFont val="Times New Roman"/>
        <family val="1"/>
        <charset val="186"/>
      </rPr>
      <t>), vecāks par 24 mēnešiem</t>
    </r>
  </si>
  <si>
    <t>Šķirnes (Jā/ Nē)</t>
  </si>
  <si>
    <t>Šķirnes koeficients (C)</t>
  </si>
  <si>
    <t xml:space="preserve">Sākotnējā vērtība </t>
  </si>
  <si>
    <t>No 1 līdz 32</t>
  </si>
  <si>
    <t>No 33 līdz 78</t>
  </si>
  <si>
    <t>Vdv = 1 – ((nned – 32) ∗ 0,01)</t>
  </si>
  <si>
    <t>No 79 un vairāk</t>
  </si>
  <si>
    <t>Intensīvais</t>
  </si>
  <si>
    <t>Ekstensīvais</t>
  </si>
  <si>
    <t>Intesīvais/ Ekstensīvais koeficients</t>
  </si>
  <si>
    <t>Aprēķins kompensācijai OLU ieguvei</t>
  </si>
  <si>
    <t>Aprēķins kompensācijai GAĻAS ieguvei</t>
  </si>
  <si>
    <t>intensīvs</t>
  </si>
  <si>
    <t>ekstensīvs</t>
  </si>
  <si>
    <t>Vidējā dzīvmasa, kg</t>
  </si>
  <si>
    <t>Vidējā kautmasa, kg</t>
  </si>
  <si>
    <t>Kmb</t>
  </si>
  <si>
    <t>Broilera GAĻAS vidējā tirgus cena, eur/kg</t>
  </si>
  <si>
    <t>Pārtikas OLU tirgus vērtība, eur/gab</t>
  </si>
  <si>
    <t>vecums NEDĒĻĀS</t>
  </si>
  <si>
    <t>vecums DIENĀS</t>
  </si>
  <si>
    <t>Mājputni OLU ieguvei (DĒJĒJVISTAS)</t>
  </si>
  <si>
    <t>Mājputni GAĻAS ieguvei (BROILERI)</t>
  </si>
  <si>
    <t>TIRGUS VĒRTĪBAS APRĒĶINS PAR DZĪVNIEKU (DĒJĒJVISTAS un BROILERI)</t>
  </si>
  <si>
    <t>TIRGUS VĒRTĪBAS APRĒĶINS PAR DZĪVNIEKU (AITAS un KAZAS)</t>
  </si>
  <si>
    <t>Teķis, vecāks par 12 mēnešiem</t>
  </si>
  <si>
    <t>Aita, vecāka par 12 mēnešiem</t>
  </si>
  <si>
    <t>Jērs no 6 līdz 12 mēnešu vecumam</t>
  </si>
  <si>
    <t>Jērs no 3 līdz 6 mēnešu vecumam</t>
  </si>
  <si>
    <t>Jērs līdz 3 mēnešu vecumam</t>
  </si>
  <si>
    <t>Āzis, vecāks par 12 mēnešiem</t>
  </si>
  <si>
    <t>Kaza, vecāka par 12 mēnešiem</t>
  </si>
  <si>
    <t>Kazlēns no 6 līdz 12 mēnešu vecumam</t>
  </si>
  <si>
    <t>Kazlēns no 3 līdz 6 mēnešu vecumam</t>
  </si>
  <si>
    <t>Kazlēns līdz 3 mēnešu vecumam</t>
  </si>
  <si>
    <t>TIRGUS VĒRTĪBAS APRĒĶINS PAR DZĪVNIEKU (ZIRGI)</t>
  </si>
  <si>
    <t>Ērzelis (nekastrēts), vecāks par 24 mēnešiem</t>
  </si>
  <si>
    <t>Ērzelis (kastrēts), vecāks par 24 mēnešiem</t>
  </si>
  <si>
    <t>Ķēve, vecāka par 24 mēnešiem</t>
  </si>
  <si>
    <t>Jaunzirgs no viena līdz divu gadu vecumam</t>
  </si>
  <si>
    <t>Kumeļš līdz 12 mēnešu vecumam</t>
  </si>
  <si>
    <t>Kumeļš līdz sešu mēnešu vecumam</t>
  </si>
  <si>
    <t>Pieaudzis ponijs</t>
  </si>
  <si>
    <t>Ponija kumeļš līdz 12 mēnešu vecumam</t>
  </si>
  <si>
    <t>Citi pieauguši turēti nepārnadži </t>
  </si>
  <si>
    <t>Cits turēts nepārnadžu mazulis līdz 12 mēnešu vecumam</t>
  </si>
  <si>
    <t>Nē</t>
  </si>
  <si>
    <t>TIRGUS VĒRTĪBAS APRĒĶINS PAR DZĪVNIEKU (BRIEŽI)</t>
  </si>
  <si>
    <t>Staltbriežu bullis, vecāks par 12 mēnešiem</t>
  </si>
  <si>
    <t>Staltbriežu govs, vecāka par 12 mēnešiem</t>
  </si>
  <si>
    <t>Staltbriedis no 6 līdz 12 mēnešu vecumam</t>
  </si>
  <si>
    <t>Staltbriedis no dzimšanas līdz 6 mēnešu vecumam</t>
  </si>
  <si>
    <t>Dambriežu bullis, vecāks par 12 mēnešiem</t>
  </si>
  <si>
    <t>Dambriežu govs, vecāka par 12 mēnešiem</t>
  </si>
  <si>
    <t>Dambrieži no 6 līdz 12 mēnešu vecumam</t>
  </si>
  <si>
    <t>Dambrieži no dzimšanas līdz 6 mēnešu vecumam</t>
  </si>
  <si>
    <t>Muflonu vīriešu kārtas dzīvnieks, vecāks par 12 mēnešiem</t>
  </si>
  <si>
    <t>Muflonu sieviešu kārtas dzīvnieks, vecāks par 12 mēnešiem</t>
  </si>
  <si>
    <t>Mufloni no 6 līdz 12 mēnešu vecumam</t>
  </si>
  <si>
    <t>Mufloni no dzimšanas līdz 6 mēnešu vecumam</t>
  </si>
  <si>
    <t>Liellopu gaļas tirgus vērtība</t>
  </si>
  <si>
    <t>Briežu gaļas koeficients</t>
  </si>
  <si>
    <t>12.</t>
  </si>
  <si>
    <t>koeficiens</t>
  </si>
  <si>
    <t>Mājputni VAISLAS (inkubējamo olu ieguve)</t>
  </si>
  <si>
    <t>Aprēķins kompensācijai VAISLAS ieguvei</t>
  </si>
  <si>
    <t>Vecuma koeficients (intensīvs)</t>
  </si>
  <si>
    <t>Vecuma koeficients (ekstensīvs)</t>
  </si>
  <si>
    <t>No 1 līdz 104</t>
  </si>
  <si>
    <t>No 105 līdz 198</t>
  </si>
  <si>
    <t>No 199 līdz 280 un vairāk</t>
  </si>
  <si>
    <t>Vdv = 1 – ((nned – 104) ∗ 0,01)</t>
  </si>
  <si>
    <r>
      <rPr>
        <b/>
        <sz val="14"/>
        <color theme="1"/>
        <rFont val="Times New Roman"/>
        <family val="1"/>
        <charset val="186"/>
      </rPr>
      <t>TIRGUS VĒRTĪBAS APRĒĶINS PAR DZĪVNIEKU</t>
    </r>
    <r>
      <rPr>
        <sz val="14"/>
        <color theme="1"/>
        <rFont val="Times New Roman"/>
        <family val="1"/>
        <charset val="186"/>
      </rPr>
      <t xml:space="preserve"> (</t>
    </r>
    <r>
      <rPr>
        <b/>
        <sz val="14"/>
        <color theme="1"/>
        <rFont val="Times New Roman"/>
        <family val="1"/>
        <charset val="186"/>
      </rPr>
      <t>Zoss, tītars, pīle</t>
    </r>
    <r>
      <rPr>
        <sz val="14"/>
        <color theme="1"/>
        <rFont val="Times New Roman"/>
        <family val="1"/>
        <charset val="186"/>
      </rPr>
      <t>)</t>
    </r>
  </si>
  <si>
    <t>Zoss</t>
  </si>
  <si>
    <t>Tītars</t>
  </si>
  <si>
    <t>Pīle</t>
  </si>
  <si>
    <t>Koeficients</t>
  </si>
  <si>
    <t>Dzīvnieki un to produkcijas veids</t>
  </si>
  <si>
    <t>Bišu saime</t>
  </si>
  <si>
    <t>Turēts putns</t>
  </si>
  <si>
    <t>Paipala</t>
  </si>
  <si>
    <t>Paipalas ola</t>
  </si>
  <si>
    <t>Strausa ola</t>
  </si>
  <si>
    <t>Lauksaimniecības dzīvnieku, produkcijas vai mājputnu cenu indekss Latvijā 2021. gadā</t>
  </si>
  <si>
    <t>Jaunākais pieejamais atbilstošais lauksaimniecības dzīvnieku, putnu vai produkcijas cenu indekss Latvijā par pēdējo gadu</t>
  </si>
  <si>
    <r>
      <t>Vērtība (</t>
    </r>
    <r>
      <rPr>
        <i/>
        <sz val="12"/>
        <color rgb="FF525252"/>
        <rFont val="Times New Roman"/>
        <family val="1"/>
        <charset val="186"/>
      </rPr>
      <t>euro/</t>
    </r>
    <r>
      <rPr>
        <sz val="12"/>
        <color rgb="FF525252"/>
        <rFont val="Times New Roman"/>
        <family val="1"/>
        <charset val="186"/>
      </rPr>
      <t>gab.)</t>
    </r>
  </si>
  <si>
    <t>Tirgus vērtība (eur/gab.)</t>
  </si>
  <si>
    <t>Kompensējamā vērtība, (eur/gab.)</t>
  </si>
  <si>
    <t>In/I2021</t>
  </si>
  <si>
    <r>
      <rPr>
        <sz val="12"/>
        <color theme="1"/>
        <rFont val="Times New Roman"/>
        <family val="1"/>
        <charset val="186"/>
      </rPr>
      <t>I</t>
    </r>
    <r>
      <rPr>
        <sz val="8"/>
        <color theme="1"/>
        <rFont val="Times New Roman"/>
        <family val="1"/>
        <charset val="186"/>
      </rPr>
      <t>n</t>
    </r>
    <r>
      <rPr>
        <sz val="12"/>
        <color theme="1"/>
        <rFont val="Times New Roman"/>
        <family val="1"/>
        <charset val="186"/>
      </rPr>
      <t>/I</t>
    </r>
    <r>
      <rPr>
        <sz val="8"/>
        <color theme="1"/>
        <rFont val="Times New Roman"/>
        <family val="1"/>
        <charset val="186"/>
      </rPr>
      <t>2021</t>
    </r>
  </si>
  <si>
    <t>TIRGUS VĒRTĪBAS APRĒĶINS PAR BITĒM, TURĒTIEM PUTNIEM, TO OLĀM</t>
  </si>
  <si>
    <t>Vidējā viena putna kautmasa, kg</t>
  </si>
  <si>
    <t>Putna vienības vērtība</t>
  </si>
  <si>
    <t>Strausu tēviņi, vecāki par 12 mēnešiem</t>
  </si>
  <si>
    <t>Strausu mātītes, vecākas par 12 mēnešiem</t>
  </si>
  <si>
    <t>Strausu jaunputni no 6 līdz 12 mēnešu vecumam</t>
  </si>
  <si>
    <t>Strausu jaunputni no 2 līdz 6 mēnešu vecumam</t>
  </si>
  <si>
    <t>Strausu jaunputni no 0 līdz 6 mēnešu vecumam</t>
  </si>
  <si>
    <t>Emu tēviņi, vecāki par 12 mēnešiem</t>
  </si>
  <si>
    <t>Emu mātītes, vecākas par 12 mēnešiem</t>
  </si>
  <si>
    <t>Emu jaunputni, no 6 līdz 12 mēnešu vecumam</t>
  </si>
  <si>
    <t>Emu jaunputni no 2 līdz 6 mēnešu vecumam</t>
  </si>
  <si>
    <t>Emu jaunputni no 0 līdz 6 mēnešu vecumam</t>
  </si>
  <si>
    <t>Nandu tēviņi, vecāki par 12 mēnešiem</t>
  </si>
  <si>
    <t>Nandu mātītes, vecākas par 12 mēnešiem</t>
  </si>
  <si>
    <t>13.</t>
  </si>
  <si>
    <t>Nandu jaunputni no 6 līdz 12 mēnešu vecumam</t>
  </si>
  <si>
    <t>14.</t>
  </si>
  <si>
    <t>Nandu jaunputni no 2 līdz 6 mēnešu vecumam</t>
  </si>
  <si>
    <t>15.</t>
  </si>
  <si>
    <t>Nandu jaunputni no 0 līdz 2 mēnešu vecumam</t>
  </si>
  <si>
    <t>Konstante</t>
  </si>
  <si>
    <t>akvakultūras dzīvnieku vidējā cena no pēdējās statistikā pieejamās cenas valstī, €/kg;</t>
  </si>
  <si>
    <t>akvakultūras dzīvnieku koeficients</t>
  </si>
  <si>
    <t>zivju mazuļi</t>
  </si>
  <si>
    <t>ikri (olšūnas), pieņi un gametas (apaugļoti ikri)</t>
  </si>
  <si>
    <t>Tirgus vērtība, eiro/ kg</t>
  </si>
  <si>
    <t>Kompensējamā vērtība, eur/kg</t>
  </si>
  <si>
    <t>TIRGUS VĒRTĪBAS APRĒĶINS PAR SKRĒJĒJPUTNIEM</t>
  </si>
  <si>
    <t>TIRGUS VĒRTĪBAS APRĒĶINS PAR AKVAKULTŪRU</t>
  </si>
  <si>
    <t>-</t>
  </si>
  <si>
    <t>(nav piejama publiskojamā tirgus cena)</t>
  </si>
  <si>
    <t>TIRGUS VĒRTĪBAS APRĒĶINS PAR DZĪVNIEKU (AITAS )</t>
  </si>
  <si>
    <t>Jaunākais pieejamais atbilstošais lauksaimniecības dzīvnieku, putnu vai produkcijas cenu indekss Latvijā par 2025. gadu</t>
  </si>
  <si>
    <t>Tītarēns (līdz dēšanai)</t>
  </si>
  <si>
    <t>Zoslēns, pīlēns, turēta putna mazulis (līdz dēšanai)</t>
  </si>
  <si>
    <t>Gaļas tirgus cena</t>
  </si>
  <si>
    <t>zoss</t>
  </si>
  <si>
    <t>tītars</t>
  </si>
  <si>
    <t>pīle</t>
  </si>
  <si>
    <t>Gaļas tirgus cena,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</si>
</sst>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9" x14ac:knownFonts="1">
    <font>
      <sz val="11"/>
      <color theme="1"/>
      <name val="Aptos Narrow"/>
      <family val="2"/>
      <charset val="186"/>
      <scheme val="minor"/>
    </font>
    <font>
      <sz val="11"/>
      <color theme="1"/>
      <name val="Times New Roman"/>
      <family val="1"/>
      <charset val="186"/>
    </font>
    <font>
      <sz val="12"/>
      <color theme="1"/>
      <name val="Times New Roman"/>
      <family val="1"/>
      <charset val="186"/>
    </font>
    <font>
      <sz val="12"/>
      <color rgb="FF525252"/>
      <name val="Times New Roman"/>
      <family val="1"/>
      <charset val="186"/>
    </font>
    <font>
      <b/>
      <sz val="12"/>
      <color rgb="FF525252"/>
      <name val="Times New Roman"/>
      <family val="1"/>
      <charset val="186"/>
    </font>
    <font>
      <b/>
      <sz val="12"/>
      <color theme="1"/>
      <name val="Times New Roman"/>
      <family val="1"/>
      <charset val="186"/>
    </font>
    <font>
      <b/>
      <sz val="11"/>
      <color theme="1"/>
      <name val="Times New Roman"/>
      <family val="1"/>
      <charset val="186"/>
    </font>
    <font>
      <b/>
      <sz val="14"/>
      <color theme="1"/>
      <name val="Times New Roman"/>
      <family val="1"/>
      <charset val="186"/>
    </font>
    <font>
      <b/>
      <sz val="9.5"/>
      <color rgb="FF525252"/>
      <name val="Verdana"/>
      <family val="2"/>
      <charset val="186"/>
    </font>
    <font>
      <sz val="12"/>
      <color rgb="FFFF0000"/>
      <name val="Times New Roman"/>
      <family val="1"/>
      <charset val="186"/>
    </font>
    <font>
      <b/>
      <sz val="9.5"/>
      <color theme="1"/>
      <name val="Verdana"/>
      <family val="2"/>
      <charset val="186"/>
    </font>
    <font>
      <sz val="9.5"/>
      <color rgb="FF525252"/>
      <name val="Verdana"/>
      <family val="2"/>
      <charset val="186"/>
    </font>
    <font>
      <sz val="14"/>
      <color theme="1"/>
      <name val="Times New Roman"/>
      <family val="1"/>
      <charset val="186"/>
    </font>
    <font>
      <i/>
      <sz val="12"/>
      <color rgb="FF525252"/>
      <name val="Times New Roman"/>
      <family val="1"/>
      <charset val="186"/>
    </font>
    <font>
      <sz val="12"/>
      <name val="Times New Roman"/>
      <family val="1"/>
      <charset val="186"/>
    </font>
    <font>
      <sz val="8"/>
      <color theme="1"/>
      <name val="Times New Roman"/>
      <family val="1"/>
      <charset val="186"/>
    </font>
    <font>
      <b/>
      <sz val="11"/>
      <color theme="1"/>
      <name val="Aptos Narrow"/>
      <family val="2"/>
      <scheme val="minor"/>
    </font>
    <font>
      <sz val="10"/>
      <color rgb="FF4472C4"/>
      <name val="Times New Roman"/>
      <family val="1"/>
      <charset val="186"/>
    </font>
    <font>
      <b/>
      <sz val="12"/>
      <name val="Times New Roman"/>
      <family val="1"/>
      <charset val="186"/>
    </font>
  </fonts>
  <fills count="10">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rgb="FFFFFFCC"/>
        <bgColor indexed="64"/>
      </patternFill>
    </fill>
    <fill>
      <patternFill patternType="solid">
        <fgColor rgb="FFE7FFE7"/>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5" tint="0.79998168889431442"/>
        <bgColor indexed="64"/>
      </patternFill>
    </fill>
  </fills>
  <borders count="43">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rgb="FF000000"/>
      </left>
      <right/>
      <top style="thin">
        <color rgb="FF000000"/>
      </top>
      <bottom/>
      <diagonal/>
    </border>
    <border>
      <left/>
      <right style="thin">
        <color indexed="64"/>
      </right>
      <top/>
      <bottom/>
      <diagonal/>
    </border>
    <border>
      <left style="medium">
        <color indexed="64"/>
      </left>
      <right/>
      <top/>
      <bottom/>
      <diagonal/>
    </border>
    <border>
      <left/>
      <right style="medium">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rgb="FF000000"/>
      </bottom>
      <diagonal/>
    </border>
    <border>
      <left style="medium">
        <color indexed="64"/>
      </left>
      <right style="thin">
        <color rgb="FF000000"/>
      </right>
      <top style="thin">
        <color rgb="FF000000"/>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rgb="FF000000"/>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4">
    <xf numFmtId="0" fontId="0" fillId="0" borderId="0" xfId="0"/>
    <xf numFmtId="0" fontId="1" fillId="0" borderId="0" xfId="0" applyFont="1"/>
    <xf numFmtId="0" fontId="2" fillId="0" borderId="0" xfId="0" applyFont="1"/>
    <xf numFmtId="0" fontId="3" fillId="2" borderId="1" xfId="0" applyFont="1" applyFill="1" applyBorder="1" applyAlignment="1">
      <alignment vertical="center" wrapText="1"/>
    </xf>
    <xf numFmtId="0" fontId="3" fillId="0" borderId="6" xfId="0" applyFont="1" applyBorder="1" applyAlignment="1">
      <alignment horizontal="center" vertical="center" wrapText="1"/>
    </xf>
    <xf numFmtId="0" fontId="2" fillId="2" borderId="3" xfId="0" applyFont="1" applyFill="1" applyBorder="1" applyAlignment="1">
      <alignment vertical="center"/>
    </xf>
    <xf numFmtId="0" fontId="3" fillId="2" borderId="5" xfId="0" applyFont="1" applyFill="1" applyBorder="1" applyAlignment="1">
      <alignment vertical="center" wrapText="1"/>
    </xf>
    <xf numFmtId="0" fontId="3" fillId="2" borderId="3" xfId="0" applyFont="1" applyFill="1" applyBorder="1" applyAlignment="1">
      <alignment vertical="top" wrapText="1"/>
    </xf>
    <xf numFmtId="0" fontId="3" fillId="2" borderId="4" xfId="0" applyFont="1" applyFill="1" applyBorder="1" applyAlignment="1">
      <alignment vertical="center" wrapText="1"/>
    </xf>
    <xf numFmtId="0" fontId="3" fillId="0" borderId="3" xfId="0" applyFont="1" applyBorder="1" applyAlignment="1">
      <alignment horizontal="center" vertical="center" wrapText="1"/>
    </xf>
    <xf numFmtId="0" fontId="3" fillId="0" borderId="0" xfId="0" applyFont="1" applyBorder="1"/>
    <xf numFmtId="0" fontId="2" fillId="0" borderId="0" xfId="0" applyFont="1" applyBorder="1"/>
    <xf numFmtId="0" fontId="2" fillId="0" borderId="0" xfId="0" applyFont="1" applyBorder="1" applyAlignment="1">
      <alignment horizontal="center"/>
    </xf>
    <xf numFmtId="0" fontId="2" fillId="0" borderId="0" xfId="0" applyFont="1" applyBorder="1" applyAlignment="1">
      <alignment horizontal="right"/>
    </xf>
    <xf numFmtId="0" fontId="2" fillId="0" borderId="3" xfId="0" applyFont="1" applyBorder="1" applyAlignment="1">
      <alignment horizontal="center" vertical="center"/>
    </xf>
    <xf numFmtId="0" fontId="3" fillId="2" borderId="3" xfId="0" applyFont="1" applyFill="1" applyBorder="1" applyAlignment="1">
      <alignment vertical="center" wrapText="1"/>
    </xf>
    <xf numFmtId="0" fontId="3" fillId="3" borderId="3" xfId="0" applyFont="1" applyFill="1" applyBorder="1" applyAlignment="1">
      <alignment vertical="center" wrapText="1"/>
    </xf>
    <xf numFmtId="0" fontId="3" fillId="3" borderId="3" xfId="0" applyFont="1" applyFill="1" applyBorder="1" applyAlignment="1">
      <alignment horizontal="center" vertical="center" wrapText="1"/>
    </xf>
    <xf numFmtId="0" fontId="3" fillId="4" borderId="3" xfId="0" applyFont="1" applyFill="1" applyBorder="1" applyAlignment="1">
      <alignment vertical="center" wrapText="1"/>
    </xf>
    <xf numFmtId="0" fontId="3" fillId="4" borderId="3" xfId="0" applyFont="1" applyFill="1" applyBorder="1" applyAlignment="1">
      <alignment horizontal="center" vertical="center" wrapText="1"/>
    </xf>
    <xf numFmtId="0" fontId="3" fillId="5" borderId="3" xfId="0" applyFont="1" applyFill="1" applyBorder="1" applyAlignment="1">
      <alignment vertical="center" wrapText="1"/>
    </xf>
    <xf numFmtId="0" fontId="3" fillId="5" borderId="3" xfId="0" applyFont="1" applyFill="1" applyBorder="1" applyAlignment="1">
      <alignment horizontal="center" vertical="center" wrapText="1"/>
    </xf>
    <xf numFmtId="0" fontId="2" fillId="4" borderId="3" xfId="0" applyFont="1" applyFill="1" applyBorder="1" applyAlignment="1">
      <alignment horizontal="center"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2" fillId="0" borderId="0" xfId="0" applyFont="1" applyFill="1" applyBorder="1"/>
    <xf numFmtId="0" fontId="2" fillId="0" borderId="0" xfId="0" applyFont="1" applyFill="1" applyBorder="1" applyAlignment="1">
      <alignment horizontal="center"/>
    </xf>
    <xf numFmtId="0" fontId="2" fillId="3" borderId="3" xfId="0" applyFont="1" applyFill="1" applyBorder="1" applyAlignment="1">
      <alignment horizontal="center" vertical="center"/>
    </xf>
    <xf numFmtId="0" fontId="2" fillId="5" borderId="3" xfId="0" applyFont="1" applyFill="1" applyBorder="1" applyAlignment="1">
      <alignment horizontal="center" vertical="center"/>
    </xf>
    <xf numFmtId="0" fontId="2" fillId="2" borderId="3" xfId="0" applyFont="1" applyFill="1" applyBorder="1" applyAlignment="1">
      <alignment horizontal="center" vertical="center"/>
    </xf>
    <xf numFmtId="0" fontId="8" fillId="0" borderId="0" xfId="0" applyFont="1"/>
    <xf numFmtId="0" fontId="2" fillId="0" borderId="0" xfId="0" applyFont="1" applyAlignment="1">
      <alignment horizontal="center" vertical="center"/>
    </xf>
    <xf numFmtId="0" fontId="3" fillId="0" borderId="9" xfId="0" applyFont="1" applyBorder="1" applyAlignment="1">
      <alignment horizontal="center" vertical="center" wrapText="1"/>
    </xf>
    <xf numFmtId="0" fontId="2" fillId="0" borderId="0" xfId="0" applyFont="1" applyFill="1" applyBorder="1" applyAlignment="1">
      <alignment vertical="center"/>
    </xf>
    <xf numFmtId="0" fontId="2" fillId="0" borderId="10" xfId="0" applyFont="1" applyBorder="1"/>
    <xf numFmtId="0" fontId="5" fillId="0" borderId="0" xfId="0" applyFont="1" applyBorder="1" applyAlignment="1"/>
    <xf numFmtId="0" fontId="2" fillId="0" borderId="0" xfId="0" applyFont="1" applyBorder="1" applyAlignment="1">
      <alignment horizontal="center" vertical="center"/>
    </xf>
    <xf numFmtId="0" fontId="2" fillId="2" borderId="7" xfId="0" applyFont="1" applyFill="1" applyBorder="1" applyAlignment="1">
      <alignment horizontal="center" vertical="center"/>
    </xf>
    <xf numFmtId="0" fontId="9" fillId="0" borderId="0" xfId="0" applyFont="1" applyFill="1" applyBorder="1" applyAlignment="1">
      <alignment vertical="top" wrapText="1"/>
    </xf>
    <xf numFmtId="0" fontId="9"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3" fillId="2" borderId="2" xfId="0" applyFont="1" applyFill="1" applyBorder="1" applyAlignment="1">
      <alignment horizontal="center" vertical="center" wrapText="1"/>
    </xf>
    <xf numFmtId="0" fontId="4" fillId="2" borderId="3" xfId="0" applyFont="1" applyFill="1" applyBorder="1" applyAlignment="1">
      <alignment vertical="center" wrapText="1"/>
    </xf>
    <xf numFmtId="0" fontId="3" fillId="0" borderId="0" xfId="0" applyFont="1"/>
    <xf numFmtId="0" fontId="2" fillId="2" borderId="0" xfId="0" applyFont="1" applyFill="1"/>
    <xf numFmtId="0" fontId="2" fillId="2" borderId="2" xfId="0" applyFont="1" applyFill="1" applyBorder="1"/>
    <xf numFmtId="0" fontId="1" fillId="5" borderId="2" xfId="0" applyFont="1" applyFill="1" applyBorder="1"/>
    <xf numFmtId="17" fontId="3" fillId="2" borderId="5" xfId="0" applyNumberFormat="1" applyFont="1" applyFill="1" applyBorder="1" applyAlignment="1">
      <alignment vertical="center" wrapText="1"/>
    </xf>
    <xf numFmtId="0" fontId="6" fillId="0" borderId="0" xfId="0" applyFont="1"/>
    <xf numFmtId="0" fontId="2" fillId="0" borderId="0" xfId="0" applyFont="1" applyBorder="1" applyAlignment="1">
      <alignment horizontal="right"/>
    </xf>
    <xf numFmtId="2" fontId="4" fillId="6" borderId="2" xfId="0" applyNumberFormat="1" applyFont="1" applyFill="1" applyBorder="1" applyAlignment="1">
      <alignment horizontal="center"/>
    </xf>
    <xf numFmtId="0" fontId="2" fillId="5" borderId="0" xfId="0" applyFont="1" applyFill="1"/>
    <xf numFmtId="0" fontId="2" fillId="4" borderId="0" xfId="0" applyFont="1" applyFill="1"/>
    <xf numFmtId="0" fontId="1" fillId="4" borderId="0" xfId="0" applyFont="1" applyFill="1"/>
    <xf numFmtId="0" fontId="10" fillId="0" borderId="0" xfId="0" applyFont="1"/>
    <xf numFmtId="0" fontId="2" fillId="4" borderId="2" xfId="0" applyFont="1" applyFill="1" applyBorder="1" applyAlignment="1">
      <alignment horizontal="center" vertical="center"/>
    </xf>
    <xf numFmtId="0" fontId="2" fillId="4" borderId="2" xfId="0" applyFont="1" applyFill="1" applyBorder="1" applyAlignment="1">
      <alignment horizontal="center"/>
    </xf>
    <xf numFmtId="0" fontId="2" fillId="7" borderId="2" xfId="0" applyFont="1" applyFill="1" applyBorder="1" applyAlignment="1">
      <alignment horizontal="center" vertical="center"/>
    </xf>
    <xf numFmtId="0" fontId="0" fillId="0" borderId="0" xfId="0" applyAlignment="1"/>
    <xf numFmtId="0" fontId="3" fillId="0" borderId="13" xfId="0" applyFont="1" applyFill="1" applyBorder="1" applyAlignment="1">
      <alignment vertical="center" wrapText="1"/>
    </xf>
    <xf numFmtId="0" fontId="3" fillId="0" borderId="13" xfId="0" applyFont="1" applyFill="1" applyBorder="1" applyAlignment="1">
      <alignment horizontal="center" vertical="center" wrapText="1"/>
    </xf>
    <xf numFmtId="0" fontId="2" fillId="2" borderId="7" xfId="0" applyFont="1" applyFill="1" applyBorder="1" applyAlignment="1">
      <alignment vertical="center"/>
    </xf>
    <xf numFmtId="0" fontId="3" fillId="0" borderId="0" xfId="0" applyFont="1" applyFill="1" applyBorder="1" applyAlignment="1">
      <alignment vertical="top" wrapText="1"/>
    </xf>
    <xf numFmtId="0" fontId="3" fillId="0" borderId="13" xfId="0" applyFont="1" applyFill="1" applyBorder="1" applyAlignment="1">
      <alignment vertical="top" wrapText="1"/>
    </xf>
    <xf numFmtId="0" fontId="2" fillId="0" borderId="13" xfId="0" applyFont="1" applyFill="1" applyBorder="1" applyAlignment="1">
      <alignment vertical="center"/>
    </xf>
    <xf numFmtId="0" fontId="3" fillId="2" borderId="3" xfId="0" applyFont="1" applyFill="1" applyBorder="1" applyAlignment="1">
      <alignment horizontal="center" vertical="center" wrapText="1"/>
    </xf>
    <xf numFmtId="0" fontId="2" fillId="2" borderId="3" xfId="0" applyFont="1" applyFill="1" applyBorder="1" applyAlignment="1">
      <alignment horizontal="center"/>
    </xf>
    <xf numFmtId="0" fontId="3" fillId="0" borderId="1" xfId="0" applyFont="1" applyBorder="1" applyAlignment="1">
      <alignment vertical="center" wrapText="1"/>
    </xf>
    <xf numFmtId="0" fontId="3" fillId="8" borderId="1" xfId="0" applyFont="1" applyFill="1" applyBorder="1" applyAlignment="1">
      <alignment horizontal="center" vertical="center" wrapText="1"/>
    </xf>
    <xf numFmtId="0" fontId="2" fillId="8" borderId="3"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0" borderId="0" xfId="0" applyFill="1" applyBorder="1"/>
    <xf numFmtId="0" fontId="12" fillId="0" borderId="0" xfId="0" applyFont="1" applyAlignment="1">
      <alignment wrapText="1"/>
    </xf>
    <xf numFmtId="0" fontId="3" fillId="3" borderId="1" xfId="0" applyFont="1" applyFill="1" applyBorder="1" applyAlignment="1">
      <alignment horizontal="center" vertical="center" wrapText="1"/>
    </xf>
    <xf numFmtId="0" fontId="3" fillId="0" borderId="2" xfId="0" applyFont="1" applyBorder="1" applyAlignment="1">
      <alignment horizontal="center" vertical="center"/>
    </xf>
    <xf numFmtId="0" fontId="11" fillId="0" borderId="0" xfId="0" applyFont="1" applyAlignment="1">
      <alignment vertical="center"/>
    </xf>
    <xf numFmtId="2" fontId="3" fillId="0" borderId="1"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0" fontId="3" fillId="0" borderId="15" xfId="0" applyFont="1" applyBorder="1" applyAlignment="1">
      <alignment vertical="center" wrapText="1"/>
    </xf>
    <xf numFmtId="0" fontId="14" fillId="0" borderId="0" xfId="0" applyFont="1" applyAlignment="1">
      <alignment horizontal="left" vertical="center" wrapText="1"/>
    </xf>
    <xf numFmtId="0" fontId="14" fillId="0" borderId="0" xfId="0" applyFont="1" applyFill="1" applyAlignment="1">
      <alignment vertical="center" wrapText="1"/>
    </xf>
    <xf numFmtId="0" fontId="2" fillId="0" borderId="0" xfId="0" applyFont="1" applyFill="1" applyAlignment="1">
      <alignment horizontal="center" vertical="center"/>
    </xf>
    <xf numFmtId="0" fontId="0" fillId="0" borderId="0" xfId="0" applyAlignment="1">
      <alignment vertical="center"/>
    </xf>
    <xf numFmtId="0" fontId="2" fillId="5" borderId="0" xfId="0" applyFont="1" applyFill="1" applyAlignment="1">
      <alignment horizontal="center" vertical="center"/>
    </xf>
    <xf numFmtId="0" fontId="2" fillId="6" borderId="16" xfId="0" applyFont="1" applyFill="1" applyBorder="1" applyAlignment="1">
      <alignment horizontal="center" vertical="center"/>
    </xf>
    <xf numFmtId="0" fontId="2" fillId="6" borderId="2" xfId="0" applyFont="1" applyFill="1" applyBorder="1" applyAlignment="1">
      <alignment horizontal="center" vertical="center"/>
    </xf>
    <xf numFmtId="0" fontId="3" fillId="5" borderId="5" xfId="0" applyFont="1" applyFill="1" applyBorder="1" applyAlignment="1">
      <alignment horizontal="center" vertical="center" wrapText="1"/>
    </xf>
    <xf numFmtId="0" fontId="2" fillId="0" borderId="0" xfId="0" applyFont="1" applyAlignment="1">
      <alignment horizontal="center" vertical="top" wrapText="1"/>
    </xf>
    <xf numFmtId="0" fontId="2" fillId="0" borderId="3" xfId="0" applyFont="1" applyBorder="1" applyAlignment="1">
      <alignment horizontal="left" vertical="center"/>
    </xf>
    <xf numFmtId="164" fontId="2" fillId="0" borderId="3" xfId="0" applyNumberFormat="1" applyFont="1" applyBorder="1" applyAlignment="1">
      <alignment horizontal="center" vertical="center"/>
    </xf>
    <xf numFmtId="2"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5" fillId="5" borderId="0" xfId="0" applyFont="1" applyFill="1" applyBorder="1" applyAlignment="1">
      <alignment horizontal="right"/>
    </xf>
    <xf numFmtId="0" fontId="2" fillId="5" borderId="0" xfId="0" applyFont="1" applyFill="1" applyBorder="1" applyAlignment="1">
      <alignment horizontal="right"/>
    </xf>
    <xf numFmtId="0" fontId="4" fillId="4" borderId="3" xfId="0" applyFont="1" applyFill="1" applyBorder="1" applyAlignment="1">
      <alignment vertical="center" wrapText="1"/>
    </xf>
    <xf numFmtId="0" fontId="2" fillId="0" borderId="17" xfId="0" applyFont="1" applyBorder="1"/>
    <xf numFmtId="0" fontId="2" fillId="0" borderId="18" xfId="0" applyFont="1" applyBorder="1" applyAlignment="1">
      <alignmen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left" vertical="center" wrapText="1"/>
    </xf>
    <xf numFmtId="164" fontId="2" fillId="0" borderId="21" xfId="0" applyNumberFormat="1" applyFont="1" applyBorder="1" applyAlignment="1">
      <alignment horizontal="center" vertical="center"/>
    </xf>
    <xf numFmtId="0" fontId="2" fillId="0" borderId="22" xfId="0" applyFont="1" applyBorder="1" applyAlignment="1">
      <alignment horizontal="center" vertical="center" wrapText="1"/>
    </xf>
    <xf numFmtId="2" fontId="2" fillId="0" borderId="14" xfId="0" applyNumberFormat="1" applyFont="1" applyBorder="1" applyAlignment="1">
      <alignment horizontal="center" vertical="center"/>
    </xf>
    <xf numFmtId="2" fontId="2" fillId="0" borderId="23" xfId="0" applyNumberFormat="1" applyFont="1" applyBorder="1" applyAlignment="1">
      <alignment horizontal="center" vertical="center"/>
    </xf>
    <xf numFmtId="9" fontId="5" fillId="5" borderId="8" xfId="0" applyNumberFormat="1" applyFont="1" applyFill="1" applyBorder="1" applyAlignment="1">
      <alignment horizontal="center" vertical="center" wrapText="1"/>
    </xf>
    <xf numFmtId="2" fontId="5" fillId="5" borderId="24" xfId="0" applyNumberFormat="1" applyFont="1" applyFill="1" applyBorder="1" applyAlignment="1">
      <alignment horizontal="center" vertical="center"/>
    </xf>
    <xf numFmtId="2" fontId="5" fillId="5" borderId="25" xfId="0" applyNumberFormat="1" applyFont="1" applyFill="1" applyBorder="1" applyAlignment="1">
      <alignment horizontal="center" vertical="center"/>
    </xf>
    <xf numFmtId="9" fontId="5" fillId="5" borderId="2" xfId="0" applyNumberFormat="1" applyFont="1" applyFill="1" applyBorder="1" applyAlignment="1">
      <alignment horizontal="center" vertical="center" wrapText="1"/>
    </xf>
    <xf numFmtId="0" fontId="3" fillId="0" borderId="27" xfId="0" applyFont="1" applyBorder="1" applyAlignment="1">
      <alignment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8" xfId="0" applyFont="1" applyFill="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2" fontId="3" fillId="0" borderId="32" xfId="0" applyNumberFormat="1" applyFont="1" applyBorder="1" applyAlignment="1">
      <alignment horizontal="center" vertical="center" wrapText="1"/>
    </xf>
    <xf numFmtId="0" fontId="3" fillId="0" borderId="33" xfId="0" applyFont="1" applyBorder="1" applyAlignment="1">
      <alignment horizontal="center" vertical="center" wrapText="1"/>
    </xf>
    <xf numFmtId="0" fontId="2" fillId="0" borderId="21" xfId="0" applyFont="1" applyBorder="1" applyAlignment="1">
      <alignment horizontal="center" vertical="center"/>
    </xf>
    <xf numFmtId="0" fontId="3" fillId="0" borderId="22"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 fillId="0" borderId="17" xfId="0" applyFont="1" applyBorder="1" applyAlignment="1">
      <alignment horizontal="center" vertical="center"/>
    </xf>
    <xf numFmtId="0" fontId="3" fillId="0" borderId="35" xfId="0" applyFont="1" applyBorder="1" applyAlignment="1">
      <alignment horizontal="center" vertical="center" wrapText="1"/>
    </xf>
    <xf numFmtId="0" fontId="3" fillId="0" borderId="18" xfId="0" applyFont="1" applyBorder="1" applyAlignment="1">
      <alignment horizontal="center" vertical="center" wrapText="1"/>
    </xf>
    <xf numFmtId="9" fontId="5" fillId="0" borderId="8" xfId="0" applyNumberFormat="1" applyFont="1" applyBorder="1" applyAlignment="1">
      <alignment horizontal="center" vertical="center" wrapText="1"/>
    </xf>
    <xf numFmtId="0" fontId="5" fillId="0" borderId="34" xfId="0" applyFont="1" applyBorder="1" applyAlignment="1">
      <alignment horizontal="center" vertical="center" wrapText="1"/>
    </xf>
    <xf numFmtId="2" fontId="2" fillId="0" borderId="14" xfId="0" applyNumberFormat="1" applyFont="1" applyBorder="1" applyAlignment="1">
      <alignment horizontal="center"/>
    </xf>
    <xf numFmtId="2" fontId="5" fillId="5" borderId="24" xfId="0" applyNumberFormat="1" applyFont="1" applyFill="1" applyBorder="1" applyAlignment="1">
      <alignment horizontal="center"/>
    </xf>
    <xf numFmtId="0" fontId="2" fillId="0" borderId="17" xfId="0" applyFont="1" applyBorder="1" applyAlignment="1">
      <alignment horizontal="center" vertical="center" wrapText="1"/>
    </xf>
    <xf numFmtId="0" fontId="3" fillId="3" borderId="30"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2" fontId="2" fillId="3" borderId="14" xfId="0" applyNumberFormat="1" applyFont="1" applyFill="1" applyBorder="1" applyAlignment="1">
      <alignment horizontal="center" vertical="center" wrapText="1"/>
    </xf>
    <xf numFmtId="0" fontId="2" fillId="0" borderId="34" xfId="0" applyFont="1" applyBorder="1" applyAlignment="1">
      <alignment horizontal="center" vertical="center" wrapText="1"/>
    </xf>
    <xf numFmtId="2" fontId="5" fillId="3" borderId="24" xfId="0" applyNumberFormat="1" applyFont="1" applyFill="1" applyBorder="1" applyAlignment="1">
      <alignment horizontal="center" vertical="center" wrapText="1"/>
    </xf>
    <xf numFmtId="2" fontId="5" fillId="5" borderId="38" xfId="0" applyNumberFormat="1" applyFont="1" applyFill="1" applyBorder="1" applyAlignment="1">
      <alignment horizontal="center" vertical="center" wrapText="1"/>
    </xf>
    <xf numFmtId="2" fontId="5" fillId="4" borderId="25" xfId="0" applyNumberFormat="1" applyFont="1" applyFill="1" applyBorder="1" applyAlignment="1">
      <alignment horizontal="center" vertical="center" wrapText="1"/>
    </xf>
    <xf numFmtId="0" fontId="5" fillId="5" borderId="26" xfId="0" applyFont="1" applyFill="1" applyBorder="1" applyAlignment="1">
      <alignment horizontal="center" vertical="center" wrapText="1"/>
    </xf>
    <xf numFmtId="9" fontId="5" fillId="4" borderId="8" xfId="0" applyNumberFormat="1" applyFont="1" applyFill="1" applyBorder="1" applyAlignment="1">
      <alignment horizontal="center" vertical="center"/>
    </xf>
    <xf numFmtId="0" fontId="5" fillId="0" borderId="0" xfId="0" applyFont="1" applyFill="1" applyBorder="1" applyAlignment="1">
      <alignment horizontal="center"/>
    </xf>
    <xf numFmtId="0" fontId="2" fillId="0" borderId="18" xfId="0" applyFont="1" applyBorder="1" applyAlignment="1">
      <alignment horizontal="center" vertical="center"/>
    </xf>
    <xf numFmtId="0" fontId="3" fillId="2" borderId="19" xfId="0" applyFont="1" applyFill="1" applyBorder="1" applyAlignment="1">
      <alignment vertical="center" wrapText="1"/>
    </xf>
    <xf numFmtId="0" fontId="3" fillId="4" borderId="19" xfId="0" applyFont="1" applyFill="1" applyBorder="1" applyAlignment="1">
      <alignment vertical="center" wrapText="1"/>
    </xf>
    <xf numFmtId="2" fontId="2" fillId="2" borderId="14" xfId="0" applyNumberFormat="1" applyFont="1" applyFill="1" applyBorder="1" applyAlignment="1">
      <alignment horizontal="center"/>
    </xf>
    <xf numFmtId="2" fontId="5" fillId="2" borderId="24" xfId="0" applyNumberFormat="1" applyFont="1" applyFill="1" applyBorder="1" applyAlignment="1">
      <alignment horizontal="center"/>
    </xf>
    <xf numFmtId="0" fontId="3" fillId="8" borderId="19"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2" fillId="4" borderId="21" xfId="0" applyFont="1" applyFill="1" applyBorder="1" applyAlignment="1">
      <alignment horizontal="center" vertical="center"/>
    </xf>
    <xf numFmtId="2" fontId="2" fillId="8" borderId="14" xfId="0" applyNumberFormat="1" applyFont="1" applyFill="1" applyBorder="1" applyAlignment="1">
      <alignment horizontal="center" vertical="center"/>
    </xf>
    <xf numFmtId="2" fontId="2" fillId="5" borderId="14" xfId="0" applyNumberFormat="1" applyFont="1" applyFill="1" applyBorder="1" applyAlignment="1">
      <alignment horizontal="center" vertical="center"/>
    </xf>
    <xf numFmtId="2" fontId="2" fillId="4" borderId="14" xfId="0" applyNumberFormat="1" applyFont="1" applyFill="1" applyBorder="1" applyAlignment="1">
      <alignment horizontal="center" vertical="center"/>
    </xf>
    <xf numFmtId="2" fontId="2" fillId="4" borderId="23" xfId="0" applyNumberFormat="1" applyFont="1" applyFill="1" applyBorder="1" applyAlignment="1">
      <alignment horizontal="center" vertical="center"/>
    </xf>
    <xf numFmtId="2" fontId="5" fillId="8" borderId="24" xfId="0" applyNumberFormat="1" applyFont="1" applyFill="1" applyBorder="1" applyAlignment="1">
      <alignment horizontal="center" vertical="center"/>
    </xf>
    <xf numFmtId="2" fontId="5" fillId="4" borderId="24" xfId="0" applyNumberFormat="1" applyFont="1" applyFill="1" applyBorder="1" applyAlignment="1">
      <alignment horizontal="center" vertical="center"/>
    </xf>
    <xf numFmtId="2" fontId="5" fillId="4" borderId="25" xfId="0" applyNumberFormat="1" applyFont="1" applyFill="1" applyBorder="1" applyAlignment="1">
      <alignment horizontal="center" vertical="center"/>
    </xf>
    <xf numFmtId="9" fontId="5" fillId="4" borderId="8" xfId="0" applyNumberFormat="1" applyFont="1" applyFill="1" applyBorder="1" applyAlignment="1">
      <alignment horizontal="center"/>
    </xf>
    <xf numFmtId="0" fontId="3" fillId="5" borderId="19" xfId="0" applyFont="1" applyFill="1" applyBorder="1" applyAlignment="1">
      <alignment vertical="center" wrapText="1"/>
    </xf>
    <xf numFmtId="0" fontId="3" fillId="5" borderId="20" xfId="0" applyFont="1" applyFill="1" applyBorder="1" applyAlignment="1">
      <alignment vertical="center" wrapText="1"/>
    </xf>
    <xf numFmtId="0" fontId="4" fillId="5" borderId="21" xfId="0" applyFont="1" applyFill="1" applyBorder="1" applyAlignment="1">
      <alignment vertical="center" wrapText="1"/>
    </xf>
    <xf numFmtId="0" fontId="3" fillId="3" borderId="21" xfId="0" applyFont="1" applyFill="1" applyBorder="1" applyAlignment="1">
      <alignment horizontal="center" vertical="center" wrapText="1"/>
    </xf>
    <xf numFmtId="0" fontId="2" fillId="3" borderId="21" xfId="0" applyFont="1" applyFill="1" applyBorder="1" applyAlignment="1">
      <alignment horizontal="center" vertical="center"/>
    </xf>
    <xf numFmtId="2" fontId="2" fillId="3" borderId="14" xfId="0" applyNumberFormat="1" applyFont="1" applyFill="1" applyBorder="1" applyAlignment="1">
      <alignment horizontal="center" vertical="center"/>
    </xf>
    <xf numFmtId="2" fontId="2" fillId="3" borderId="23" xfId="0" applyNumberFormat="1" applyFont="1" applyFill="1" applyBorder="1" applyAlignment="1">
      <alignment horizontal="center" vertical="center"/>
    </xf>
    <xf numFmtId="0" fontId="3" fillId="3" borderId="19" xfId="0" applyFont="1" applyFill="1" applyBorder="1" applyAlignment="1">
      <alignment vertical="center" wrapText="1"/>
    </xf>
    <xf numFmtId="0" fontId="3" fillId="5" borderId="21" xfId="0" applyFont="1" applyFill="1" applyBorder="1" applyAlignment="1">
      <alignment vertical="center" wrapText="1"/>
    </xf>
    <xf numFmtId="0" fontId="3" fillId="5" borderId="21" xfId="0" applyFont="1" applyFill="1" applyBorder="1" applyAlignment="1">
      <alignment horizontal="center" vertical="center" wrapText="1"/>
    </xf>
    <xf numFmtId="0" fontId="2" fillId="5" borderId="21" xfId="0" applyFont="1" applyFill="1" applyBorder="1" applyAlignment="1">
      <alignment horizontal="center" vertical="center"/>
    </xf>
    <xf numFmtId="2" fontId="2" fillId="5" borderId="23" xfId="0" applyNumberFormat="1" applyFont="1" applyFill="1" applyBorder="1" applyAlignment="1">
      <alignment horizontal="center" vertical="center"/>
    </xf>
    <xf numFmtId="2" fontId="5" fillId="3" borderId="24" xfId="0" applyNumberFormat="1" applyFont="1" applyFill="1" applyBorder="1" applyAlignment="1">
      <alignment horizontal="center" vertical="center"/>
    </xf>
    <xf numFmtId="0" fontId="2" fillId="0" borderId="14" xfId="0" applyFont="1" applyBorder="1"/>
    <xf numFmtId="0" fontId="3" fillId="8" borderId="14" xfId="0" applyFont="1" applyFill="1" applyBorder="1" applyAlignment="1">
      <alignment vertical="center" wrapText="1"/>
    </xf>
    <xf numFmtId="0" fontId="3" fillId="5" borderId="14" xfId="0" applyFont="1" applyFill="1" applyBorder="1" applyAlignment="1">
      <alignment vertical="center" wrapText="1"/>
    </xf>
    <xf numFmtId="0" fontId="3" fillId="4" borderId="14" xfId="0" applyFont="1" applyFill="1" applyBorder="1" applyAlignment="1">
      <alignment vertical="center" wrapText="1"/>
    </xf>
    <xf numFmtId="0" fontId="3" fillId="8" borderId="30"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31" xfId="0" applyFont="1" applyFill="1" applyBorder="1" applyAlignment="1">
      <alignment horizontal="center" vertical="center" wrapText="1"/>
    </xf>
    <xf numFmtId="165" fontId="2" fillId="6" borderId="8" xfId="0" applyNumberFormat="1" applyFont="1" applyFill="1" applyBorder="1" applyAlignment="1">
      <alignment horizontal="center" vertical="center"/>
    </xf>
    <xf numFmtId="165" fontId="2" fillId="6" borderId="2" xfId="0" applyNumberFormat="1" applyFont="1" applyFill="1" applyBorder="1" applyAlignment="1">
      <alignment horizontal="center" vertical="center"/>
    </xf>
    <xf numFmtId="0" fontId="2" fillId="0" borderId="0" xfId="0" applyFont="1" applyAlignment="1">
      <alignment horizontal="center" vertical="center" wrapText="1"/>
    </xf>
    <xf numFmtId="0" fontId="16" fillId="0" borderId="0" xfId="0" applyFont="1"/>
    <xf numFmtId="0" fontId="17" fillId="0" borderId="0" xfId="0" applyFont="1"/>
    <xf numFmtId="0" fontId="2" fillId="0" borderId="39" xfId="0" applyFont="1" applyBorder="1" applyAlignment="1">
      <alignment horizontal="center" vertical="center"/>
    </xf>
    <xf numFmtId="0" fontId="3" fillId="0" borderId="40" xfId="0" applyFont="1" applyBorder="1" applyAlignment="1">
      <alignment vertical="center" wrapText="1"/>
    </xf>
    <xf numFmtId="2" fontId="3" fillId="0" borderId="7" xfId="0" applyNumberFormat="1" applyFont="1" applyBorder="1" applyAlignment="1">
      <alignment horizontal="center" vertical="center" wrapText="1"/>
    </xf>
    <xf numFmtId="2" fontId="2" fillId="0" borderId="37" xfId="0" applyNumberFormat="1" applyFont="1" applyBorder="1" applyAlignment="1">
      <alignment horizontal="center"/>
    </xf>
    <xf numFmtId="2" fontId="5" fillId="5" borderId="38" xfId="0" applyNumberFormat="1" applyFont="1" applyFill="1" applyBorder="1" applyAlignment="1">
      <alignment horizontal="center"/>
    </xf>
    <xf numFmtId="0" fontId="2" fillId="0" borderId="3" xfId="0" applyFont="1" applyFill="1" applyBorder="1" applyAlignment="1">
      <alignment horizontal="center" vertical="center"/>
    </xf>
    <xf numFmtId="0" fontId="2" fillId="0" borderId="0" xfId="0" applyFont="1" applyAlignment="1">
      <alignment horizontal="right" vertical="center" wrapText="1"/>
    </xf>
    <xf numFmtId="0" fontId="2" fillId="0" borderId="0" xfId="0" applyFont="1" applyAlignment="1">
      <alignment horizontal="left" vertical="center"/>
    </xf>
    <xf numFmtId="0" fontId="4" fillId="9" borderId="24" xfId="0" applyFont="1" applyFill="1" applyBorder="1" applyAlignment="1">
      <alignment horizontal="center" vertical="center" wrapText="1"/>
    </xf>
    <xf numFmtId="0" fontId="2" fillId="0" borderId="0" xfId="0" applyFont="1" applyAlignment="1">
      <alignment horizontal="left" vertical="center" wrapText="1"/>
    </xf>
    <xf numFmtId="0" fontId="4" fillId="9" borderId="25" xfId="0" applyFont="1" applyFill="1" applyBorder="1" applyAlignment="1">
      <alignment horizontal="center" vertical="center" wrapText="1"/>
    </xf>
    <xf numFmtId="0" fontId="2" fillId="0" borderId="41" xfId="0" applyFont="1" applyBorder="1" applyAlignment="1">
      <alignment horizontal="center" vertical="center" wrapText="1"/>
    </xf>
    <xf numFmtId="0" fontId="3" fillId="3" borderId="6"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14" fillId="0" borderId="3" xfId="0" applyFont="1" applyBorder="1"/>
    <xf numFmtId="2" fontId="14" fillId="0" borderId="3" xfId="0" applyNumberFormat="1" applyFont="1" applyFill="1" applyBorder="1" applyAlignment="1">
      <alignment horizontal="center"/>
    </xf>
    <xf numFmtId="2" fontId="18" fillId="5" borderId="3" xfId="0" applyNumberFormat="1" applyFont="1" applyFill="1" applyBorder="1" applyAlignment="1">
      <alignment horizontal="center"/>
    </xf>
    <xf numFmtId="0" fontId="14" fillId="0" borderId="3" xfId="0" applyFont="1" applyFill="1" applyBorder="1" applyAlignment="1">
      <alignment vertical="center" wrapText="1"/>
    </xf>
    <xf numFmtId="2" fontId="14" fillId="0" borderId="3" xfId="0" applyNumberFormat="1" applyFont="1" applyFill="1" applyBorder="1" applyAlignment="1">
      <alignment horizontal="center" vertical="center" wrapText="1"/>
    </xf>
    <xf numFmtId="0" fontId="14" fillId="0" borderId="3" xfId="0" applyFont="1" applyBorder="1" applyAlignment="1">
      <alignment horizontal="center"/>
    </xf>
    <xf numFmtId="2" fontId="14" fillId="0" borderId="3" xfId="0" applyNumberFormat="1" applyFont="1" applyFill="1" applyBorder="1" applyAlignment="1">
      <alignment horizontal="center" vertical="center"/>
    </xf>
    <xf numFmtId="2" fontId="18" fillId="5" borderId="3" xfId="0" applyNumberFormat="1" applyFont="1" applyFill="1" applyBorder="1" applyAlignment="1">
      <alignment horizontal="center" vertical="center"/>
    </xf>
    <xf numFmtId="0" fontId="7" fillId="0" borderId="0" xfId="0" applyFont="1" applyAlignment="1">
      <alignment horizontal="center"/>
    </xf>
    <xf numFmtId="0" fontId="5" fillId="4" borderId="11" xfId="0" applyFont="1" applyFill="1" applyBorder="1" applyAlignment="1">
      <alignment horizontal="right"/>
    </xf>
    <xf numFmtId="0" fontId="5" fillId="4" borderId="0" xfId="0" applyFont="1" applyFill="1" applyBorder="1" applyAlignment="1">
      <alignment horizontal="right"/>
    </xf>
    <xf numFmtId="0" fontId="2" fillId="4" borderId="11" xfId="0" applyFont="1" applyFill="1" applyBorder="1" applyAlignment="1">
      <alignment horizontal="right"/>
    </xf>
    <xf numFmtId="0" fontId="2" fillId="4" borderId="0" xfId="0" applyFont="1" applyFill="1" applyBorder="1" applyAlignment="1">
      <alignment horizontal="right"/>
    </xf>
    <xf numFmtId="0" fontId="2" fillId="4" borderId="12" xfId="0" applyFont="1" applyFill="1" applyBorder="1" applyAlignment="1">
      <alignment horizontal="right"/>
    </xf>
    <xf numFmtId="0" fontId="2" fillId="0" borderId="11" xfId="0" applyFont="1" applyBorder="1" applyAlignment="1">
      <alignment horizontal="center"/>
    </xf>
    <xf numFmtId="0" fontId="2" fillId="0" borderId="0" xfId="0" applyFont="1" applyBorder="1" applyAlignment="1">
      <alignment horizontal="center"/>
    </xf>
    <xf numFmtId="0" fontId="12" fillId="0" borderId="0" xfId="0" applyFont="1" applyAlignment="1">
      <alignment horizontal="center" wrapText="1"/>
    </xf>
    <xf numFmtId="0" fontId="2" fillId="0" borderId="0" xfId="0" applyFont="1" applyAlignment="1">
      <alignment horizontal="center" vertical="center" wrapText="1"/>
    </xf>
    <xf numFmtId="0" fontId="14" fillId="0" borderId="0" xfId="0" applyFont="1" applyAlignment="1">
      <alignment horizontal="left" vertical="center" wrapText="1"/>
    </xf>
    <xf numFmtId="0" fontId="7" fillId="0" borderId="0" xfId="0" applyFont="1" applyAlignment="1">
      <alignment horizontal="center" wrapText="1"/>
    </xf>
    <xf numFmtId="0" fontId="2"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colors>
    <mruColors>
      <color rgb="FFE7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965A4-E743-4078-B44A-FA899CF26B0D}">
  <dimension ref="A1:K17"/>
  <sheetViews>
    <sheetView zoomScaleNormal="100" workbookViewId="0">
      <selection activeCell="F6" sqref="F6"/>
    </sheetView>
  </sheetViews>
  <sheetFormatPr defaultRowHeight="14.5" x14ac:dyDescent="0.35"/>
  <cols>
    <col min="1" max="1" width="4.453125" customWidth="1"/>
    <col min="2" max="2" width="44.26953125" customWidth="1"/>
    <col min="3" max="3" width="17.36328125" customWidth="1"/>
    <col min="4" max="4" width="14.7265625" customWidth="1"/>
    <col min="5" max="5" width="14.90625" customWidth="1"/>
    <col min="6" max="6" width="16.08984375" customWidth="1"/>
    <col min="8" max="8" width="22.90625" hidden="1" customWidth="1"/>
    <col min="9" max="9" width="35.36328125" hidden="1" customWidth="1"/>
    <col min="10" max="10" width="10.36328125" hidden="1" customWidth="1"/>
    <col min="11" max="11" width="8.7265625" hidden="1" customWidth="1"/>
  </cols>
  <sheetData>
    <row r="1" spans="1:11" ht="18" thickBot="1" x14ac:dyDescent="0.4">
      <c r="A1" s="211" t="s">
        <v>36</v>
      </c>
      <c r="B1" s="211"/>
      <c r="C1" s="211"/>
      <c r="D1" s="211"/>
      <c r="E1" s="211"/>
      <c r="F1" s="211"/>
    </row>
    <row r="2" spans="1:11" ht="16" thickBot="1" x14ac:dyDescent="0.4">
      <c r="A2" s="11"/>
      <c r="B2" s="13" t="s">
        <v>20</v>
      </c>
      <c r="C2" s="182">
        <v>4.548</v>
      </c>
      <c r="D2" s="11"/>
      <c r="E2" s="10"/>
      <c r="F2" s="10"/>
    </row>
    <row r="3" spans="1:11" ht="16" thickBot="1" x14ac:dyDescent="0.4">
      <c r="A3" s="11"/>
      <c r="B3" s="13" t="s">
        <v>21</v>
      </c>
      <c r="C3" s="56" t="s">
        <v>95</v>
      </c>
      <c r="D3" s="11"/>
      <c r="E3" s="11"/>
      <c r="F3" s="11"/>
    </row>
    <row r="4" spans="1:11" ht="16" thickBot="1" x14ac:dyDescent="0.4">
      <c r="A4" s="11"/>
      <c r="B4" s="13"/>
      <c r="C4" s="36"/>
      <c r="D4" s="11"/>
      <c r="E4" s="11"/>
      <c r="F4" s="11"/>
    </row>
    <row r="5" spans="1:11" ht="16" thickBot="1" x14ac:dyDescent="0.4">
      <c r="A5" s="11"/>
      <c r="B5" s="13"/>
      <c r="C5" s="11"/>
      <c r="D5" s="11"/>
      <c r="E5" s="35"/>
      <c r="F5" s="141">
        <v>0.8</v>
      </c>
    </row>
    <row r="6" spans="1:11" ht="31.5" customHeight="1" x14ac:dyDescent="0.35">
      <c r="A6" s="97"/>
      <c r="B6" s="143" t="s">
        <v>18</v>
      </c>
      <c r="C6" s="143" t="s">
        <v>19</v>
      </c>
      <c r="D6" s="99" t="s">
        <v>46</v>
      </c>
      <c r="E6" s="104" t="s">
        <v>27</v>
      </c>
      <c r="F6" s="127" t="s">
        <v>26</v>
      </c>
    </row>
    <row r="7" spans="1:11" ht="35.5" customHeight="1" x14ac:dyDescent="0.35">
      <c r="A7" s="168" t="s">
        <v>0</v>
      </c>
      <c r="B7" s="17" t="s">
        <v>1</v>
      </c>
      <c r="C7" s="17">
        <v>292</v>
      </c>
      <c r="D7" s="27">
        <f>$K$7</f>
        <v>1</v>
      </c>
      <c r="E7" s="166">
        <f t="shared" ref="E7:E17" si="0">$C$2*C7*D7</f>
        <v>1328.0160000000001</v>
      </c>
      <c r="F7" s="173">
        <f>E7*0.8</f>
        <v>1062.4128000000001</v>
      </c>
      <c r="H7" s="3" t="s">
        <v>45</v>
      </c>
      <c r="I7" s="3" t="s">
        <v>22</v>
      </c>
      <c r="J7" s="4">
        <v>2.2000000000000002</v>
      </c>
      <c r="K7" s="5">
        <f>IF(LOWER($C$3)="jā",J7,IF(LOWER($C$3)="nē",1," "))</f>
        <v>1</v>
      </c>
    </row>
    <row r="8" spans="1:11" ht="27" customHeight="1" x14ac:dyDescent="0.35">
      <c r="A8" s="168" t="s">
        <v>2</v>
      </c>
      <c r="B8" s="17" t="s">
        <v>48</v>
      </c>
      <c r="C8" s="17">
        <v>287</v>
      </c>
      <c r="D8" s="27">
        <v>1</v>
      </c>
      <c r="E8" s="166">
        <f t="shared" si="0"/>
        <v>1305.2760000000001</v>
      </c>
      <c r="F8" s="173">
        <f t="shared" ref="F8:F17" si="1">E8*0.8</f>
        <v>1044.2208000000001</v>
      </c>
      <c r="H8" s="3"/>
      <c r="I8" s="3" t="s">
        <v>23</v>
      </c>
      <c r="J8" s="4">
        <v>2</v>
      </c>
      <c r="K8" s="5">
        <f t="shared" ref="K8:K10" si="2">IF(LOWER($C$3)="jā",J8,IF(LOWER($C$3)="nē",1," "))</f>
        <v>1</v>
      </c>
    </row>
    <row r="9" spans="1:11" ht="29.5" customHeight="1" x14ac:dyDescent="0.35">
      <c r="A9" s="145" t="s">
        <v>3</v>
      </c>
      <c r="B9" s="19" t="s">
        <v>4</v>
      </c>
      <c r="C9" s="19">
        <v>267</v>
      </c>
      <c r="D9" s="22">
        <f>$K$8</f>
        <v>1</v>
      </c>
      <c r="E9" s="155">
        <f t="shared" si="0"/>
        <v>1214.316</v>
      </c>
      <c r="F9" s="158">
        <f t="shared" si="1"/>
        <v>971.45280000000002</v>
      </c>
      <c r="H9" s="3"/>
      <c r="I9" s="3" t="s">
        <v>24</v>
      </c>
      <c r="J9" s="4">
        <v>1.8</v>
      </c>
      <c r="K9" s="5">
        <f t="shared" si="2"/>
        <v>1</v>
      </c>
    </row>
    <row r="10" spans="1:11" ht="30" customHeight="1" x14ac:dyDescent="0.35">
      <c r="A10" s="145" t="s">
        <v>5</v>
      </c>
      <c r="B10" s="19" t="s">
        <v>28</v>
      </c>
      <c r="C10" s="19">
        <v>196</v>
      </c>
      <c r="D10" s="22">
        <f>$K$9</f>
        <v>1</v>
      </c>
      <c r="E10" s="155">
        <f t="shared" si="0"/>
        <v>891.40800000000002</v>
      </c>
      <c r="F10" s="158">
        <f t="shared" si="1"/>
        <v>713.1264000000001</v>
      </c>
      <c r="H10" s="6"/>
      <c r="I10" s="3" t="s">
        <v>25</v>
      </c>
      <c r="J10" s="4">
        <v>1.8</v>
      </c>
      <c r="K10" s="5">
        <f t="shared" si="2"/>
        <v>1</v>
      </c>
    </row>
    <row r="11" spans="1:11" ht="29" customHeight="1" x14ac:dyDescent="0.35">
      <c r="A11" s="168" t="s">
        <v>6</v>
      </c>
      <c r="B11" s="17" t="s">
        <v>47</v>
      </c>
      <c r="C11" s="17">
        <v>257</v>
      </c>
      <c r="D11" s="27">
        <v>1</v>
      </c>
      <c r="E11" s="166">
        <f t="shared" si="0"/>
        <v>1168.836</v>
      </c>
      <c r="F11" s="173">
        <f t="shared" si="1"/>
        <v>935.06880000000001</v>
      </c>
      <c r="H11" s="7"/>
      <c r="I11" s="8"/>
      <c r="J11" s="4"/>
      <c r="K11" s="5"/>
    </row>
    <row r="12" spans="1:11" ht="29" customHeight="1" x14ac:dyDescent="0.35">
      <c r="A12" s="168" t="s">
        <v>7</v>
      </c>
      <c r="B12" s="17" t="s">
        <v>29</v>
      </c>
      <c r="C12" s="17">
        <v>222</v>
      </c>
      <c r="D12" s="27">
        <f>$K$10</f>
        <v>1</v>
      </c>
      <c r="E12" s="166">
        <f t="shared" si="0"/>
        <v>1009.6560000000001</v>
      </c>
      <c r="F12" s="173">
        <f t="shared" si="1"/>
        <v>807.72480000000007</v>
      </c>
    </row>
    <row r="13" spans="1:11" ht="25" customHeight="1" x14ac:dyDescent="0.35">
      <c r="A13" s="161" t="s">
        <v>8</v>
      </c>
      <c r="B13" s="21" t="s">
        <v>9</v>
      </c>
      <c r="C13" s="21">
        <v>141</v>
      </c>
      <c r="D13" s="28">
        <f>$K$9</f>
        <v>1</v>
      </c>
      <c r="E13" s="154">
        <f t="shared" si="0"/>
        <v>641.26800000000003</v>
      </c>
      <c r="F13" s="108">
        <f t="shared" si="1"/>
        <v>513.01440000000002</v>
      </c>
    </row>
    <row r="14" spans="1:11" ht="22" customHeight="1" x14ac:dyDescent="0.35">
      <c r="A14" s="161" t="s">
        <v>10</v>
      </c>
      <c r="B14" s="21" t="s">
        <v>11</v>
      </c>
      <c r="C14" s="21">
        <v>107</v>
      </c>
      <c r="D14" s="28">
        <f t="shared" ref="D14:D17" si="3">$K$9</f>
        <v>1</v>
      </c>
      <c r="E14" s="154">
        <f t="shared" si="0"/>
        <v>486.63600000000002</v>
      </c>
      <c r="F14" s="108">
        <f t="shared" si="1"/>
        <v>389.30880000000002</v>
      </c>
    </row>
    <row r="15" spans="1:11" ht="22.5" customHeight="1" x14ac:dyDescent="0.35">
      <c r="A15" s="161" t="s">
        <v>12</v>
      </c>
      <c r="B15" s="21" t="s">
        <v>13</v>
      </c>
      <c r="C15" s="21">
        <v>46</v>
      </c>
      <c r="D15" s="28">
        <f t="shared" si="3"/>
        <v>1</v>
      </c>
      <c r="E15" s="154">
        <f t="shared" si="0"/>
        <v>209.208</v>
      </c>
      <c r="F15" s="108">
        <f t="shared" si="1"/>
        <v>167.3664</v>
      </c>
    </row>
    <row r="16" spans="1:11" ht="22.5" customHeight="1" x14ac:dyDescent="0.35">
      <c r="A16" s="161" t="s">
        <v>14</v>
      </c>
      <c r="B16" s="21" t="s">
        <v>15</v>
      </c>
      <c r="C16" s="21">
        <v>29</v>
      </c>
      <c r="D16" s="28">
        <f t="shared" si="3"/>
        <v>1</v>
      </c>
      <c r="E16" s="154">
        <f t="shared" si="0"/>
        <v>131.892</v>
      </c>
      <c r="F16" s="108">
        <f t="shared" si="1"/>
        <v>105.5136</v>
      </c>
    </row>
    <row r="17" spans="1:6" ht="21" customHeight="1" thickBot="1" x14ac:dyDescent="0.4">
      <c r="A17" s="162" t="s">
        <v>16</v>
      </c>
      <c r="B17" s="170" t="s">
        <v>17</v>
      </c>
      <c r="C17" s="170">
        <v>26</v>
      </c>
      <c r="D17" s="171">
        <f t="shared" si="3"/>
        <v>1</v>
      </c>
      <c r="E17" s="172">
        <f t="shared" si="0"/>
        <v>118.248</v>
      </c>
      <c r="F17" s="109">
        <f t="shared" si="1"/>
        <v>94.598400000000012</v>
      </c>
    </row>
  </sheetData>
  <mergeCells count="1">
    <mergeCell ref="A1:F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0BEB4-BC34-446B-9EF3-700FD721C81E}">
  <dimension ref="A1:L21"/>
  <sheetViews>
    <sheetView workbookViewId="0">
      <selection activeCell="M5" sqref="M5"/>
    </sheetView>
  </sheetViews>
  <sheetFormatPr defaultRowHeight="14.5" x14ac:dyDescent="0.35"/>
  <cols>
    <col min="1" max="1" width="6.26953125" customWidth="1"/>
    <col min="2" max="2" width="27.90625" customWidth="1"/>
    <col min="3" max="3" width="15.81640625" customWidth="1"/>
    <col min="4" max="4" width="14.26953125" customWidth="1"/>
    <col min="5" max="5" width="11.36328125" customWidth="1"/>
    <col min="6" max="6" width="13.90625" customWidth="1"/>
    <col min="7" max="7" width="14.36328125" customWidth="1"/>
    <col min="9" max="11" width="0" hidden="1" customWidth="1"/>
  </cols>
  <sheetData>
    <row r="1" spans="1:12" ht="22.5" customHeight="1" thickBot="1" x14ac:dyDescent="0.45">
      <c r="A1" s="222" t="s">
        <v>167</v>
      </c>
      <c r="B1" s="219"/>
      <c r="C1" s="219"/>
      <c r="D1" s="219"/>
      <c r="E1" s="219"/>
      <c r="F1" s="219"/>
    </row>
    <row r="2" spans="1:12" ht="38.5" customHeight="1" thickBot="1" x14ac:dyDescent="0.4">
      <c r="B2" s="221" t="s">
        <v>132</v>
      </c>
      <c r="C2" s="221"/>
      <c r="D2" s="221"/>
      <c r="E2" s="87">
        <v>102.7</v>
      </c>
      <c r="G2" s="84"/>
      <c r="L2" s="77"/>
    </row>
    <row r="3" spans="1:12" ht="16" thickBot="1" x14ac:dyDescent="0.4">
      <c r="B3" s="221" t="s">
        <v>133</v>
      </c>
      <c r="C3" s="221"/>
      <c r="D3" s="221"/>
      <c r="E3" s="86">
        <v>189.5</v>
      </c>
    </row>
    <row r="4" spans="1:12" ht="15.5" thickBot="1" x14ac:dyDescent="0.4">
      <c r="G4" s="107">
        <v>0.8</v>
      </c>
    </row>
    <row r="5" spans="1:12" ht="46.5" x14ac:dyDescent="0.35">
      <c r="A5" s="111"/>
      <c r="B5" s="112" t="s">
        <v>18</v>
      </c>
      <c r="C5" s="112" t="s">
        <v>140</v>
      </c>
      <c r="D5" s="113" t="s">
        <v>141</v>
      </c>
      <c r="E5" s="114" t="s">
        <v>160</v>
      </c>
      <c r="F5" s="121" t="s">
        <v>27</v>
      </c>
      <c r="G5" s="122" t="s">
        <v>26</v>
      </c>
      <c r="H5" s="2"/>
      <c r="I5" s="2"/>
      <c r="J5" s="24" t="s">
        <v>137</v>
      </c>
      <c r="K5" s="85">
        <f>E3/E2</f>
        <v>1.8451801363193767</v>
      </c>
      <c r="L5" s="2"/>
    </row>
    <row r="6" spans="1:12" ht="34.5" customHeight="1" x14ac:dyDescent="0.35">
      <c r="A6" s="115" t="s">
        <v>0</v>
      </c>
      <c r="B6" s="68" t="s">
        <v>142</v>
      </c>
      <c r="C6" s="78">
        <v>64.900000000000006</v>
      </c>
      <c r="D6" s="4">
        <v>882.18</v>
      </c>
      <c r="E6" s="14">
        <v>55.9</v>
      </c>
      <c r="F6" s="105">
        <f>C6*$K$5/E6*D6</f>
        <v>1889.856667647925</v>
      </c>
      <c r="G6" s="108">
        <f>F6*0.8</f>
        <v>1511.8853341183401</v>
      </c>
      <c r="H6" s="2"/>
      <c r="I6" s="2"/>
      <c r="J6" s="2"/>
      <c r="K6" s="2"/>
      <c r="L6" s="2"/>
    </row>
    <row r="7" spans="1:12" ht="34.5" customHeight="1" x14ac:dyDescent="0.35">
      <c r="A7" s="115" t="s">
        <v>2</v>
      </c>
      <c r="B7" s="68" t="s">
        <v>143</v>
      </c>
      <c r="C7" s="78">
        <v>50.62</v>
      </c>
      <c r="D7" s="4">
        <v>882.18</v>
      </c>
      <c r="E7" s="14">
        <v>55.9</v>
      </c>
      <c r="F7" s="105">
        <f t="shared" ref="F7:F20" si="0">C7*$K$5/E7*D7</f>
        <v>1474.0299617309388</v>
      </c>
      <c r="G7" s="108">
        <f t="shared" ref="G7:G19" si="1">F7*0.8</f>
        <v>1179.2239693847512</v>
      </c>
      <c r="H7" s="2"/>
      <c r="I7" s="2"/>
      <c r="J7" s="2"/>
      <c r="K7" s="2"/>
      <c r="L7" s="2"/>
    </row>
    <row r="8" spans="1:12" ht="36" customHeight="1" x14ac:dyDescent="0.35">
      <c r="A8" s="115" t="s">
        <v>3</v>
      </c>
      <c r="B8" s="68" t="s">
        <v>144</v>
      </c>
      <c r="C8" s="78">
        <v>35.4</v>
      </c>
      <c r="D8" s="4">
        <v>441.09</v>
      </c>
      <c r="E8" s="14">
        <v>55.9</v>
      </c>
      <c r="F8" s="105">
        <f t="shared" si="0"/>
        <v>515.41545481307026</v>
      </c>
      <c r="G8" s="108">
        <f t="shared" si="1"/>
        <v>412.3323638504562</v>
      </c>
      <c r="H8" s="2"/>
      <c r="I8" s="2"/>
      <c r="J8" s="2"/>
      <c r="K8" s="2"/>
      <c r="L8" s="2"/>
    </row>
    <row r="9" spans="1:12" ht="39.5" customHeight="1" x14ac:dyDescent="0.35">
      <c r="A9" s="115" t="s">
        <v>5</v>
      </c>
      <c r="B9" s="68" t="s">
        <v>145</v>
      </c>
      <c r="C9" s="78">
        <v>20.65</v>
      </c>
      <c r="D9" s="4">
        <v>441.09</v>
      </c>
      <c r="E9" s="14">
        <v>55.9</v>
      </c>
      <c r="F9" s="105">
        <f t="shared" si="0"/>
        <v>300.65901530762432</v>
      </c>
      <c r="G9" s="108">
        <f t="shared" si="1"/>
        <v>240.52721224609945</v>
      </c>
      <c r="H9" s="2"/>
      <c r="I9" s="2"/>
      <c r="J9" s="2"/>
      <c r="K9" s="2"/>
      <c r="L9" s="2"/>
    </row>
    <row r="10" spans="1:12" ht="33.5" customHeight="1" x14ac:dyDescent="0.35">
      <c r="A10" s="115" t="s">
        <v>6</v>
      </c>
      <c r="B10" s="68" t="s">
        <v>146</v>
      </c>
      <c r="C10" s="78">
        <v>2.95</v>
      </c>
      <c r="D10" s="4">
        <v>32.729999999999997</v>
      </c>
      <c r="E10" s="14">
        <v>55.9</v>
      </c>
      <c r="F10" s="105">
        <f t="shared" si="0"/>
        <v>3.1870948173902138</v>
      </c>
      <c r="G10" s="108">
        <f>F10*0.8</f>
        <v>2.5496758539121713</v>
      </c>
      <c r="H10" s="2"/>
      <c r="I10" s="2"/>
      <c r="J10" s="2"/>
      <c r="K10" s="2"/>
      <c r="L10" s="2"/>
    </row>
    <row r="11" spans="1:12" ht="31.5" customHeight="1" x14ac:dyDescent="0.35">
      <c r="A11" s="115" t="s">
        <v>7</v>
      </c>
      <c r="B11" s="68" t="s">
        <v>147</v>
      </c>
      <c r="C11" s="78">
        <v>19.68</v>
      </c>
      <c r="D11" s="4">
        <v>8.5399999999999991</v>
      </c>
      <c r="E11" s="14">
        <v>55.9</v>
      </c>
      <c r="F11" s="105">
        <f t="shared" si="0"/>
        <v>5.547661162912628</v>
      </c>
      <c r="G11" s="108">
        <f t="shared" si="1"/>
        <v>4.4381289303301026</v>
      </c>
      <c r="H11" s="2"/>
      <c r="I11" s="2"/>
      <c r="J11" s="2"/>
      <c r="K11" s="2"/>
      <c r="L11" s="2"/>
    </row>
    <row r="12" spans="1:12" ht="33.5" customHeight="1" x14ac:dyDescent="0.35">
      <c r="A12" s="115" t="s">
        <v>8</v>
      </c>
      <c r="B12" s="68" t="s">
        <v>148</v>
      </c>
      <c r="C12" s="78">
        <v>15.35</v>
      </c>
      <c r="D12" s="4">
        <v>8.5399999999999991</v>
      </c>
      <c r="E12" s="14">
        <v>55.9</v>
      </c>
      <c r="F12" s="105">
        <f t="shared" si="0"/>
        <v>4.3270629497311406</v>
      </c>
      <c r="G12" s="108">
        <f t="shared" si="1"/>
        <v>3.4616503597849126</v>
      </c>
      <c r="H12" s="2"/>
      <c r="I12" s="2"/>
      <c r="J12" s="2"/>
      <c r="K12" s="2"/>
      <c r="L12" s="2"/>
    </row>
    <row r="13" spans="1:12" ht="36.5" customHeight="1" x14ac:dyDescent="0.35">
      <c r="A13" s="115" t="s">
        <v>10</v>
      </c>
      <c r="B13" s="68" t="s">
        <v>149</v>
      </c>
      <c r="C13" s="78">
        <v>12</v>
      </c>
      <c r="D13" s="4">
        <v>8.5399999999999991</v>
      </c>
      <c r="E13" s="14">
        <v>55.9</v>
      </c>
      <c r="F13" s="105">
        <f t="shared" si="0"/>
        <v>3.3827202212881882</v>
      </c>
      <c r="G13" s="108">
        <f t="shared" si="1"/>
        <v>2.7061761770305508</v>
      </c>
      <c r="H13" s="2"/>
      <c r="I13" s="2"/>
      <c r="J13" s="2"/>
      <c r="K13" s="2"/>
      <c r="L13" s="2"/>
    </row>
    <row r="14" spans="1:12" ht="40" customHeight="1" x14ac:dyDescent="0.35">
      <c r="A14" s="115" t="s">
        <v>12</v>
      </c>
      <c r="B14" s="68" t="s">
        <v>150</v>
      </c>
      <c r="C14" s="78">
        <v>4.8</v>
      </c>
      <c r="D14" s="4">
        <v>8.5399999999999991</v>
      </c>
      <c r="E14" s="14">
        <v>55.9</v>
      </c>
      <c r="F14" s="105">
        <f t="shared" si="0"/>
        <v>1.353088088515275</v>
      </c>
      <c r="G14" s="108">
        <f>F14*0.8</f>
        <v>1.0824704708122199</v>
      </c>
      <c r="H14" s="2"/>
      <c r="I14" s="2"/>
      <c r="J14" s="2"/>
      <c r="K14" s="2"/>
      <c r="L14" s="2"/>
    </row>
    <row r="15" spans="1:12" ht="41" customHeight="1" x14ac:dyDescent="0.35">
      <c r="A15" s="115" t="s">
        <v>14</v>
      </c>
      <c r="B15" s="68" t="s">
        <v>151</v>
      </c>
      <c r="C15" s="78">
        <v>1.44</v>
      </c>
      <c r="D15" s="4">
        <v>8.5399999999999991</v>
      </c>
      <c r="E15" s="14">
        <v>55.9</v>
      </c>
      <c r="F15" s="105">
        <f t="shared" si="0"/>
        <v>0.40592642655458261</v>
      </c>
      <c r="G15" s="108">
        <f t="shared" si="1"/>
        <v>0.3247411412436661</v>
      </c>
      <c r="H15" s="2"/>
      <c r="I15" s="2"/>
      <c r="J15" s="2"/>
      <c r="K15" s="2"/>
      <c r="L15" s="2"/>
    </row>
    <row r="16" spans="1:12" ht="28.5" customHeight="1" x14ac:dyDescent="0.35">
      <c r="A16" s="115" t="s">
        <v>16</v>
      </c>
      <c r="B16" s="68" t="s">
        <v>152</v>
      </c>
      <c r="C16" s="78">
        <v>17.22</v>
      </c>
      <c r="D16" s="4">
        <v>8.5399999999999991</v>
      </c>
      <c r="E16" s="14">
        <v>55.9</v>
      </c>
      <c r="F16" s="105">
        <f t="shared" si="0"/>
        <v>4.8542035175485498</v>
      </c>
      <c r="G16" s="108">
        <f t="shared" si="1"/>
        <v>3.8833628140388399</v>
      </c>
      <c r="H16" s="2"/>
      <c r="I16" s="2"/>
      <c r="J16" s="2"/>
      <c r="K16" s="2"/>
      <c r="L16" s="2"/>
    </row>
    <row r="17" spans="1:12" ht="28" customHeight="1" x14ac:dyDescent="0.35">
      <c r="A17" s="115" t="s">
        <v>111</v>
      </c>
      <c r="B17" s="68" t="s">
        <v>153</v>
      </c>
      <c r="C17" s="78">
        <v>13.5</v>
      </c>
      <c r="D17" s="4">
        <v>8.5399999999999991</v>
      </c>
      <c r="E17" s="14">
        <v>55.9</v>
      </c>
      <c r="F17" s="105">
        <f t="shared" si="0"/>
        <v>3.8055602489492117</v>
      </c>
      <c r="G17" s="108">
        <f>F17*0.8</f>
        <v>3.0444481991593695</v>
      </c>
      <c r="H17" s="2"/>
      <c r="I17" s="2"/>
      <c r="J17" s="2"/>
      <c r="K17" s="2"/>
      <c r="L17" s="2"/>
    </row>
    <row r="18" spans="1:12" ht="33" customHeight="1" x14ac:dyDescent="0.35">
      <c r="A18" s="115" t="s">
        <v>154</v>
      </c>
      <c r="B18" s="68" t="s">
        <v>155</v>
      </c>
      <c r="C18" s="78">
        <v>13.2</v>
      </c>
      <c r="D18" s="4">
        <v>8.5399999999999991</v>
      </c>
      <c r="E18" s="14">
        <v>55.9</v>
      </c>
      <c r="F18" s="105">
        <f t="shared" si="0"/>
        <v>3.7209922434170064</v>
      </c>
      <c r="G18" s="108">
        <f t="shared" si="1"/>
        <v>2.9767937947336054</v>
      </c>
      <c r="H18" s="2"/>
      <c r="I18" s="2"/>
      <c r="J18" s="2"/>
      <c r="K18" s="2"/>
      <c r="L18" s="2"/>
    </row>
    <row r="19" spans="1:12" ht="41" customHeight="1" x14ac:dyDescent="0.35">
      <c r="A19" s="115" t="s">
        <v>156</v>
      </c>
      <c r="B19" s="68" t="s">
        <v>157</v>
      </c>
      <c r="C19" s="78">
        <v>3</v>
      </c>
      <c r="D19" s="4">
        <v>8.5399999999999991</v>
      </c>
      <c r="E19" s="14">
        <v>55.9</v>
      </c>
      <c r="F19" s="105">
        <f t="shared" si="0"/>
        <v>0.84568005532204704</v>
      </c>
      <c r="G19" s="108">
        <f t="shared" si="1"/>
        <v>0.6765440442576377</v>
      </c>
      <c r="H19" s="2"/>
      <c r="I19" s="2"/>
      <c r="J19" s="2"/>
      <c r="K19" s="2"/>
      <c r="L19" s="2"/>
    </row>
    <row r="20" spans="1:12" ht="40" customHeight="1" thickBot="1" x14ac:dyDescent="0.4">
      <c r="A20" s="116" t="s">
        <v>158</v>
      </c>
      <c r="B20" s="117" t="s">
        <v>159</v>
      </c>
      <c r="C20" s="118">
        <v>0.6</v>
      </c>
      <c r="D20" s="119">
        <v>8.5399999999999991</v>
      </c>
      <c r="E20" s="120">
        <v>55.9</v>
      </c>
      <c r="F20" s="106">
        <f t="shared" si="0"/>
        <v>0.16913601106440937</v>
      </c>
      <c r="G20" s="109">
        <f>F20*0.8</f>
        <v>0.13530880885152749</v>
      </c>
      <c r="H20" s="2"/>
      <c r="I20" s="2"/>
      <c r="J20" s="2"/>
      <c r="K20" s="2"/>
      <c r="L20" s="2"/>
    </row>
    <row r="21" spans="1:12" ht="15.5" x14ac:dyDescent="0.35">
      <c r="A21" s="2"/>
      <c r="B21" s="2"/>
      <c r="C21" s="2"/>
      <c r="D21" s="2"/>
      <c r="E21" s="2"/>
      <c r="F21" s="2"/>
      <c r="G21" s="2"/>
      <c r="H21" s="2"/>
      <c r="I21" s="2"/>
      <c r="J21" s="2"/>
      <c r="K21" s="2"/>
      <c r="L21" s="2"/>
    </row>
  </sheetData>
  <mergeCells count="3">
    <mergeCell ref="B2:D2"/>
    <mergeCell ref="B3:D3"/>
    <mergeCell ref="A1:F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A2BEA-A912-4B54-9EA8-59E4245711C6}">
  <dimension ref="A1:L11"/>
  <sheetViews>
    <sheetView workbookViewId="0">
      <selection activeCell="G4" sqref="G4"/>
    </sheetView>
  </sheetViews>
  <sheetFormatPr defaultRowHeight="14.5" x14ac:dyDescent="0.35"/>
  <cols>
    <col min="1" max="1" width="5.26953125" customWidth="1"/>
    <col min="2" max="2" width="20.08984375" customWidth="1"/>
    <col min="3" max="3" width="19.6328125" customWidth="1"/>
    <col min="4" max="4" width="13.81640625" customWidth="1"/>
    <col min="5" max="5" width="17.7265625" customWidth="1"/>
  </cols>
  <sheetData>
    <row r="1" spans="1:12" ht="18" x14ac:dyDescent="0.4">
      <c r="A1" s="222" t="s">
        <v>168</v>
      </c>
      <c r="B1" s="219"/>
      <c r="C1" s="219"/>
      <c r="D1" s="219"/>
      <c r="E1" s="219"/>
      <c r="F1" s="219"/>
    </row>
    <row r="2" spans="1:12" ht="16" thickBot="1" x14ac:dyDescent="0.4">
      <c r="A2" s="2"/>
      <c r="B2" s="2"/>
      <c r="C2" s="2"/>
      <c r="D2" s="2"/>
      <c r="E2" s="2"/>
    </row>
    <row r="3" spans="1:12" ht="28.5" customHeight="1" thickBot="1" x14ac:dyDescent="0.4">
      <c r="A3" s="2"/>
      <c r="B3" s="223" t="s">
        <v>161</v>
      </c>
      <c r="C3" s="223"/>
      <c r="D3" s="183">
        <v>4.07</v>
      </c>
      <c r="E3" s="2"/>
      <c r="L3" s="77"/>
    </row>
    <row r="4" spans="1:12" ht="15" customHeight="1" thickBot="1" x14ac:dyDescent="0.4">
      <c r="A4" s="2"/>
      <c r="B4" s="89"/>
      <c r="C4" s="89"/>
      <c r="D4" s="92"/>
      <c r="E4" s="2"/>
      <c r="L4" s="77"/>
    </row>
    <row r="5" spans="1:12" ht="28.5" customHeight="1" thickBot="1" x14ac:dyDescent="0.4">
      <c r="A5" s="2"/>
      <c r="B5" s="89"/>
      <c r="C5" s="89"/>
      <c r="D5" s="2"/>
      <c r="E5" s="110">
        <v>0.8</v>
      </c>
      <c r="L5" s="77"/>
    </row>
    <row r="6" spans="1:12" ht="31" x14ac:dyDescent="0.35">
      <c r="A6" s="97"/>
      <c r="B6" s="98" t="s">
        <v>18</v>
      </c>
      <c r="C6" s="99" t="s">
        <v>162</v>
      </c>
      <c r="D6" s="104" t="s">
        <v>165</v>
      </c>
      <c r="E6" s="140" t="s">
        <v>166</v>
      </c>
    </row>
    <row r="7" spans="1:12" ht="15.5" x14ac:dyDescent="0.35">
      <c r="A7" s="100" t="s">
        <v>0</v>
      </c>
      <c r="B7" s="90" t="s">
        <v>163</v>
      </c>
      <c r="C7" s="91">
        <v>1.5</v>
      </c>
      <c r="D7" s="105">
        <f>$D$3*C7</f>
        <v>6.1050000000000004</v>
      </c>
      <c r="E7" s="108">
        <f>D7*0.8</f>
        <v>4.8840000000000003</v>
      </c>
      <c r="L7" s="77"/>
    </row>
    <row r="8" spans="1:12" ht="47" thickBot="1" x14ac:dyDescent="0.4">
      <c r="A8" s="101" t="s">
        <v>2</v>
      </c>
      <c r="B8" s="102" t="s">
        <v>164</v>
      </c>
      <c r="C8" s="103">
        <v>5</v>
      </c>
      <c r="D8" s="106">
        <f>$D$3*C8</f>
        <v>20.350000000000001</v>
      </c>
      <c r="E8" s="109">
        <f>D8*0.8</f>
        <v>16.28</v>
      </c>
      <c r="L8" s="77"/>
    </row>
    <row r="9" spans="1:12" x14ac:dyDescent="0.35">
      <c r="L9" s="77"/>
    </row>
    <row r="10" spans="1:12" x14ac:dyDescent="0.35">
      <c r="L10" s="77"/>
    </row>
    <row r="11" spans="1:12" x14ac:dyDescent="0.35">
      <c r="L11" s="77"/>
    </row>
  </sheetData>
  <mergeCells count="2">
    <mergeCell ref="B3:C3"/>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F4AC2-0F8C-48EA-AB23-8B0E766C6AE5}">
  <dimension ref="A1:K17"/>
  <sheetViews>
    <sheetView workbookViewId="0">
      <selection activeCell="D3" sqref="D3"/>
    </sheetView>
  </sheetViews>
  <sheetFormatPr defaultRowHeight="14.5" x14ac:dyDescent="0.35"/>
  <cols>
    <col min="1" max="1" width="4.453125" customWidth="1"/>
    <col min="2" max="2" width="44.26953125" customWidth="1"/>
    <col min="3" max="3" width="17.36328125" customWidth="1"/>
    <col min="4" max="4" width="14.7265625" customWidth="1"/>
    <col min="5" max="5" width="14.90625" customWidth="1"/>
    <col min="6" max="6" width="16.26953125" customWidth="1"/>
    <col min="8" max="8" width="24.26953125" hidden="1" customWidth="1"/>
    <col min="9" max="9" width="35.36328125" hidden="1" customWidth="1"/>
    <col min="10" max="10" width="10.36328125" hidden="1" customWidth="1"/>
    <col min="11" max="11" width="11" hidden="1" customWidth="1"/>
  </cols>
  <sheetData>
    <row r="1" spans="1:11" ht="18" thickBot="1" x14ac:dyDescent="0.4">
      <c r="A1" s="211" t="s">
        <v>37</v>
      </c>
      <c r="B1" s="211"/>
      <c r="C1" s="211"/>
      <c r="D1" s="211"/>
      <c r="E1" s="211"/>
      <c r="F1" s="211"/>
    </row>
    <row r="2" spans="1:11" ht="16" thickBot="1" x14ac:dyDescent="0.4">
      <c r="A2" s="11"/>
      <c r="B2" s="13" t="s">
        <v>20</v>
      </c>
      <c r="C2" s="58">
        <v>1.8839999999999999</v>
      </c>
      <c r="D2" s="11"/>
      <c r="E2" s="10"/>
      <c r="F2" s="10"/>
    </row>
    <row r="3" spans="1:11" ht="16" thickBot="1" x14ac:dyDescent="0.4">
      <c r="A3" s="11"/>
      <c r="B3" s="13" t="s">
        <v>49</v>
      </c>
      <c r="C3" s="56" t="s">
        <v>95</v>
      </c>
      <c r="D3" s="11"/>
      <c r="E3" s="11"/>
      <c r="F3" s="11"/>
    </row>
    <row r="4" spans="1:11" ht="16" thickBot="1" x14ac:dyDescent="0.4">
      <c r="A4" s="11"/>
      <c r="B4" s="13"/>
      <c r="C4" s="36"/>
      <c r="D4" s="11"/>
      <c r="E4" s="11"/>
      <c r="F4" s="11"/>
    </row>
    <row r="5" spans="1:11" ht="16" thickBot="1" x14ac:dyDescent="0.4">
      <c r="A5" s="11"/>
      <c r="B5" s="13"/>
      <c r="C5" s="11"/>
      <c r="D5" s="34"/>
      <c r="E5" s="11"/>
      <c r="F5" s="160">
        <v>0.8</v>
      </c>
    </row>
    <row r="6" spans="1:11" ht="31.5" customHeight="1" x14ac:dyDescent="0.35">
      <c r="A6" s="97"/>
      <c r="B6" s="143" t="s">
        <v>18</v>
      </c>
      <c r="C6" s="143" t="s">
        <v>35</v>
      </c>
      <c r="D6" s="99" t="s">
        <v>46</v>
      </c>
      <c r="E6" s="104" t="s">
        <v>27</v>
      </c>
      <c r="F6" s="127" t="s">
        <v>26</v>
      </c>
    </row>
    <row r="7" spans="1:11" ht="35.5" customHeight="1" x14ac:dyDescent="0.35">
      <c r="A7" s="168" t="s">
        <v>0</v>
      </c>
      <c r="B7" s="16" t="s">
        <v>30</v>
      </c>
      <c r="C7" s="17">
        <v>262.5</v>
      </c>
      <c r="D7" s="27">
        <f>$K$7</f>
        <v>1</v>
      </c>
      <c r="E7" s="166">
        <f>$C$2*C7*D7</f>
        <v>494.54999999999995</v>
      </c>
      <c r="F7" s="173">
        <f>E7*0.8</f>
        <v>395.64</v>
      </c>
      <c r="H7" s="3" t="s">
        <v>50</v>
      </c>
      <c r="I7" s="3" t="s">
        <v>22</v>
      </c>
      <c r="J7" s="4">
        <v>2.2000000000000002</v>
      </c>
      <c r="K7" s="29">
        <f>IF(LOWER($C$3)="jā",J7,IF(LOWER($C$3)="nē",1," "))</f>
        <v>1</v>
      </c>
    </row>
    <row r="8" spans="1:11" ht="27" customHeight="1" x14ac:dyDescent="0.35">
      <c r="A8" s="145" t="s">
        <v>2</v>
      </c>
      <c r="B8" s="18" t="s">
        <v>31</v>
      </c>
      <c r="C8" s="19">
        <v>150</v>
      </c>
      <c r="D8" s="22">
        <f>$K$8</f>
        <v>1</v>
      </c>
      <c r="E8" s="155">
        <f>$C$2*C8*D8</f>
        <v>282.59999999999997</v>
      </c>
      <c r="F8" s="158">
        <f t="shared" ref="F8:F11" si="0">E8*0.8</f>
        <v>226.07999999999998</v>
      </c>
      <c r="H8" s="3"/>
      <c r="I8" s="3" t="s">
        <v>23</v>
      </c>
      <c r="J8" s="4">
        <v>2</v>
      </c>
      <c r="K8" s="29">
        <f t="shared" ref="K8:K10" si="1">IF(LOWER($C$3)="jā",J8,IF(LOWER($C$3)="nē",1," "))</f>
        <v>1</v>
      </c>
    </row>
    <row r="9" spans="1:11" ht="120" customHeight="1" x14ac:dyDescent="0.35">
      <c r="A9" s="168" t="s">
        <v>3</v>
      </c>
      <c r="B9" s="16" t="s">
        <v>32</v>
      </c>
      <c r="C9" s="17">
        <v>93.5</v>
      </c>
      <c r="D9" s="27">
        <f>$K$9</f>
        <v>1</v>
      </c>
      <c r="E9" s="166">
        <f>$C$2*C9*D9</f>
        <v>176.154</v>
      </c>
      <c r="F9" s="173">
        <f t="shared" si="0"/>
        <v>140.92320000000001</v>
      </c>
      <c r="H9" s="6"/>
      <c r="I9" s="6" t="s">
        <v>24</v>
      </c>
      <c r="J9" s="32">
        <v>1.8</v>
      </c>
      <c r="K9" s="37">
        <f t="shared" si="1"/>
        <v>1</v>
      </c>
    </row>
    <row r="10" spans="1:11" ht="30" customHeight="1" x14ac:dyDescent="0.35">
      <c r="A10" s="161" t="s">
        <v>5</v>
      </c>
      <c r="B10" s="20" t="s">
        <v>33</v>
      </c>
      <c r="C10" s="21">
        <v>35.130000000000003</v>
      </c>
      <c r="D10" s="28">
        <f>$K$9</f>
        <v>1</v>
      </c>
      <c r="E10" s="154">
        <f>$C$2*C10*D10</f>
        <v>66.184920000000005</v>
      </c>
      <c r="F10" s="108">
        <f t="shared" si="0"/>
        <v>52.947936000000006</v>
      </c>
      <c r="H10" s="15"/>
      <c r="I10" s="15" t="s">
        <v>25</v>
      </c>
      <c r="J10" s="9">
        <v>1.8</v>
      </c>
      <c r="K10" s="29">
        <f t="shared" si="1"/>
        <v>1</v>
      </c>
    </row>
    <row r="11" spans="1:11" ht="29" customHeight="1" thickBot="1" x14ac:dyDescent="0.4">
      <c r="A11" s="162" t="s">
        <v>6</v>
      </c>
      <c r="B11" s="169" t="s">
        <v>34</v>
      </c>
      <c r="C11" s="170">
        <v>8</v>
      </c>
      <c r="D11" s="171">
        <f>$K$10</f>
        <v>1</v>
      </c>
      <c r="E11" s="172">
        <f>$C$2*C11*D11</f>
        <v>15.071999999999999</v>
      </c>
      <c r="F11" s="109">
        <f t="shared" si="0"/>
        <v>12.057600000000001</v>
      </c>
      <c r="H11" s="38"/>
      <c r="I11" s="39"/>
      <c r="J11" s="40"/>
      <c r="K11" s="41"/>
    </row>
    <row r="12" spans="1:11" ht="29" customHeight="1" x14ac:dyDescent="0.35">
      <c r="A12" s="23"/>
      <c r="B12" s="23"/>
      <c r="C12" s="24"/>
      <c r="D12" s="25"/>
      <c r="E12" s="26"/>
      <c r="F12" s="26"/>
    </row>
    <row r="13" spans="1:11" ht="25" customHeight="1" x14ac:dyDescent="0.35">
      <c r="A13" s="23"/>
      <c r="B13" s="23"/>
      <c r="C13" s="24"/>
      <c r="D13" s="25"/>
      <c r="E13" s="26"/>
      <c r="F13" s="26"/>
    </row>
    <row r="14" spans="1:11" ht="22" customHeight="1" x14ac:dyDescent="0.35">
      <c r="A14" s="23"/>
      <c r="B14" s="23"/>
      <c r="C14" s="24"/>
      <c r="D14" s="25"/>
      <c r="E14" s="26"/>
      <c r="F14" s="26"/>
    </row>
    <row r="15" spans="1:11" ht="22.5" customHeight="1" x14ac:dyDescent="0.35">
      <c r="A15" s="23"/>
      <c r="B15" s="23"/>
      <c r="C15" s="24"/>
      <c r="D15" s="25"/>
      <c r="E15" s="26"/>
      <c r="F15" s="26"/>
    </row>
    <row r="16" spans="1:11" ht="22.5" customHeight="1" x14ac:dyDescent="0.35">
      <c r="A16" s="23"/>
      <c r="B16" s="23"/>
      <c r="C16" s="24"/>
      <c r="D16" s="25"/>
      <c r="E16" s="26"/>
      <c r="F16" s="26"/>
    </row>
    <row r="17" spans="1:6" ht="21" customHeight="1" x14ac:dyDescent="0.35">
      <c r="A17" s="23"/>
      <c r="B17" s="23"/>
      <c r="C17" s="24"/>
      <c r="D17" s="25"/>
      <c r="E17" s="26"/>
      <c r="F17" s="26"/>
    </row>
  </sheetData>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22950-F51C-4F39-9059-50DEEA447AD1}">
  <dimension ref="A1:T28"/>
  <sheetViews>
    <sheetView tabSelected="1" workbookViewId="0">
      <selection activeCell="D3" sqref="D3:F3"/>
    </sheetView>
  </sheetViews>
  <sheetFormatPr defaultRowHeight="14.5" x14ac:dyDescent="0.35"/>
  <cols>
    <col min="1" max="1" width="4.453125" customWidth="1"/>
    <col min="2" max="2" width="44.26953125" customWidth="1"/>
    <col min="3" max="3" width="17.36328125" customWidth="1"/>
    <col min="4" max="5" width="14.7265625" customWidth="1"/>
    <col min="6" max="7" width="14.90625" customWidth="1"/>
    <col min="9" max="9" width="19.90625" hidden="1" customWidth="1"/>
    <col min="10" max="10" width="35.36328125" hidden="1" customWidth="1"/>
    <col min="11" max="11" width="10.36328125" hidden="1" customWidth="1"/>
    <col min="12" max="12" width="8.7265625" hidden="1" customWidth="1"/>
    <col min="13" max="13" width="14.36328125" hidden="1" customWidth="1"/>
    <col min="14" max="16" width="8.7265625" hidden="1" customWidth="1"/>
    <col min="17" max="17" width="0" hidden="1" customWidth="1"/>
    <col min="18" max="18" width="16.81640625" hidden="1" customWidth="1"/>
    <col min="19" max="19" width="32.08984375" hidden="1" customWidth="1"/>
    <col min="20" max="20" width="9.81640625" hidden="1" customWidth="1"/>
    <col min="21" max="21" width="0" hidden="1" customWidth="1"/>
  </cols>
  <sheetData>
    <row r="1" spans="1:20" ht="18" thickBot="1" x14ac:dyDescent="0.4">
      <c r="A1" s="211" t="s">
        <v>72</v>
      </c>
      <c r="B1" s="211"/>
      <c r="C1" s="211"/>
      <c r="D1" s="211"/>
      <c r="E1" s="211"/>
      <c r="F1" s="211"/>
      <c r="G1" s="59"/>
    </row>
    <row r="2" spans="1:20" ht="16" thickBot="1" x14ac:dyDescent="0.4">
      <c r="A2" s="11"/>
      <c r="B2" s="94" t="s">
        <v>67</v>
      </c>
      <c r="C2" s="182">
        <v>0.15029000000000001</v>
      </c>
      <c r="D2" s="212" t="s">
        <v>66</v>
      </c>
      <c r="E2" s="213"/>
      <c r="F2" s="213"/>
      <c r="G2" s="51">
        <v>1</v>
      </c>
      <c r="H2" s="185" t="s">
        <v>170</v>
      </c>
    </row>
    <row r="3" spans="1:20" ht="16" thickBot="1" x14ac:dyDescent="0.4">
      <c r="A3" s="11"/>
      <c r="B3" s="95" t="s">
        <v>68</v>
      </c>
      <c r="C3" s="56">
        <v>5</v>
      </c>
      <c r="D3" s="214" t="s">
        <v>69</v>
      </c>
      <c r="E3" s="215"/>
      <c r="F3" s="216"/>
      <c r="G3" s="57">
        <v>41</v>
      </c>
    </row>
    <row r="4" spans="1:20" ht="16" thickBot="1" x14ac:dyDescent="0.4">
      <c r="A4" s="11"/>
      <c r="B4" s="13"/>
      <c r="C4" s="36"/>
      <c r="D4" s="13"/>
      <c r="E4" s="13"/>
      <c r="F4" s="13"/>
      <c r="G4" s="12"/>
    </row>
    <row r="5" spans="1:20" ht="16" thickBot="1" x14ac:dyDescent="0.4">
      <c r="A5" s="11"/>
      <c r="B5" s="13" t="s">
        <v>42</v>
      </c>
      <c r="C5" s="56" t="s">
        <v>95</v>
      </c>
      <c r="D5" s="11"/>
      <c r="E5" s="11"/>
      <c r="F5" s="11"/>
      <c r="G5" s="11"/>
    </row>
    <row r="6" spans="1:20" ht="16" thickBot="1" x14ac:dyDescent="0.4">
      <c r="A6" s="11"/>
      <c r="B6" s="13"/>
      <c r="C6" s="11"/>
      <c r="D6" s="34"/>
      <c r="E6" s="11"/>
      <c r="F6" s="11"/>
      <c r="G6" s="160">
        <v>0.8</v>
      </c>
      <c r="I6" s="49" t="s">
        <v>59</v>
      </c>
      <c r="J6" s="49"/>
      <c r="M6" s="49" t="s">
        <v>60</v>
      </c>
      <c r="R6" s="49" t="s">
        <v>114</v>
      </c>
    </row>
    <row r="7" spans="1:20" ht="43.5" customHeight="1" x14ac:dyDescent="0.35">
      <c r="A7" s="97"/>
      <c r="B7" s="143" t="s">
        <v>18</v>
      </c>
      <c r="C7" s="143" t="s">
        <v>43</v>
      </c>
      <c r="D7" s="99" t="s">
        <v>44</v>
      </c>
      <c r="E7" s="99" t="s">
        <v>58</v>
      </c>
      <c r="F7" s="104" t="s">
        <v>27</v>
      </c>
      <c r="G7" s="136" t="s">
        <v>26</v>
      </c>
      <c r="I7" s="30" t="s">
        <v>51</v>
      </c>
      <c r="M7" s="55" t="s">
        <v>63</v>
      </c>
      <c r="N7" s="2"/>
      <c r="R7" s="30" t="s">
        <v>51</v>
      </c>
    </row>
    <row r="8" spans="1:20" ht="35.5" customHeight="1" x14ac:dyDescent="0.35">
      <c r="A8" s="161" t="s">
        <v>0</v>
      </c>
      <c r="B8" s="43" t="s">
        <v>70</v>
      </c>
      <c r="C8" s="17">
        <f>$K$10</f>
        <v>2.5520300000000002</v>
      </c>
      <c r="D8" s="27">
        <f>$K$27</f>
        <v>1</v>
      </c>
      <c r="E8" s="27">
        <f>K25</f>
        <v>1.2</v>
      </c>
      <c r="F8" s="166">
        <f>$C$8*$D$8*$E$8</f>
        <v>3.0624360000000004</v>
      </c>
      <c r="G8" s="108">
        <f>$F$8*0.8</f>
        <v>2.4499488000000005</v>
      </c>
      <c r="I8" s="48" t="s">
        <v>38</v>
      </c>
      <c r="J8" s="6" t="s">
        <v>40</v>
      </c>
      <c r="K8" s="31">
        <f>($C$3*0.3)+($C$2*7)</f>
        <v>2.5520300000000002</v>
      </c>
      <c r="L8" s="33" t="str">
        <f>IF(LOWER($C$3)="jā",#REF!,IF(LOWER($C$3)="nē",1," "))</f>
        <v xml:space="preserve"> </v>
      </c>
      <c r="M8" s="53" t="s">
        <v>61</v>
      </c>
      <c r="N8" s="2">
        <f>$G$3*0.07</f>
        <v>2.87</v>
      </c>
      <c r="O8" s="1">
        <f>42*0.07</f>
        <v>2.9400000000000004</v>
      </c>
      <c r="P8" s="54">
        <f>IF($G$3&gt;42,O8,N8)</f>
        <v>2.87</v>
      </c>
      <c r="R8" s="48" t="s">
        <v>38</v>
      </c>
      <c r="S8" s="6" t="s">
        <v>40</v>
      </c>
      <c r="T8" s="31">
        <f>($C$3*0.3)+($C$2*7)</f>
        <v>2.5520300000000002</v>
      </c>
    </row>
    <row r="9" spans="1:20" ht="27" customHeight="1" thickBot="1" x14ac:dyDescent="0.4">
      <c r="A9" s="145" t="s">
        <v>2</v>
      </c>
      <c r="B9" s="96" t="s">
        <v>71</v>
      </c>
      <c r="C9" s="17" t="s">
        <v>169</v>
      </c>
      <c r="D9" s="27" t="s">
        <v>169</v>
      </c>
      <c r="E9" s="27">
        <f>$N$17</f>
        <v>1.2</v>
      </c>
      <c r="F9" s="166">
        <f>$N$19*G2*E9</f>
        <v>1.41696</v>
      </c>
      <c r="G9" s="158">
        <f t="shared" ref="G9" si="0">F9*0.8</f>
        <v>1.1335680000000001</v>
      </c>
      <c r="I9" s="15" t="s">
        <v>39</v>
      </c>
      <c r="J9" s="15" t="s">
        <v>41</v>
      </c>
      <c r="K9" s="31">
        <f>(20*0.3)+($C$2*7)</f>
        <v>7.0520300000000002</v>
      </c>
      <c r="L9" s="33" t="str">
        <f t="shared" ref="L9" si="1">IF(LOWER($C$3)="jā",K9,IF(LOWER($C$3)="nē",1," "))</f>
        <v xml:space="preserve"> </v>
      </c>
      <c r="M9" s="53" t="s">
        <v>62</v>
      </c>
      <c r="N9" s="2">
        <f>$G$3*0.04</f>
        <v>1.6400000000000001</v>
      </c>
      <c r="O9" s="1">
        <f>80*0.04</f>
        <v>3.2</v>
      </c>
      <c r="P9" s="54">
        <f>IF($G$3&gt;80,O9,N9)</f>
        <v>1.6400000000000001</v>
      </c>
      <c r="R9" s="15" t="s">
        <v>39</v>
      </c>
      <c r="S9" s="15" t="s">
        <v>41</v>
      </c>
      <c r="T9" s="31">
        <f>(20*0.3)+($C$2*7)</f>
        <v>7.0520300000000002</v>
      </c>
    </row>
    <row r="10" spans="1:20" ht="29.5" customHeight="1" thickBot="1" x14ac:dyDescent="0.4">
      <c r="A10" s="162" t="s">
        <v>2</v>
      </c>
      <c r="B10" s="163" t="s">
        <v>113</v>
      </c>
      <c r="C10" s="164">
        <f>$T$10</f>
        <v>2.5520300000000002</v>
      </c>
      <c r="D10" s="165">
        <f>$T$28</f>
        <v>1</v>
      </c>
      <c r="E10" s="165">
        <f>T26</f>
        <v>1.2</v>
      </c>
      <c r="F10" s="167">
        <f>$C$8*$D$8*$E$8</f>
        <v>3.0624360000000004</v>
      </c>
      <c r="G10" s="109">
        <f>$F$8*0.8</f>
        <v>2.4499488000000005</v>
      </c>
      <c r="I10" s="23"/>
      <c r="J10" s="23"/>
      <c r="K10" s="42">
        <f>IF(C3&lt;21,$K$8,$K$9)</f>
        <v>2.5520300000000002</v>
      </c>
      <c r="L10" s="33"/>
      <c r="M10" s="2"/>
      <c r="N10" s="2"/>
      <c r="R10" s="23"/>
      <c r="S10" s="23"/>
      <c r="T10" s="42">
        <f>IF(L3&lt;21,$K$8,$K$9)</f>
        <v>2.5520300000000002</v>
      </c>
    </row>
    <row r="11" spans="1:20" ht="30" customHeight="1" x14ac:dyDescent="0.35">
      <c r="A11" s="23"/>
      <c r="B11" s="23"/>
      <c r="C11" s="24"/>
      <c r="D11" s="25"/>
      <c r="E11" s="25"/>
      <c r="F11" s="26"/>
      <c r="G11" s="26"/>
      <c r="I11" s="23"/>
      <c r="J11" s="23"/>
      <c r="K11" s="24"/>
      <c r="L11" s="33"/>
      <c r="M11" s="55" t="s">
        <v>64</v>
      </c>
      <c r="N11" s="2"/>
    </row>
    <row r="12" spans="1:20" ht="29" customHeight="1" x14ac:dyDescent="0.35">
      <c r="A12" s="23"/>
      <c r="B12" s="23"/>
      <c r="C12" s="24"/>
      <c r="D12" s="25"/>
      <c r="E12" s="25"/>
      <c r="F12" s="26"/>
      <c r="G12" s="26"/>
      <c r="I12" s="30" t="s">
        <v>115</v>
      </c>
      <c r="J12" s="23"/>
      <c r="K12" s="24"/>
      <c r="L12" s="33"/>
      <c r="M12" s="53" t="s">
        <v>61</v>
      </c>
      <c r="N12" s="53">
        <f>$P$8*0.72</f>
        <v>2.0663999999999998</v>
      </c>
      <c r="R12" s="30" t="s">
        <v>115</v>
      </c>
      <c r="S12" s="23"/>
      <c r="T12" s="24"/>
    </row>
    <row r="13" spans="1:20" ht="29" customHeight="1" x14ac:dyDescent="0.35">
      <c r="A13" s="23"/>
      <c r="B13" s="23"/>
      <c r="C13" s="24"/>
      <c r="D13" s="25"/>
      <c r="E13" s="25"/>
      <c r="F13" s="26"/>
      <c r="G13" s="26"/>
      <c r="I13" s="45" t="s">
        <v>52</v>
      </c>
      <c r="J13" s="2"/>
      <c r="K13" s="2">
        <v>1</v>
      </c>
      <c r="M13" s="53" t="s">
        <v>62</v>
      </c>
      <c r="N13" s="53">
        <f>$P$9*0.72</f>
        <v>1.1808000000000001</v>
      </c>
      <c r="R13" s="45" t="s">
        <v>52</v>
      </c>
      <c r="S13" s="2"/>
      <c r="T13" s="2">
        <v>1</v>
      </c>
    </row>
    <row r="14" spans="1:20" ht="25" customHeight="1" x14ac:dyDescent="0.35">
      <c r="A14" s="23"/>
      <c r="B14" s="23"/>
      <c r="C14" s="24"/>
      <c r="D14" s="25"/>
      <c r="E14" s="25"/>
      <c r="F14" s="26"/>
      <c r="G14" s="26"/>
      <c r="I14" s="45" t="s">
        <v>53</v>
      </c>
      <c r="J14" s="2" t="s">
        <v>54</v>
      </c>
      <c r="K14" s="2">
        <f>1-(C3-32)*0.01</f>
        <v>1.27</v>
      </c>
      <c r="R14" s="45" t="s">
        <v>53</v>
      </c>
      <c r="S14" s="2" t="s">
        <v>54</v>
      </c>
      <c r="T14" s="2">
        <f>1-(L3-32)*0.01</f>
        <v>1.32</v>
      </c>
    </row>
    <row r="15" spans="1:20" ht="22" customHeight="1" thickBot="1" x14ac:dyDescent="0.4">
      <c r="A15" s="23"/>
      <c r="B15" s="23"/>
      <c r="C15" s="24"/>
      <c r="D15" s="25"/>
      <c r="E15" s="25"/>
      <c r="F15" s="26"/>
      <c r="G15" s="26"/>
      <c r="I15" s="45" t="s">
        <v>55</v>
      </c>
      <c r="J15" s="2"/>
      <c r="K15" s="44">
        <v>0.05</v>
      </c>
      <c r="M15" s="45" t="s">
        <v>56</v>
      </c>
      <c r="N15" s="1">
        <v>1</v>
      </c>
      <c r="R15" s="45" t="s">
        <v>55</v>
      </c>
      <c r="S15" s="2"/>
      <c r="T15" s="44">
        <v>0.05</v>
      </c>
    </row>
    <row r="16" spans="1:20" ht="22.5" customHeight="1" thickBot="1" x14ac:dyDescent="0.4">
      <c r="A16" s="23"/>
      <c r="B16" s="23"/>
      <c r="C16" s="24"/>
      <c r="D16" s="25"/>
      <c r="E16" s="25"/>
      <c r="F16" s="26"/>
      <c r="G16" s="26"/>
      <c r="I16" s="2"/>
      <c r="J16" s="2"/>
      <c r="K16" s="46">
        <f>IF($C$3&lt;32,K13,IF($C$3&gt;78,K15, K14))</f>
        <v>1</v>
      </c>
      <c r="M16" s="45" t="s">
        <v>57</v>
      </c>
      <c r="N16" s="1">
        <v>1.2</v>
      </c>
      <c r="R16" s="2"/>
      <c r="S16" s="2"/>
      <c r="T16" s="46">
        <f>IF($C$3&lt;32,T13,IF($C$3&gt;78,T15, T14))</f>
        <v>1</v>
      </c>
    </row>
    <row r="17" spans="1:20" ht="22.5" customHeight="1" thickBot="1" x14ac:dyDescent="0.4">
      <c r="A17" s="23"/>
      <c r="B17" s="23"/>
      <c r="C17" s="24"/>
      <c r="D17" s="25"/>
      <c r="E17" s="25"/>
      <c r="F17" s="26"/>
      <c r="G17" s="26"/>
      <c r="M17" s="1"/>
      <c r="N17" s="47">
        <f>IF($C$5=LOWER("Jā"),N15,N16)</f>
        <v>1.2</v>
      </c>
    </row>
    <row r="18" spans="1:20" ht="21" customHeight="1" x14ac:dyDescent="0.35">
      <c r="A18" s="23"/>
      <c r="B18" s="23"/>
      <c r="C18" s="24"/>
      <c r="D18" s="25"/>
      <c r="E18" s="25"/>
      <c r="F18" s="26"/>
      <c r="G18" s="26"/>
      <c r="I18" s="30" t="s">
        <v>116</v>
      </c>
      <c r="J18" s="23"/>
      <c r="K18" s="24"/>
      <c r="R18" s="30" t="s">
        <v>116</v>
      </c>
      <c r="S18" s="23"/>
      <c r="T18" s="24"/>
    </row>
    <row r="19" spans="1:20" ht="18" customHeight="1" x14ac:dyDescent="0.35">
      <c r="I19" s="45" t="s">
        <v>117</v>
      </c>
      <c r="J19" s="2"/>
      <c r="K19" s="2">
        <v>1</v>
      </c>
      <c r="M19" s="52" t="s">
        <v>65</v>
      </c>
      <c r="N19" s="52">
        <f>IF($N$17=1,$N$12,$N$13)</f>
        <v>1.1808000000000001</v>
      </c>
      <c r="R19" s="45" t="s">
        <v>117</v>
      </c>
      <c r="S19" s="2"/>
      <c r="T19" s="2">
        <v>1</v>
      </c>
    </row>
    <row r="20" spans="1:20" ht="19" customHeight="1" x14ac:dyDescent="0.35">
      <c r="I20" s="45" t="s">
        <v>118</v>
      </c>
      <c r="J20" s="2" t="s">
        <v>120</v>
      </c>
      <c r="K20" s="2" t="e">
        <f>1-(C9-104)*0.01</f>
        <v>#VALUE!</v>
      </c>
      <c r="R20" s="45" t="s">
        <v>118</v>
      </c>
      <c r="S20" s="2" t="s">
        <v>120</v>
      </c>
      <c r="T20" s="2" t="e">
        <f>1-(L9-104)*0.01</f>
        <v>#VALUE!</v>
      </c>
    </row>
    <row r="21" spans="1:20" ht="16" thickBot="1" x14ac:dyDescent="0.4">
      <c r="I21" s="45" t="s">
        <v>119</v>
      </c>
      <c r="J21" s="2"/>
      <c r="K21" s="44">
        <v>0.05</v>
      </c>
      <c r="R21" s="45" t="s">
        <v>119</v>
      </c>
      <c r="S21" s="2"/>
      <c r="T21" s="44">
        <v>0.05</v>
      </c>
    </row>
    <row r="22" spans="1:20" ht="16" thickBot="1" x14ac:dyDescent="0.4">
      <c r="I22" s="2"/>
      <c r="J22" s="2"/>
      <c r="K22" s="46">
        <f>IF($C$3&lt;105,K19,IF($C$3&gt;198,K21,K20))</f>
        <v>1</v>
      </c>
      <c r="R22" s="2"/>
      <c r="S22" s="2"/>
      <c r="T22" s="46">
        <f>IF($C$3&lt;105,T19,IF($C$3&gt;198,T21,T20))</f>
        <v>1</v>
      </c>
    </row>
    <row r="23" spans="1:20" ht="15.5" x14ac:dyDescent="0.35">
      <c r="I23" s="45" t="s">
        <v>56</v>
      </c>
      <c r="J23" s="1"/>
      <c r="K23" s="1">
        <v>1</v>
      </c>
    </row>
    <row r="24" spans="1:20" ht="16" thickBot="1" x14ac:dyDescent="0.4">
      <c r="I24" s="45" t="s">
        <v>57</v>
      </c>
      <c r="J24" s="1"/>
      <c r="K24" s="1">
        <v>1.2</v>
      </c>
      <c r="R24" s="45" t="s">
        <v>56</v>
      </c>
      <c r="S24" s="1"/>
      <c r="T24" s="1">
        <v>1</v>
      </c>
    </row>
    <row r="25" spans="1:20" ht="16" thickBot="1" x14ac:dyDescent="0.4">
      <c r="I25" s="1"/>
      <c r="J25" s="1"/>
      <c r="K25" s="47">
        <f>IF($C$5=LOWER("Jā"),K23,K24)</f>
        <v>1.2</v>
      </c>
      <c r="R25" s="45" t="s">
        <v>57</v>
      </c>
      <c r="S25" s="1"/>
      <c r="T25" s="1">
        <v>1.2</v>
      </c>
    </row>
    <row r="26" spans="1:20" ht="15" thickBot="1" x14ac:dyDescent="0.4">
      <c r="R26" s="1"/>
      <c r="S26" s="1"/>
      <c r="T26" s="47">
        <f>IF($C$5=LOWER("Jā"),T24,T25)</f>
        <v>1.2</v>
      </c>
    </row>
    <row r="27" spans="1:20" ht="15.5" x14ac:dyDescent="0.35">
      <c r="I27" s="1" t="s">
        <v>44</v>
      </c>
      <c r="J27" s="1"/>
      <c r="K27" s="52">
        <f>IF($K$25=1,$K$16,$K$22)</f>
        <v>1</v>
      </c>
    </row>
    <row r="28" spans="1:20" ht="15.5" x14ac:dyDescent="0.35">
      <c r="R28" t="s">
        <v>44</v>
      </c>
      <c r="T28" s="52">
        <f>IF($T$26=1,$T$16,$T$22)</f>
        <v>1</v>
      </c>
    </row>
  </sheetData>
  <mergeCells count="3">
    <mergeCell ref="D2:F2"/>
    <mergeCell ref="D3:F3"/>
    <mergeCell ref="A1:F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0E0EB-EF9B-4195-8832-D0B0EFEF7EEA}">
  <dimension ref="A1:K12"/>
  <sheetViews>
    <sheetView topLeftCell="B1" workbookViewId="0">
      <selection activeCell="L9" sqref="L9"/>
    </sheetView>
  </sheetViews>
  <sheetFormatPr defaultRowHeight="14.5" x14ac:dyDescent="0.35"/>
  <cols>
    <col min="1" max="1" width="4.453125" customWidth="1"/>
    <col min="2" max="2" width="44.26953125" customWidth="1"/>
    <col min="3" max="3" width="17.36328125" customWidth="1"/>
    <col min="4" max="4" width="14.7265625" customWidth="1"/>
    <col min="5" max="5" width="14.90625" customWidth="1"/>
    <col min="6" max="6" width="16.08984375" customWidth="1"/>
    <col min="8" max="8" width="22.90625" hidden="1" customWidth="1"/>
    <col min="9" max="9" width="35.36328125" hidden="1" customWidth="1"/>
    <col min="10" max="10" width="10.36328125" hidden="1" customWidth="1"/>
    <col min="11" max="11" width="8.7265625" hidden="1" customWidth="1"/>
  </cols>
  <sheetData>
    <row r="1" spans="1:11" ht="18" thickBot="1" x14ac:dyDescent="0.4">
      <c r="A1" s="211" t="s">
        <v>171</v>
      </c>
      <c r="B1" s="211"/>
      <c r="C1" s="211"/>
      <c r="D1" s="211"/>
      <c r="E1" s="211"/>
      <c r="F1" s="211"/>
    </row>
    <row r="2" spans="1:11" ht="16" thickBot="1" x14ac:dyDescent="0.4">
      <c r="A2" s="11"/>
      <c r="B2" s="50" t="s">
        <v>20</v>
      </c>
      <c r="C2" s="182">
        <v>5.8769999999999998</v>
      </c>
      <c r="D2" s="11"/>
      <c r="E2" s="10"/>
      <c r="F2" s="10"/>
    </row>
    <row r="3" spans="1:11" ht="16" thickBot="1" x14ac:dyDescent="0.4">
      <c r="A3" s="11"/>
      <c r="B3" s="50" t="s">
        <v>21</v>
      </c>
      <c r="C3" s="56" t="s">
        <v>95</v>
      </c>
      <c r="D3" s="11"/>
      <c r="E3" s="11"/>
      <c r="F3" s="11"/>
    </row>
    <row r="4" spans="1:11" ht="16" thickBot="1" x14ac:dyDescent="0.4">
      <c r="A4" s="11"/>
      <c r="B4" s="50"/>
      <c r="C4" s="36"/>
      <c r="D4" s="11"/>
      <c r="E4" s="11"/>
      <c r="F4" s="11"/>
    </row>
    <row r="5" spans="1:11" ht="16" thickBot="1" x14ac:dyDescent="0.4">
      <c r="A5" s="11"/>
      <c r="B5" s="50"/>
      <c r="C5" s="11"/>
      <c r="D5" s="11"/>
      <c r="E5" s="35"/>
      <c r="F5" s="141">
        <v>0.8</v>
      </c>
    </row>
    <row r="6" spans="1:11" ht="31.5" customHeight="1" x14ac:dyDescent="0.35">
      <c r="A6" s="97"/>
      <c r="B6" s="143" t="s">
        <v>18</v>
      </c>
      <c r="C6" s="143" t="s">
        <v>19</v>
      </c>
      <c r="D6" s="99" t="s">
        <v>46</v>
      </c>
      <c r="E6" s="104" t="s">
        <v>27</v>
      </c>
      <c r="F6" s="127" t="s">
        <v>26</v>
      </c>
    </row>
    <row r="7" spans="1:11" ht="35.5" customHeight="1" x14ac:dyDescent="0.35">
      <c r="A7" s="144" t="s">
        <v>0</v>
      </c>
      <c r="B7" s="15" t="s">
        <v>74</v>
      </c>
      <c r="C7" s="66">
        <v>19</v>
      </c>
      <c r="D7" s="67">
        <f>$K$8</f>
        <v>1</v>
      </c>
      <c r="E7" s="146">
        <f t="shared" ref="E7:E11" si="0">$C$2*C7*D7</f>
        <v>111.663</v>
      </c>
      <c r="F7" s="147">
        <f>E7*0.8</f>
        <v>89.330399999999997</v>
      </c>
      <c r="H7" s="3" t="s">
        <v>45</v>
      </c>
      <c r="I7" s="3" t="s">
        <v>22</v>
      </c>
      <c r="J7" s="4">
        <v>2.2000000000000002</v>
      </c>
      <c r="K7" s="5">
        <f>IF(LOWER($C$3)="jā",J7,IF(LOWER($C$3)="nē",1," "))</f>
        <v>1</v>
      </c>
    </row>
    <row r="8" spans="1:11" ht="27" customHeight="1" x14ac:dyDescent="0.35">
      <c r="A8" s="144" t="s">
        <v>2</v>
      </c>
      <c r="B8" s="15" t="s">
        <v>75</v>
      </c>
      <c r="C8" s="66">
        <v>21</v>
      </c>
      <c r="D8" s="67">
        <f>$K$7</f>
        <v>1</v>
      </c>
      <c r="E8" s="146">
        <f t="shared" si="0"/>
        <v>123.417</v>
      </c>
      <c r="F8" s="147">
        <f t="shared" ref="F8:F11" si="1">E8*0.8</f>
        <v>98.73360000000001</v>
      </c>
      <c r="H8" s="3"/>
      <c r="I8" s="3" t="s">
        <v>23</v>
      </c>
      <c r="J8" s="4">
        <v>2</v>
      </c>
      <c r="K8" s="5">
        <f t="shared" ref="K8:K10" si="2">IF(LOWER($C$3)="jā",J8,IF(LOWER($C$3)="nē",1," "))</f>
        <v>1</v>
      </c>
    </row>
    <row r="9" spans="1:11" ht="29.5" customHeight="1" x14ac:dyDescent="0.35">
      <c r="A9" s="144" t="s">
        <v>3</v>
      </c>
      <c r="B9" s="15" t="s">
        <v>76</v>
      </c>
      <c r="C9" s="66">
        <v>15</v>
      </c>
      <c r="D9" s="67">
        <f>$K$9</f>
        <v>1</v>
      </c>
      <c r="E9" s="146">
        <f t="shared" si="0"/>
        <v>88.155000000000001</v>
      </c>
      <c r="F9" s="147">
        <f t="shared" si="1"/>
        <v>70.524000000000001</v>
      </c>
      <c r="H9" s="3"/>
      <c r="I9" s="3" t="s">
        <v>24</v>
      </c>
      <c r="J9" s="4">
        <v>1.8</v>
      </c>
      <c r="K9" s="5">
        <f t="shared" si="2"/>
        <v>1</v>
      </c>
    </row>
    <row r="10" spans="1:11" ht="30" customHeight="1" x14ac:dyDescent="0.35">
      <c r="A10" s="144" t="s">
        <v>5</v>
      </c>
      <c r="B10" s="15" t="s">
        <v>77</v>
      </c>
      <c r="C10" s="66">
        <v>15</v>
      </c>
      <c r="D10" s="67">
        <f t="shared" ref="D10:D11" si="3">$K$9</f>
        <v>1</v>
      </c>
      <c r="E10" s="146">
        <f t="shared" si="0"/>
        <v>88.155000000000001</v>
      </c>
      <c r="F10" s="147">
        <f t="shared" si="1"/>
        <v>70.524000000000001</v>
      </c>
      <c r="H10" s="6"/>
      <c r="I10" s="6" t="s">
        <v>25</v>
      </c>
      <c r="J10" s="32">
        <v>1.8</v>
      </c>
      <c r="K10" s="62">
        <f t="shared" si="2"/>
        <v>1</v>
      </c>
    </row>
    <row r="11" spans="1:11" ht="29" customHeight="1" x14ac:dyDescent="0.35">
      <c r="A11" s="144" t="s">
        <v>6</v>
      </c>
      <c r="B11" s="15" t="s">
        <v>78</v>
      </c>
      <c r="C11" s="66">
        <v>14</v>
      </c>
      <c r="D11" s="67">
        <f t="shared" si="3"/>
        <v>1</v>
      </c>
      <c r="E11" s="146">
        <f t="shared" si="0"/>
        <v>82.277999999999992</v>
      </c>
      <c r="F11" s="147">
        <f t="shared" si="1"/>
        <v>65.822400000000002</v>
      </c>
      <c r="H11" s="64"/>
      <c r="I11" s="60"/>
      <c r="J11" s="61"/>
      <c r="K11" s="65"/>
    </row>
    <row r="12" spans="1:11" ht="21" customHeight="1" x14ac:dyDescent="0.35">
      <c r="A12" s="23"/>
      <c r="B12" s="23"/>
      <c r="C12" s="24"/>
      <c r="D12" s="26"/>
      <c r="E12" s="26"/>
      <c r="F12" s="142"/>
    </row>
  </sheetData>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162A1-8128-4E02-AA82-25A75EC5C9E7}">
  <dimension ref="A1:K11"/>
  <sheetViews>
    <sheetView workbookViewId="0">
      <selection activeCell="D5" sqref="D5"/>
    </sheetView>
  </sheetViews>
  <sheetFormatPr defaultRowHeight="14.5" x14ac:dyDescent="0.35"/>
  <cols>
    <col min="2" max="2" width="25.453125" customWidth="1"/>
    <col min="3" max="3" width="15" customWidth="1"/>
    <col min="4" max="4" width="14.54296875" customWidth="1"/>
    <col min="5" max="5" width="12.81640625" customWidth="1"/>
    <col min="6" max="6" width="18.08984375" customWidth="1"/>
    <col min="8" max="8" width="15.453125" hidden="1" customWidth="1"/>
    <col min="9" max="9" width="28.1796875" hidden="1" customWidth="1"/>
    <col min="10" max="11" width="0" hidden="1" customWidth="1"/>
  </cols>
  <sheetData>
    <row r="1" spans="1:11" ht="18" thickBot="1" x14ac:dyDescent="0.4">
      <c r="A1" s="211" t="s">
        <v>73</v>
      </c>
      <c r="B1" s="211"/>
      <c r="C1" s="211"/>
      <c r="D1" s="211"/>
      <c r="E1" s="211"/>
      <c r="F1" s="211"/>
    </row>
    <row r="2" spans="1:11" ht="16" thickBot="1" x14ac:dyDescent="0.4">
      <c r="A2" s="11"/>
      <c r="B2" s="50" t="s">
        <v>20</v>
      </c>
      <c r="C2" s="182">
        <v>6.0430000000000001</v>
      </c>
      <c r="D2" s="11"/>
      <c r="E2" s="10"/>
      <c r="F2" s="10"/>
    </row>
    <row r="3" spans="1:11" ht="16" thickBot="1" x14ac:dyDescent="0.4">
      <c r="A3" s="11"/>
      <c r="B3" s="50" t="s">
        <v>21</v>
      </c>
      <c r="C3" s="56" t="s">
        <v>95</v>
      </c>
      <c r="D3" s="11"/>
      <c r="E3" s="11"/>
      <c r="F3" s="11"/>
    </row>
    <row r="4" spans="1:11" ht="16" thickBot="1" x14ac:dyDescent="0.4">
      <c r="A4" s="11"/>
      <c r="B4" s="50"/>
      <c r="C4" s="36"/>
      <c r="D4" s="11"/>
      <c r="E4" s="11"/>
      <c r="F4" s="11"/>
    </row>
    <row r="5" spans="1:11" ht="16" thickBot="1" x14ac:dyDescent="0.4">
      <c r="A5" s="11"/>
      <c r="B5" s="50"/>
      <c r="C5" s="11"/>
      <c r="D5" s="11"/>
      <c r="E5" s="35"/>
      <c r="F5" s="141">
        <v>0.8</v>
      </c>
    </row>
    <row r="6" spans="1:11" ht="31" x14ac:dyDescent="0.35">
      <c r="A6" s="97"/>
      <c r="B6" s="143" t="s">
        <v>18</v>
      </c>
      <c r="C6" s="143" t="s">
        <v>19</v>
      </c>
      <c r="D6" s="99" t="s">
        <v>46</v>
      </c>
      <c r="E6" s="104" t="s">
        <v>27</v>
      </c>
      <c r="F6" s="127" t="s">
        <v>26</v>
      </c>
    </row>
    <row r="7" spans="1:11" ht="43.5" customHeight="1" x14ac:dyDescent="0.35">
      <c r="A7" s="144" t="s">
        <v>0</v>
      </c>
      <c r="B7" s="15" t="s">
        <v>79</v>
      </c>
      <c r="C7" s="66">
        <v>16</v>
      </c>
      <c r="D7" s="67">
        <f>$K$8</f>
        <v>1</v>
      </c>
      <c r="E7" s="146">
        <f t="shared" ref="E7:E11" si="0">$C$2*C7*D7</f>
        <v>96.688000000000002</v>
      </c>
      <c r="F7" s="147">
        <f>E7*0.8</f>
        <v>77.350400000000008</v>
      </c>
      <c r="H7" s="3" t="s">
        <v>45</v>
      </c>
      <c r="I7" s="3" t="s">
        <v>22</v>
      </c>
      <c r="J7" s="4">
        <v>2.2000000000000002</v>
      </c>
      <c r="K7" s="5">
        <f>IF(LOWER($C$3)="jā",J7,IF(LOWER($C$3)="nē",1," "))</f>
        <v>1</v>
      </c>
    </row>
    <row r="8" spans="1:11" ht="36" customHeight="1" x14ac:dyDescent="0.35">
      <c r="A8" s="144" t="s">
        <v>2</v>
      </c>
      <c r="B8" s="15" t="s">
        <v>80</v>
      </c>
      <c r="C8" s="66">
        <v>15</v>
      </c>
      <c r="D8" s="67">
        <f>$K$7</f>
        <v>1</v>
      </c>
      <c r="E8" s="146">
        <f t="shared" si="0"/>
        <v>90.644999999999996</v>
      </c>
      <c r="F8" s="147">
        <f t="shared" ref="F8:F11" si="1">E8*0.8</f>
        <v>72.516000000000005</v>
      </c>
      <c r="H8" s="3"/>
      <c r="I8" s="3" t="s">
        <v>23</v>
      </c>
      <c r="J8" s="4">
        <v>2</v>
      </c>
      <c r="K8" s="5">
        <f t="shared" ref="K8:K10" si="2">IF(LOWER($C$3)="jā",J8,IF(LOWER($C$3)="nē",1," "))</f>
        <v>1</v>
      </c>
    </row>
    <row r="9" spans="1:11" ht="36.5" customHeight="1" x14ac:dyDescent="0.35">
      <c r="A9" s="144" t="s">
        <v>3</v>
      </c>
      <c r="B9" s="15" t="s">
        <v>81</v>
      </c>
      <c r="C9" s="66">
        <v>14</v>
      </c>
      <c r="D9" s="67">
        <f>$K$9</f>
        <v>1</v>
      </c>
      <c r="E9" s="146">
        <f t="shared" si="0"/>
        <v>84.602000000000004</v>
      </c>
      <c r="F9" s="147">
        <f t="shared" si="1"/>
        <v>67.681600000000003</v>
      </c>
      <c r="H9" s="3"/>
      <c r="I9" s="3" t="s">
        <v>24</v>
      </c>
      <c r="J9" s="4">
        <v>1.8</v>
      </c>
      <c r="K9" s="5">
        <f t="shared" si="2"/>
        <v>1</v>
      </c>
    </row>
    <row r="10" spans="1:11" ht="36.5" customHeight="1" x14ac:dyDescent="0.35">
      <c r="A10" s="144" t="s">
        <v>5</v>
      </c>
      <c r="B10" s="15" t="s">
        <v>82</v>
      </c>
      <c r="C10" s="66">
        <v>11</v>
      </c>
      <c r="D10" s="67">
        <f t="shared" ref="D10:D11" si="3">$K$9</f>
        <v>1</v>
      </c>
      <c r="E10" s="146">
        <f t="shared" si="0"/>
        <v>66.472999999999999</v>
      </c>
      <c r="F10" s="147">
        <f t="shared" si="1"/>
        <v>53.178400000000003</v>
      </c>
      <c r="H10" s="6"/>
      <c r="I10" s="6" t="s">
        <v>25</v>
      </c>
      <c r="J10" s="32">
        <v>1.8</v>
      </c>
      <c r="K10" s="62">
        <f t="shared" si="2"/>
        <v>1</v>
      </c>
    </row>
    <row r="11" spans="1:11" ht="34.5" customHeight="1" x14ac:dyDescent="0.35">
      <c r="A11" s="144" t="s">
        <v>6</v>
      </c>
      <c r="B11" s="15" t="s">
        <v>83</v>
      </c>
      <c r="C11" s="66">
        <v>9</v>
      </c>
      <c r="D11" s="67">
        <f t="shared" si="3"/>
        <v>1</v>
      </c>
      <c r="E11" s="146">
        <f t="shared" si="0"/>
        <v>54.387</v>
      </c>
      <c r="F11" s="147">
        <f t="shared" si="1"/>
        <v>43.509600000000006</v>
      </c>
      <c r="H11" s="64"/>
      <c r="I11" s="60"/>
      <c r="J11" s="61"/>
      <c r="K11" s="65"/>
    </row>
  </sheetData>
  <mergeCells count="1">
    <mergeCell ref="A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1EC84-340C-4720-87B1-57FD5C4DF7B9}">
  <dimension ref="A1:K17"/>
  <sheetViews>
    <sheetView workbookViewId="0">
      <selection activeCell="M5" sqref="M5"/>
    </sheetView>
  </sheetViews>
  <sheetFormatPr defaultRowHeight="14.5" x14ac:dyDescent="0.35"/>
  <cols>
    <col min="1" max="1" width="4.453125" customWidth="1"/>
    <col min="2" max="2" width="44.26953125" customWidth="1"/>
    <col min="3" max="3" width="17.36328125" customWidth="1"/>
    <col min="4" max="4" width="14.7265625" customWidth="1"/>
    <col min="5" max="5" width="14.90625" customWidth="1"/>
    <col min="6" max="6" width="16.08984375" customWidth="1"/>
    <col min="8" max="8" width="22.90625" hidden="1" customWidth="1"/>
    <col min="9" max="9" width="35.36328125" hidden="1" customWidth="1"/>
    <col min="10" max="10" width="10.36328125" hidden="1" customWidth="1"/>
    <col min="11" max="11" width="8.7265625" hidden="1" customWidth="1"/>
  </cols>
  <sheetData>
    <row r="1" spans="1:11" ht="18" thickBot="1" x14ac:dyDescent="0.4">
      <c r="A1" s="211" t="s">
        <v>84</v>
      </c>
      <c r="B1" s="211"/>
      <c r="C1" s="211"/>
      <c r="D1" s="211"/>
      <c r="E1" s="211"/>
      <c r="F1" s="211"/>
    </row>
    <row r="2" spans="1:11" ht="16" thickBot="1" x14ac:dyDescent="0.4">
      <c r="A2" s="11"/>
      <c r="B2" s="50" t="s">
        <v>20</v>
      </c>
      <c r="C2" s="182">
        <v>2.1810999999999998</v>
      </c>
      <c r="D2" s="11"/>
      <c r="E2" s="10"/>
      <c r="F2" s="10"/>
    </row>
    <row r="3" spans="1:11" ht="16" thickBot="1" x14ac:dyDescent="0.4">
      <c r="A3" s="11"/>
      <c r="B3" s="50" t="s">
        <v>21</v>
      </c>
      <c r="C3" s="56" t="s">
        <v>95</v>
      </c>
      <c r="D3" s="11"/>
      <c r="E3" s="11"/>
      <c r="F3" s="11"/>
    </row>
    <row r="4" spans="1:11" ht="16" thickBot="1" x14ac:dyDescent="0.4">
      <c r="A4" s="11"/>
      <c r="B4" s="50"/>
      <c r="C4" s="36"/>
      <c r="D4" s="11"/>
      <c r="E4" s="11"/>
      <c r="F4" s="11"/>
    </row>
    <row r="5" spans="1:11" ht="16" thickBot="1" x14ac:dyDescent="0.4">
      <c r="A5" s="11"/>
      <c r="B5" s="50"/>
      <c r="C5" s="11"/>
      <c r="D5" s="11"/>
      <c r="E5" s="35"/>
      <c r="F5" s="141">
        <v>0.8</v>
      </c>
    </row>
    <row r="6" spans="1:11" ht="31.5" customHeight="1" x14ac:dyDescent="0.35">
      <c r="A6" s="97"/>
      <c r="B6" s="143" t="s">
        <v>18</v>
      </c>
      <c r="C6" s="143" t="s">
        <v>19</v>
      </c>
      <c r="D6" s="99" t="s">
        <v>46</v>
      </c>
      <c r="E6" s="104" t="s">
        <v>27</v>
      </c>
      <c r="F6" s="127" t="s">
        <v>26</v>
      </c>
    </row>
    <row r="7" spans="1:11" ht="35.5" customHeight="1" x14ac:dyDescent="0.35">
      <c r="A7" s="148" t="s">
        <v>0</v>
      </c>
      <c r="B7" s="69" t="s">
        <v>85</v>
      </c>
      <c r="C7" s="69">
        <v>600</v>
      </c>
      <c r="D7" s="70">
        <f>$K$7</f>
        <v>1</v>
      </c>
      <c r="E7" s="153">
        <f t="shared" ref="E7:E16" si="0">$C$2*C7*D7</f>
        <v>1308.6599999999999</v>
      </c>
      <c r="F7" s="157">
        <f>E7*0.8</f>
        <v>1046.9279999999999</v>
      </c>
      <c r="H7" s="3" t="s">
        <v>45</v>
      </c>
      <c r="I7" s="3" t="s">
        <v>22</v>
      </c>
      <c r="J7" s="4">
        <v>2.2000000000000002</v>
      </c>
      <c r="K7" s="29">
        <f>IF(LOWER($C$3)="jā",J7,IF(LOWER($C$3)="nē",1," "))</f>
        <v>1</v>
      </c>
    </row>
    <row r="8" spans="1:11" ht="27" customHeight="1" x14ac:dyDescent="0.35">
      <c r="A8" s="148" t="s">
        <v>2</v>
      </c>
      <c r="B8" s="69" t="s">
        <v>86</v>
      </c>
      <c r="C8" s="69">
        <v>600</v>
      </c>
      <c r="D8" s="70">
        <v>1</v>
      </c>
      <c r="E8" s="153">
        <f t="shared" si="0"/>
        <v>1308.6599999999999</v>
      </c>
      <c r="F8" s="157">
        <f t="shared" ref="F8:F16" si="1">E8*0.8</f>
        <v>1046.9279999999999</v>
      </c>
      <c r="H8" s="3"/>
      <c r="I8" s="3" t="s">
        <v>23</v>
      </c>
      <c r="J8" s="4">
        <v>2</v>
      </c>
      <c r="K8" s="29">
        <f t="shared" ref="K8:K10" si="2">IF(LOWER($C$3)="jā",J8,IF(LOWER($C$3)="nē",1," "))</f>
        <v>1</v>
      </c>
    </row>
    <row r="9" spans="1:11" ht="29.5" customHeight="1" x14ac:dyDescent="0.35">
      <c r="A9" s="148" t="s">
        <v>3</v>
      </c>
      <c r="B9" s="69" t="s">
        <v>87</v>
      </c>
      <c r="C9" s="69">
        <v>600</v>
      </c>
      <c r="D9" s="70">
        <f>$K$8</f>
        <v>1</v>
      </c>
      <c r="E9" s="153">
        <f t="shared" si="0"/>
        <v>1308.6599999999999</v>
      </c>
      <c r="F9" s="157">
        <f t="shared" si="1"/>
        <v>1046.9279999999999</v>
      </c>
      <c r="H9" s="3"/>
      <c r="I9" s="3" t="s">
        <v>24</v>
      </c>
      <c r="J9" s="4">
        <v>1.8</v>
      </c>
      <c r="K9" s="29">
        <f t="shared" si="2"/>
        <v>1</v>
      </c>
    </row>
    <row r="10" spans="1:11" ht="30" customHeight="1" x14ac:dyDescent="0.35">
      <c r="A10" s="148" t="s">
        <v>5</v>
      </c>
      <c r="B10" s="69" t="s">
        <v>88</v>
      </c>
      <c r="C10" s="69">
        <v>400</v>
      </c>
      <c r="D10" s="70">
        <f>$K$9</f>
        <v>1</v>
      </c>
      <c r="E10" s="153">
        <f t="shared" si="0"/>
        <v>872.43999999999994</v>
      </c>
      <c r="F10" s="157">
        <f t="shared" si="1"/>
        <v>697.952</v>
      </c>
      <c r="H10" s="6"/>
      <c r="I10" s="6" t="s">
        <v>25</v>
      </c>
      <c r="J10" s="32">
        <v>1.8</v>
      </c>
      <c r="K10" s="37">
        <f t="shared" si="2"/>
        <v>1</v>
      </c>
    </row>
    <row r="11" spans="1:11" ht="29" customHeight="1" x14ac:dyDescent="0.35">
      <c r="A11" s="148" t="s">
        <v>6</v>
      </c>
      <c r="B11" s="69" t="s">
        <v>89</v>
      </c>
      <c r="C11" s="69">
        <v>150</v>
      </c>
      <c r="D11" s="70">
        <f>$K$9</f>
        <v>1</v>
      </c>
      <c r="E11" s="153">
        <f t="shared" si="0"/>
        <v>327.16499999999996</v>
      </c>
      <c r="F11" s="157">
        <f t="shared" si="1"/>
        <v>261.73199999999997</v>
      </c>
      <c r="H11" s="64"/>
      <c r="I11" s="60"/>
      <c r="J11" s="61"/>
      <c r="K11" s="65"/>
    </row>
    <row r="12" spans="1:11" ht="29" customHeight="1" x14ac:dyDescent="0.35">
      <c r="A12" s="148" t="s">
        <v>7</v>
      </c>
      <c r="B12" s="69" t="s">
        <v>90</v>
      </c>
      <c r="C12" s="69">
        <v>100</v>
      </c>
      <c r="D12" s="70">
        <f>$K$10</f>
        <v>1</v>
      </c>
      <c r="E12" s="153">
        <f t="shared" si="0"/>
        <v>218.10999999999999</v>
      </c>
      <c r="F12" s="157">
        <f t="shared" si="1"/>
        <v>174.488</v>
      </c>
    </row>
    <row r="13" spans="1:11" ht="25" customHeight="1" x14ac:dyDescent="0.35">
      <c r="A13" s="149" t="s">
        <v>8</v>
      </c>
      <c r="B13" s="71" t="s">
        <v>91</v>
      </c>
      <c r="C13" s="71">
        <v>400</v>
      </c>
      <c r="D13" s="28">
        <f>$K$8</f>
        <v>1</v>
      </c>
      <c r="E13" s="154">
        <f t="shared" si="0"/>
        <v>872.43999999999994</v>
      </c>
      <c r="F13" s="108">
        <f t="shared" si="1"/>
        <v>697.952</v>
      </c>
    </row>
    <row r="14" spans="1:11" ht="22" customHeight="1" x14ac:dyDescent="0.35">
      <c r="A14" s="149" t="s">
        <v>10</v>
      </c>
      <c r="B14" s="71" t="s">
        <v>92</v>
      </c>
      <c r="C14" s="71">
        <v>100</v>
      </c>
      <c r="D14" s="28">
        <f t="shared" ref="D14:D16" si="3">$K$9</f>
        <v>1</v>
      </c>
      <c r="E14" s="154">
        <f t="shared" si="0"/>
        <v>218.10999999999999</v>
      </c>
      <c r="F14" s="108">
        <f t="shared" si="1"/>
        <v>174.488</v>
      </c>
    </row>
    <row r="15" spans="1:11" ht="22.5" customHeight="1" x14ac:dyDescent="0.35">
      <c r="A15" s="150" t="s">
        <v>12</v>
      </c>
      <c r="B15" s="72" t="s">
        <v>93</v>
      </c>
      <c r="C15" s="72">
        <v>400</v>
      </c>
      <c r="D15" s="22">
        <f>$K$8</f>
        <v>1</v>
      </c>
      <c r="E15" s="155">
        <f t="shared" si="0"/>
        <v>872.43999999999994</v>
      </c>
      <c r="F15" s="158">
        <f t="shared" si="1"/>
        <v>697.952</v>
      </c>
    </row>
    <row r="16" spans="1:11" ht="35" customHeight="1" thickBot="1" x14ac:dyDescent="0.4">
      <c r="A16" s="133" t="s">
        <v>14</v>
      </c>
      <c r="B16" s="151" t="s">
        <v>94</v>
      </c>
      <c r="C16" s="151">
        <v>100</v>
      </c>
      <c r="D16" s="152">
        <f t="shared" si="3"/>
        <v>1</v>
      </c>
      <c r="E16" s="156">
        <f t="shared" si="0"/>
        <v>218.10999999999999</v>
      </c>
      <c r="F16" s="159">
        <f t="shared" si="1"/>
        <v>174.488</v>
      </c>
    </row>
    <row r="17" spans="1:6" ht="21" customHeight="1" x14ac:dyDescent="0.35">
      <c r="A17" s="23"/>
      <c r="B17" s="23"/>
      <c r="C17" s="24"/>
      <c r="D17" s="26"/>
      <c r="E17" s="26"/>
      <c r="F17" s="142"/>
    </row>
  </sheetData>
  <mergeCells count="1">
    <mergeCell ref="A1:F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79A27-5483-40D0-8521-62395C8DADDD}">
  <dimension ref="A1:L18"/>
  <sheetViews>
    <sheetView topLeftCell="B1" workbookViewId="0">
      <selection activeCell="I4" sqref="I4"/>
    </sheetView>
  </sheetViews>
  <sheetFormatPr defaultRowHeight="14.5" x14ac:dyDescent="0.35"/>
  <cols>
    <col min="1" max="1" width="4.453125" customWidth="1"/>
    <col min="2" max="2" width="44.26953125" customWidth="1"/>
    <col min="3" max="3" width="17.36328125" customWidth="1"/>
    <col min="4" max="4" width="14.7265625" customWidth="1"/>
    <col min="5" max="5" width="14.90625" customWidth="1"/>
    <col min="6" max="6" width="16.08984375" customWidth="1"/>
    <col min="8" max="8" width="22.90625" customWidth="1"/>
    <col min="9" max="9" width="35.36328125" customWidth="1"/>
    <col min="10" max="10" width="10.36328125" customWidth="1"/>
    <col min="11" max="11" width="8.7265625" customWidth="1"/>
  </cols>
  <sheetData>
    <row r="1" spans="1:12" ht="18" thickBot="1" x14ac:dyDescent="0.4">
      <c r="A1" s="211" t="s">
        <v>96</v>
      </c>
      <c r="B1" s="211"/>
      <c r="C1" s="211"/>
      <c r="D1" s="211"/>
      <c r="E1" s="211"/>
      <c r="F1" s="211"/>
    </row>
    <row r="2" spans="1:12" ht="16" thickBot="1" x14ac:dyDescent="0.4">
      <c r="A2" s="11"/>
      <c r="B2" s="50" t="s">
        <v>109</v>
      </c>
      <c r="C2" s="183">
        <v>4.4580000000000002</v>
      </c>
      <c r="D2" s="217" t="s">
        <v>110</v>
      </c>
      <c r="E2" s="218"/>
      <c r="F2" s="76">
        <v>1.57</v>
      </c>
    </row>
    <row r="3" spans="1:12" ht="15.5" x14ac:dyDescent="0.35">
      <c r="A3" s="11"/>
      <c r="B3" s="50"/>
      <c r="C3" s="93"/>
      <c r="D3" s="11"/>
      <c r="E3" s="11"/>
      <c r="F3" s="11"/>
    </row>
    <row r="4" spans="1:12" ht="16" thickBot="1" x14ac:dyDescent="0.4">
      <c r="A4" s="11"/>
      <c r="B4" s="50"/>
      <c r="C4" s="36"/>
      <c r="D4" s="11"/>
      <c r="E4" s="11"/>
      <c r="F4" s="11"/>
    </row>
    <row r="5" spans="1:12" ht="16" thickBot="1" x14ac:dyDescent="0.4">
      <c r="A5" s="11"/>
      <c r="B5" s="50"/>
      <c r="C5" s="11"/>
      <c r="D5" s="11"/>
      <c r="E5" s="35"/>
      <c r="F5" s="141">
        <v>0.8</v>
      </c>
    </row>
    <row r="6" spans="1:12" ht="31.5" customHeight="1" x14ac:dyDescent="0.35">
      <c r="A6" s="174"/>
      <c r="B6" s="123" t="s">
        <v>18</v>
      </c>
      <c r="C6" s="143" t="s">
        <v>19</v>
      </c>
      <c r="D6" s="99" t="s">
        <v>112</v>
      </c>
      <c r="E6" s="104" t="s">
        <v>27</v>
      </c>
      <c r="F6" s="127" t="s">
        <v>26</v>
      </c>
    </row>
    <row r="7" spans="1:12" ht="35.5" customHeight="1" x14ac:dyDescent="0.35">
      <c r="A7" s="175" t="s">
        <v>0</v>
      </c>
      <c r="B7" s="178" t="s">
        <v>97</v>
      </c>
      <c r="C7" s="69">
        <v>70.599999999999994</v>
      </c>
      <c r="D7" s="70">
        <f>$F$2</f>
        <v>1.57</v>
      </c>
      <c r="E7" s="153">
        <f t="shared" ref="E7:E17" si="0">$C$2*C7*D7</f>
        <v>494.13363600000002</v>
      </c>
      <c r="F7" s="157">
        <f>E7*0.8</f>
        <v>395.30690880000003</v>
      </c>
      <c r="H7" s="23"/>
      <c r="I7" s="23"/>
      <c r="J7" s="24"/>
      <c r="K7" s="33"/>
      <c r="L7" s="73"/>
    </row>
    <row r="8" spans="1:12" ht="27" customHeight="1" x14ac:dyDescent="0.35">
      <c r="A8" s="175" t="s">
        <v>2</v>
      </c>
      <c r="B8" s="178" t="s">
        <v>98</v>
      </c>
      <c r="C8" s="69">
        <v>52</v>
      </c>
      <c r="D8" s="70">
        <f t="shared" ref="D8:D18" si="1">$F$2</f>
        <v>1.57</v>
      </c>
      <c r="E8" s="153">
        <f t="shared" si="0"/>
        <v>363.95112</v>
      </c>
      <c r="F8" s="157">
        <f t="shared" ref="F8:F17" si="2">E8*0.8</f>
        <v>291.16089600000004</v>
      </c>
      <c r="H8" s="23"/>
      <c r="I8" s="23"/>
      <c r="J8" s="24"/>
      <c r="K8" s="33"/>
      <c r="L8" s="73"/>
    </row>
    <row r="9" spans="1:12" ht="29.5" customHeight="1" x14ac:dyDescent="0.35">
      <c r="A9" s="175" t="s">
        <v>3</v>
      </c>
      <c r="B9" s="178" t="s">
        <v>99</v>
      </c>
      <c r="C9" s="69">
        <v>30.8</v>
      </c>
      <c r="D9" s="70">
        <f t="shared" si="1"/>
        <v>1.57</v>
      </c>
      <c r="E9" s="153">
        <f t="shared" si="0"/>
        <v>215.57104799999999</v>
      </c>
      <c r="F9" s="157">
        <f t="shared" si="2"/>
        <v>172.45683840000001</v>
      </c>
      <c r="H9" s="23"/>
      <c r="I9" s="23"/>
      <c r="J9" s="24"/>
      <c r="K9" s="33"/>
      <c r="L9" s="73"/>
    </row>
    <row r="10" spans="1:12" ht="30" customHeight="1" x14ac:dyDescent="0.35">
      <c r="A10" s="175" t="s">
        <v>5</v>
      </c>
      <c r="B10" s="178" t="s">
        <v>100</v>
      </c>
      <c r="C10" s="69">
        <v>27.24</v>
      </c>
      <c r="D10" s="70">
        <f t="shared" si="1"/>
        <v>1.57</v>
      </c>
      <c r="E10" s="153">
        <f t="shared" si="0"/>
        <v>190.6543944</v>
      </c>
      <c r="F10" s="157">
        <f t="shared" si="2"/>
        <v>152.52351552000002</v>
      </c>
      <c r="H10" s="23"/>
      <c r="I10" s="23"/>
      <c r="J10" s="24"/>
      <c r="K10" s="33"/>
      <c r="L10" s="73"/>
    </row>
    <row r="11" spans="1:12" ht="29" customHeight="1" x14ac:dyDescent="0.35">
      <c r="A11" s="176" t="s">
        <v>6</v>
      </c>
      <c r="B11" s="179" t="s">
        <v>101</v>
      </c>
      <c r="C11" s="71">
        <v>24</v>
      </c>
      <c r="D11" s="28">
        <f t="shared" si="1"/>
        <v>1.57</v>
      </c>
      <c r="E11" s="154">
        <f t="shared" si="0"/>
        <v>167.97744</v>
      </c>
      <c r="F11" s="108">
        <f t="shared" si="2"/>
        <v>134.38195200000001</v>
      </c>
      <c r="H11" s="63"/>
      <c r="I11" s="23"/>
      <c r="J11" s="24"/>
      <c r="K11" s="33"/>
      <c r="L11" s="73"/>
    </row>
    <row r="12" spans="1:12" ht="29" customHeight="1" x14ac:dyDescent="0.35">
      <c r="A12" s="176" t="s">
        <v>7</v>
      </c>
      <c r="B12" s="179" t="s">
        <v>102</v>
      </c>
      <c r="C12" s="71">
        <v>20</v>
      </c>
      <c r="D12" s="28">
        <f t="shared" si="1"/>
        <v>1.57</v>
      </c>
      <c r="E12" s="154">
        <f t="shared" si="0"/>
        <v>139.9812</v>
      </c>
      <c r="F12" s="108">
        <f t="shared" si="2"/>
        <v>111.98496</v>
      </c>
    </row>
    <row r="13" spans="1:12" ht="25" customHeight="1" x14ac:dyDescent="0.35">
      <c r="A13" s="176" t="s">
        <v>8</v>
      </c>
      <c r="B13" s="179" t="s">
        <v>103</v>
      </c>
      <c r="C13" s="71">
        <v>12</v>
      </c>
      <c r="D13" s="28">
        <f t="shared" si="1"/>
        <v>1.57</v>
      </c>
      <c r="E13" s="154">
        <f t="shared" si="0"/>
        <v>83.988720000000001</v>
      </c>
      <c r="F13" s="108">
        <f t="shared" si="2"/>
        <v>67.190976000000006</v>
      </c>
    </row>
    <row r="14" spans="1:12" ht="22" customHeight="1" x14ac:dyDescent="0.35">
      <c r="A14" s="176" t="s">
        <v>10</v>
      </c>
      <c r="B14" s="179" t="s">
        <v>104</v>
      </c>
      <c r="C14" s="71">
        <v>4</v>
      </c>
      <c r="D14" s="28">
        <f t="shared" si="1"/>
        <v>1.57</v>
      </c>
      <c r="E14" s="154">
        <f t="shared" si="0"/>
        <v>27.996240000000004</v>
      </c>
      <c r="F14" s="108">
        <f t="shared" si="2"/>
        <v>22.396992000000004</v>
      </c>
    </row>
    <row r="15" spans="1:12" ht="29.5" customHeight="1" x14ac:dyDescent="0.35">
      <c r="A15" s="177" t="s">
        <v>12</v>
      </c>
      <c r="B15" s="180" t="s">
        <v>105</v>
      </c>
      <c r="C15" s="72">
        <v>20</v>
      </c>
      <c r="D15" s="22">
        <f t="shared" si="1"/>
        <v>1.57</v>
      </c>
      <c r="E15" s="155">
        <f t="shared" si="0"/>
        <v>139.9812</v>
      </c>
      <c r="F15" s="158">
        <f t="shared" si="2"/>
        <v>111.98496</v>
      </c>
    </row>
    <row r="16" spans="1:12" ht="27.5" customHeight="1" x14ac:dyDescent="0.35">
      <c r="A16" s="177" t="s">
        <v>14</v>
      </c>
      <c r="B16" s="180" t="s">
        <v>106</v>
      </c>
      <c r="C16" s="72">
        <v>14</v>
      </c>
      <c r="D16" s="22">
        <f t="shared" si="1"/>
        <v>1.57</v>
      </c>
      <c r="E16" s="155">
        <f t="shared" si="0"/>
        <v>97.986840000000015</v>
      </c>
      <c r="F16" s="158">
        <f t="shared" si="2"/>
        <v>78.389472000000012</v>
      </c>
    </row>
    <row r="17" spans="1:6" ht="21" customHeight="1" x14ac:dyDescent="0.35">
      <c r="A17" s="177" t="s">
        <v>16</v>
      </c>
      <c r="B17" s="180" t="s">
        <v>107</v>
      </c>
      <c r="C17" s="72">
        <v>8</v>
      </c>
      <c r="D17" s="22">
        <f t="shared" si="1"/>
        <v>1.57</v>
      </c>
      <c r="E17" s="155">
        <f t="shared" si="0"/>
        <v>55.992480000000008</v>
      </c>
      <c r="F17" s="158">
        <f t="shared" si="2"/>
        <v>44.793984000000009</v>
      </c>
    </row>
    <row r="18" spans="1:6" ht="16" thickBot="1" x14ac:dyDescent="0.4">
      <c r="A18" s="177" t="s">
        <v>111</v>
      </c>
      <c r="B18" s="181" t="s">
        <v>108</v>
      </c>
      <c r="C18" s="151">
        <v>3.2</v>
      </c>
      <c r="D18" s="152">
        <f t="shared" si="1"/>
        <v>1.57</v>
      </c>
      <c r="E18" s="156">
        <f t="shared" ref="E18" si="3">$C$2*C18*D18</f>
        <v>22.396992000000001</v>
      </c>
      <c r="F18" s="159">
        <f t="shared" ref="F18" si="4">E18*0.8</f>
        <v>17.9175936</v>
      </c>
    </row>
  </sheetData>
  <mergeCells count="2">
    <mergeCell ref="A1:F1"/>
    <mergeCell ref="D2:E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E7884-E8FF-484D-9C9C-38D05172B287}">
  <dimension ref="A1:G18"/>
  <sheetViews>
    <sheetView workbookViewId="0">
      <selection activeCell="D4" sqref="D4"/>
    </sheetView>
  </sheetViews>
  <sheetFormatPr defaultRowHeight="14.5" x14ac:dyDescent="0.35"/>
  <cols>
    <col min="1" max="1" width="6.6328125" customWidth="1"/>
    <col min="2" max="2" width="41.6328125" customWidth="1"/>
    <col min="3" max="4" width="14.54296875" customWidth="1"/>
    <col min="5" max="5" width="13.90625" customWidth="1"/>
    <col min="6" max="6" width="13" customWidth="1"/>
    <col min="7" max="7" width="15" customWidth="1"/>
  </cols>
  <sheetData>
    <row r="1" spans="1:7" ht="18.5" customHeight="1" x14ac:dyDescent="0.4">
      <c r="A1" s="219" t="s">
        <v>121</v>
      </c>
      <c r="B1" s="219"/>
      <c r="C1" s="219"/>
      <c r="D1" s="219"/>
      <c r="E1" s="219"/>
      <c r="F1" s="219"/>
      <c r="G1" s="219"/>
    </row>
    <row r="2" spans="1:7" ht="50" customHeight="1" x14ac:dyDescent="0.4">
      <c r="A2" s="74"/>
      <c r="B2" s="193" t="s">
        <v>175</v>
      </c>
      <c r="C2" s="194" t="s">
        <v>176</v>
      </c>
      <c r="D2" s="195">
        <v>2.6274000000000002</v>
      </c>
      <c r="E2" s="220"/>
      <c r="F2" s="220"/>
      <c r="G2" s="184"/>
    </row>
    <row r="3" spans="1:7" ht="15.5" x14ac:dyDescent="0.35">
      <c r="C3" s="194" t="s">
        <v>177</v>
      </c>
      <c r="D3" s="195">
        <v>1.5539000000000001</v>
      </c>
    </row>
    <row r="4" spans="1:7" ht="16" thickBot="1" x14ac:dyDescent="0.4">
      <c r="C4" s="196" t="s">
        <v>178</v>
      </c>
      <c r="D4" s="197">
        <v>1.3484</v>
      </c>
    </row>
    <row r="5" spans="1:7" ht="16" thickBot="1" x14ac:dyDescent="0.4">
      <c r="A5" s="184"/>
      <c r="D5" s="196"/>
      <c r="E5" s="184"/>
      <c r="F5" s="184"/>
      <c r="G5" s="126">
        <v>0.8</v>
      </c>
    </row>
    <row r="6" spans="1:7" ht="31" x14ac:dyDescent="0.35">
      <c r="A6" s="130"/>
      <c r="B6" s="99" t="s">
        <v>18</v>
      </c>
      <c r="C6" s="104" t="s">
        <v>19</v>
      </c>
      <c r="D6" s="136" t="s">
        <v>179</v>
      </c>
      <c r="E6" s="198" t="s">
        <v>125</v>
      </c>
      <c r="F6" s="104" t="s">
        <v>27</v>
      </c>
      <c r="G6" s="127" t="s">
        <v>26</v>
      </c>
    </row>
    <row r="7" spans="1:7" ht="15.5" x14ac:dyDescent="0.35">
      <c r="A7" s="131" t="s">
        <v>0</v>
      </c>
      <c r="B7" s="75" t="s">
        <v>122</v>
      </c>
      <c r="C7" s="199">
        <v>4.4000000000000004</v>
      </c>
      <c r="D7" s="195">
        <f>D2</f>
        <v>2.6274000000000002</v>
      </c>
      <c r="E7" s="200">
        <v>1.36</v>
      </c>
      <c r="F7" s="135">
        <f>D7*C7*E7</f>
        <v>15.722361600000005</v>
      </c>
      <c r="G7" s="137">
        <f>F7*0.8</f>
        <v>12.577889280000004</v>
      </c>
    </row>
    <row r="8" spans="1:7" ht="15.5" x14ac:dyDescent="0.35">
      <c r="A8" s="132" t="s">
        <v>2</v>
      </c>
      <c r="B8" s="88" t="s">
        <v>123</v>
      </c>
      <c r="C8" s="201">
        <v>7</v>
      </c>
      <c r="D8" s="195">
        <f>D3</f>
        <v>1.5539000000000001</v>
      </c>
      <c r="E8" s="200">
        <v>1.36</v>
      </c>
      <c r="F8" s="135">
        <f t="shared" ref="F8:F9" si="0">D8*C8*E8</f>
        <v>14.793128000000001</v>
      </c>
      <c r="G8" s="138">
        <f>F8*0.8</f>
        <v>11.834502400000002</v>
      </c>
    </row>
    <row r="9" spans="1:7" ht="16" thickBot="1" x14ac:dyDescent="0.4">
      <c r="A9" s="133" t="s">
        <v>3</v>
      </c>
      <c r="B9" s="134" t="s">
        <v>124</v>
      </c>
      <c r="C9" s="202">
        <v>2.5</v>
      </c>
      <c r="D9" s="197">
        <f>D4</f>
        <v>1.3484</v>
      </c>
      <c r="E9" s="200">
        <v>1.36</v>
      </c>
      <c r="F9" s="135">
        <f t="shared" si="0"/>
        <v>4.5845600000000006</v>
      </c>
      <c r="G9" s="139">
        <f>F9*0.8</f>
        <v>3.6676480000000007</v>
      </c>
    </row>
    <row r="10" spans="1:7" ht="15.5" x14ac:dyDescent="0.35">
      <c r="A10" s="184"/>
      <c r="B10" s="184"/>
      <c r="C10" s="184"/>
      <c r="D10" s="184"/>
      <c r="E10" s="184"/>
      <c r="F10" s="184"/>
      <c r="G10" s="184"/>
    </row>
    <row r="11" spans="1:7" ht="15.5" x14ac:dyDescent="0.35">
      <c r="A11" s="184"/>
      <c r="B11" s="184"/>
      <c r="C11" s="184"/>
      <c r="D11" s="184"/>
      <c r="E11" s="184"/>
      <c r="F11" s="184"/>
      <c r="G11" s="184"/>
    </row>
    <row r="12" spans="1:7" ht="15.5" x14ac:dyDescent="0.35">
      <c r="A12" s="184"/>
      <c r="B12" s="184"/>
      <c r="C12" s="184"/>
      <c r="D12" s="184"/>
      <c r="E12" s="184"/>
      <c r="F12" s="184"/>
      <c r="G12" s="184"/>
    </row>
    <row r="13" spans="1:7" ht="15.5" x14ac:dyDescent="0.35">
      <c r="A13" s="184"/>
      <c r="B13" s="184"/>
      <c r="C13" s="184"/>
      <c r="D13" s="184"/>
      <c r="E13" s="184"/>
      <c r="F13" s="184"/>
      <c r="G13" s="184"/>
    </row>
    <row r="14" spans="1:7" ht="15.5" x14ac:dyDescent="0.35">
      <c r="A14" s="184"/>
      <c r="B14" s="184"/>
      <c r="C14" s="184"/>
      <c r="D14" s="184"/>
      <c r="E14" s="184"/>
      <c r="F14" s="184"/>
      <c r="G14" s="184"/>
    </row>
    <row r="15" spans="1:7" ht="15.5" x14ac:dyDescent="0.35">
      <c r="A15" s="184"/>
      <c r="B15" s="184"/>
      <c r="C15" s="184"/>
      <c r="D15" s="184"/>
      <c r="E15" s="184"/>
      <c r="F15" s="184"/>
      <c r="G15" s="184"/>
    </row>
    <row r="16" spans="1:7" ht="15.5" x14ac:dyDescent="0.35">
      <c r="A16" s="184"/>
      <c r="B16" s="184"/>
      <c r="C16" s="184"/>
      <c r="D16" s="184"/>
      <c r="E16" s="184"/>
      <c r="F16" s="184"/>
      <c r="G16" s="184"/>
    </row>
    <row r="17" spans="1:7" ht="15.5" x14ac:dyDescent="0.35">
      <c r="A17" s="184"/>
      <c r="B17" s="184"/>
      <c r="C17" s="184"/>
      <c r="D17" s="184"/>
      <c r="E17" s="184"/>
      <c r="F17" s="184"/>
      <c r="G17" s="184"/>
    </row>
    <row r="18" spans="1:7" ht="15.5" x14ac:dyDescent="0.35">
      <c r="A18" s="184"/>
      <c r="B18" s="184"/>
      <c r="C18" s="184"/>
      <c r="D18" s="184"/>
      <c r="E18" s="184"/>
      <c r="F18" s="184"/>
      <c r="G18" s="184"/>
    </row>
  </sheetData>
  <mergeCells count="2">
    <mergeCell ref="A1:G1"/>
    <mergeCell ref="E2:F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1E016-9770-498F-8A48-D5A7CEF45198}">
  <dimension ref="A1:O13"/>
  <sheetViews>
    <sheetView workbookViewId="0">
      <selection activeCell="M4" sqref="M4"/>
    </sheetView>
  </sheetViews>
  <sheetFormatPr defaultRowHeight="14.5" x14ac:dyDescent="0.35"/>
  <cols>
    <col min="1" max="1" width="5.6328125" customWidth="1"/>
    <col min="2" max="2" width="31.26953125" customWidth="1"/>
    <col min="3" max="3" width="12" customWidth="1"/>
    <col min="4" max="4" width="13.36328125" customWidth="1"/>
    <col min="5" max="5" width="16.26953125" customWidth="1"/>
    <col min="7" max="10" width="0" hidden="1" customWidth="1"/>
  </cols>
  <sheetData>
    <row r="1" spans="1:15" ht="36" customHeight="1" thickBot="1" x14ac:dyDescent="0.45">
      <c r="A1" s="222" t="s">
        <v>139</v>
      </c>
      <c r="B1" s="219"/>
      <c r="C1" s="219"/>
      <c r="D1" s="219"/>
      <c r="E1" s="219"/>
      <c r="F1" s="219"/>
    </row>
    <row r="2" spans="1:15" ht="29" customHeight="1" thickBot="1" x14ac:dyDescent="0.4">
      <c r="A2" s="2"/>
      <c r="B2" s="221" t="s">
        <v>132</v>
      </c>
      <c r="C2" s="221"/>
      <c r="D2" s="221"/>
      <c r="E2" s="87">
        <v>102.7</v>
      </c>
      <c r="F2" s="186"/>
      <c r="K2" s="77"/>
    </row>
    <row r="3" spans="1:15" ht="31" customHeight="1" thickBot="1" x14ac:dyDescent="0.4">
      <c r="A3" s="2"/>
      <c r="B3" s="221" t="s">
        <v>172</v>
      </c>
      <c r="C3" s="221"/>
      <c r="D3" s="221"/>
      <c r="E3" s="87">
        <v>189.5</v>
      </c>
      <c r="F3" s="186"/>
    </row>
    <row r="4" spans="1:15" ht="31" customHeight="1" thickBot="1" x14ac:dyDescent="0.4">
      <c r="A4" s="2"/>
      <c r="B4" s="81"/>
      <c r="C4" s="81"/>
      <c r="D4" s="81"/>
      <c r="E4" s="83"/>
    </row>
    <row r="5" spans="1:15" ht="16" thickBot="1" x14ac:dyDescent="0.4">
      <c r="A5" s="2"/>
      <c r="B5" s="2"/>
      <c r="C5" s="2"/>
      <c r="E5" s="126">
        <v>0.8</v>
      </c>
    </row>
    <row r="6" spans="1:15" ht="45" x14ac:dyDescent="0.35">
      <c r="A6" s="123"/>
      <c r="B6" s="124" t="s">
        <v>126</v>
      </c>
      <c r="C6" s="125" t="s">
        <v>134</v>
      </c>
      <c r="D6" s="104" t="s">
        <v>135</v>
      </c>
      <c r="E6" s="127" t="s">
        <v>136</v>
      </c>
      <c r="H6" s="1" t="s">
        <v>138</v>
      </c>
      <c r="I6" s="2">
        <f>E3/E2</f>
        <v>1.8451801363193767</v>
      </c>
      <c r="L6" s="82"/>
      <c r="M6" s="82"/>
      <c r="N6" s="82"/>
      <c r="O6" s="83"/>
    </row>
    <row r="7" spans="1:15" ht="15.5" x14ac:dyDescent="0.35">
      <c r="A7" s="100" t="s">
        <v>0</v>
      </c>
      <c r="B7" s="80" t="s">
        <v>127</v>
      </c>
      <c r="C7" s="79">
        <v>89.64</v>
      </c>
      <c r="D7" s="128">
        <f>C7*$I$7</f>
        <v>165.40194741966894</v>
      </c>
      <c r="E7" s="129">
        <f>D7*0.8</f>
        <v>132.32155793573517</v>
      </c>
      <c r="I7" s="52">
        <f>IF(I6&lt;0,1,I6)</f>
        <v>1.8451801363193767</v>
      </c>
      <c r="L7" s="82"/>
      <c r="M7" s="82"/>
      <c r="N7" s="82"/>
      <c r="O7" s="83"/>
    </row>
    <row r="8" spans="1:15" ht="15.5" x14ac:dyDescent="0.35">
      <c r="A8" s="100" t="s">
        <v>2</v>
      </c>
      <c r="B8" s="80" t="s">
        <v>128</v>
      </c>
      <c r="C8" s="79">
        <v>8.5399999999999991</v>
      </c>
      <c r="D8" s="128">
        <f t="shared" ref="D8:D13" si="0">C8*$I$7</f>
        <v>15.757838364167476</v>
      </c>
      <c r="E8" s="129">
        <f t="shared" ref="E8:E13" si="1">D8*0.8</f>
        <v>12.606270691333982</v>
      </c>
    </row>
    <row r="9" spans="1:15" ht="15.5" x14ac:dyDescent="0.35">
      <c r="A9" s="100" t="s">
        <v>3</v>
      </c>
      <c r="B9" s="80" t="s">
        <v>129</v>
      </c>
      <c r="C9" s="79">
        <v>2.99</v>
      </c>
      <c r="D9" s="128">
        <f t="shared" si="0"/>
        <v>5.5170886075949364</v>
      </c>
      <c r="E9" s="129">
        <f t="shared" si="1"/>
        <v>4.4136708860759493</v>
      </c>
    </row>
    <row r="10" spans="1:15" ht="15.5" x14ac:dyDescent="0.35">
      <c r="A10" s="100" t="s">
        <v>5</v>
      </c>
      <c r="B10" s="80" t="s">
        <v>130</v>
      </c>
      <c r="C10" s="79">
        <v>0.1</v>
      </c>
      <c r="D10" s="128">
        <f t="shared" si="0"/>
        <v>0.18451801363193768</v>
      </c>
      <c r="E10" s="129">
        <f t="shared" si="1"/>
        <v>0.14761441090555014</v>
      </c>
    </row>
    <row r="11" spans="1:15" ht="15.5" x14ac:dyDescent="0.35">
      <c r="A11" s="187" t="s">
        <v>6</v>
      </c>
      <c r="B11" s="188" t="s">
        <v>131</v>
      </c>
      <c r="C11" s="189">
        <v>14.23</v>
      </c>
      <c r="D11" s="190">
        <f t="shared" si="0"/>
        <v>26.256913339824731</v>
      </c>
      <c r="E11" s="191">
        <f t="shared" si="1"/>
        <v>21.005530671859788</v>
      </c>
    </row>
    <row r="12" spans="1:15" ht="15.5" x14ac:dyDescent="0.35">
      <c r="A12" s="14" t="s">
        <v>7</v>
      </c>
      <c r="B12" s="203" t="s">
        <v>173</v>
      </c>
      <c r="C12" s="208">
        <v>3.56</v>
      </c>
      <c r="D12" s="204">
        <f t="shared" si="0"/>
        <v>6.5688412852969815</v>
      </c>
      <c r="E12" s="205">
        <f t="shared" si="1"/>
        <v>5.2550730282375859</v>
      </c>
    </row>
    <row r="13" spans="1:15" ht="31" x14ac:dyDescent="0.35">
      <c r="A13" s="192" t="s">
        <v>8</v>
      </c>
      <c r="B13" s="206" t="s">
        <v>174</v>
      </c>
      <c r="C13" s="207">
        <v>2.42</v>
      </c>
      <c r="D13" s="209">
        <f t="shared" si="0"/>
        <v>4.4653359298928912</v>
      </c>
      <c r="E13" s="210">
        <f t="shared" si="1"/>
        <v>3.572268743914313</v>
      </c>
    </row>
  </sheetData>
  <mergeCells count="3">
    <mergeCell ref="B2:D2"/>
    <mergeCell ref="B3:D3"/>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LIELLOPI</vt:lpstr>
      <vt:lpstr>CŪKAS</vt:lpstr>
      <vt:lpstr>PUTNI</vt:lpstr>
      <vt:lpstr>AITAS</vt:lpstr>
      <vt:lpstr>KAZAS</vt:lpstr>
      <vt:lpstr>ZIRGI</vt:lpstr>
      <vt:lpstr>BRIEŽI</vt:lpstr>
      <vt:lpstr>ZOSIS, TĪTARI, PĪLES</vt:lpstr>
      <vt:lpstr>BITES, turēti PUTNI, to OLAS</vt:lpstr>
      <vt:lpstr>SKRĒJĒJPUTNI</vt:lpstr>
      <vt:lpstr>AKVAKULTŪRA</vt:lpstr>
    </vt:vector>
  </TitlesOfParts>
  <Company>Zemkopības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Kārkliņa</dc:creator>
  <cp:lastModifiedBy>Aija Tora</cp:lastModifiedBy>
  <dcterms:created xsi:type="dcterms:W3CDTF">2026-04-13T09:41:09Z</dcterms:created>
  <dcterms:modified xsi:type="dcterms:W3CDTF">2026-06-25T15:00:26Z</dcterms:modified>
</cp:coreProperties>
</file>