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1.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628"/>
  <workbookPr codeName="ThisWorkbook"/>
  <mc:AlternateContent xmlns:mc="http://schemas.openxmlformats.org/markup-compatibility/2006">
    <mc:Choice Requires="x15">
      <x15ac:absPath xmlns:x15ac="http://schemas.microsoft.com/office/spreadsheetml/2010/11/ac" url="https://d.docs.live.net/6dbdbb432d472da2/Dokumenti/DARBS/MAF P/Atskaites_mlapai/"/>
    </mc:Choice>
  </mc:AlternateContent>
  <xr:revisionPtr revIDLastSave="0" documentId="8_{13F584EF-5D6C-46EB-AA8C-3AC2D28125E6}" xr6:coauthVersionLast="46" xr6:coauthVersionMax="46" xr10:uidLastSave="{00000000-0000-0000-0000-000000000000}"/>
  <bookViews>
    <workbookView xWindow="-110" yWindow="-110" windowWidth="19420" windowHeight="10420" tabRatio="781" activeTab="6" xr2:uid="{00000000-000D-0000-FFFF-FFFF00000000}"/>
  </bookViews>
  <sheets>
    <sheet name="Overview" sheetId="46" r:id="rId1"/>
    <sheet name="T I fibre sources" sheetId="13" r:id="rId2"/>
    <sheet name="T II processed wood based fuels" sheetId="18" r:id="rId3"/>
    <sheet name="T III pwbf origins" sheetId="19" r:id="rId4"/>
    <sheet name="T IV energy use" sheetId="43" r:id="rId5"/>
    <sheet name="Conversion Factors" sheetId="25" r:id="rId6"/>
    <sheet name="EU NREAP Progress Report-T4" sheetId="48" r:id="rId7"/>
    <sheet name="User Information" sheetId="20" r:id="rId8"/>
    <sheet name="INFO JFSQ 2015" sheetId="44" state="hidden" r:id="rId9"/>
    <sheet name="IEA data" sheetId="49" state="hidden" r:id="rId10"/>
    <sheet name="Data" sheetId="42" state="hidden" r:id="rId11"/>
    <sheet name="collect sheet" sheetId="45" state="hidden" r:id="rId12"/>
  </sheets>
  <externalReferences>
    <externalReference r:id="rId13"/>
    <externalReference r:id="rId14"/>
  </externalReferences>
  <definedNames>
    <definedName name="_xlnm._FilterDatabase" localSheetId="11" hidden="1">'collect sheet'!$A$5:$Q$1154</definedName>
    <definedName name="_xlnm._FilterDatabase" localSheetId="10" hidden="1">Data!$A$1:$P$1</definedName>
    <definedName name="_xlnm._FilterDatabase" localSheetId="8" hidden="1">'INFO JFSQ 2015'!$A$1:$R$991</definedName>
    <definedName name="_Key1" localSheetId="0" hidden="1">#REF!</definedName>
    <definedName name="_Key1" hidden="1">#REF!</definedName>
    <definedName name="_Order1" hidden="1">255</definedName>
    <definedName name="_Sort" localSheetId="0" hidden="1">#REF!</definedName>
    <definedName name="_Sort" hidden="1">#REF!</definedName>
    <definedName name="Comparison" localSheetId="0">#REF!</definedName>
    <definedName name="Comparison">#REF!</definedName>
    <definedName name="Country_Number_List" localSheetId="0">#REF!</definedName>
    <definedName name="Country_Number_List">#REF!</definedName>
    <definedName name="Data_range" localSheetId="10">Data!$A$1:$K$22491</definedName>
    <definedName name="Data_range" localSheetId="0">#REF!</definedName>
    <definedName name="Data_range">#REF!</definedName>
    <definedName name="_xlnm.Print_Area" localSheetId="5">'Conversion Factors'!$A$1:$AL$64</definedName>
    <definedName name="_xlnm.Print_Area" localSheetId="1">'T I fibre sources'!$A$1:$R$49</definedName>
    <definedName name="_xlnm.Print_Area" localSheetId="2">'T II processed wood based fuels'!$A$1:$Q$37</definedName>
    <definedName name="_xlnm.Print_Area" localSheetId="3">'T III pwbf origins'!$A$1:$AZ$47</definedName>
    <definedName name="_xlnm.Print_Area" localSheetId="4">'T IV energy use'!$A$6:$CF$45</definedName>
    <definedName name="_xlnm.Print_Area" localSheetId="7">'User Information'!$A$18:$C$90</definedName>
    <definedName name="_xlnm.Print_Area">#REF!</definedName>
    <definedName name="External_Data_Range" localSheetId="10">[1]ExternalData!$A$1:$G$2001</definedName>
    <definedName name="External_Data_Range">[2]ExternalData!$A$1:$G$2001</definedName>
    <definedName name="JWEE2005" localSheetId="0">#REF!</definedName>
    <definedName name="JWEE2005">#REF!</definedName>
    <definedName name="JWEE2007" localSheetId="0">#REF!</definedName>
    <definedName name="JWEE2007">#REF!</definedName>
    <definedName name="Moisture" localSheetId="7">'User Information'!$B$79</definedName>
  </definedNames>
  <calcPr calcId="191029"/>
</workbook>
</file>

<file path=xl/calcChain.xml><?xml version="1.0" encoding="utf-8"?>
<calcChain xmlns="http://schemas.openxmlformats.org/spreadsheetml/2006/main">
  <c r="E38" i="19" l="1"/>
  <c r="F35" i="19"/>
  <c r="AH34" i="43" l="1"/>
  <c r="AL23" i="43"/>
  <c r="AH23" i="43"/>
  <c r="AJ23" i="43"/>
  <c r="AJ25" i="43"/>
  <c r="AL18" i="43"/>
  <c r="AJ18" i="43"/>
  <c r="AH18" i="43"/>
  <c r="AL32" i="43"/>
  <c r="AH32" i="43"/>
  <c r="Y18" i="43"/>
  <c r="Y25" i="43"/>
  <c r="AA32" i="43"/>
  <c r="Y32" i="43"/>
  <c r="AA23" i="43"/>
  <c r="AA18" i="43"/>
  <c r="K19" i="13"/>
  <c r="P18" i="43"/>
  <c r="N18" i="43"/>
  <c r="P23" i="43"/>
  <c r="N23" i="43"/>
  <c r="P32" i="43"/>
  <c r="K20" i="13"/>
  <c r="K12" i="13"/>
  <c r="K16" i="13"/>
  <c r="O12" i="13"/>
  <c r="K11" i="13"/>
  <c r="X24" i="19" l="1"/>
  <c r="P11" i="18"/>
  <c r="E1130" i="45"/>
  <c r="E1129" i="45"/>
  <c r="E1128" i="45"/>
  <c r="E1127" i="45"/>
  <c r="E1126" i="45"/>
  <c r="E1125" i="45"/>
  <c r="E1124" i="45"/>
  <c r="E1123" i="45"/>
  <c r="E1122" i="45"/>
  <c r="E1121" i="45"/>
  <c r="E1120" i="45"/>
  <c r="E1119" i="45"/>
  <c r="E1118" i="45"/>
  <c r="E1117" i="45"/>
  <c r="E1116" i="45"/>
  <c r="E1115" i="45"/>
  <c r="E1114" i="45"/>
  <c r="E1113" i="45"/>
  <c r="E1112" i="45"/>
  <c r="E1111" i="45"/>
  <c r="E1110" i="45"/>
  <c r="E1109" i="45"/>
  <c r="E1108" i="45"/>
  <c r="E1153" i="45"/>
  <c r="E1152" i="45"/>
  <c r="E1151" i="45"/>
  <c r="E1150" i="45"/>
  <c r="E1149" i="45"/>
  <c r="E1148" i="45"/>
  <c r="E1147" i="45"/>
  <c r="E1146" i="45"/>
  <c r="E1145" i="45"/>
  <c r="E1144" i="45"/>
  <c r="E1143" i="45"/>
  <c r="E1142" i="45"/>
  <c r="E1141" i="45"/>
  <c r="E1140" i="45"/>
  <c r="E1139" i="45"/>
  <c r="E1138" i="45"/>
  <c r="E1137" i="45"/>
  <c r="E1136" i="45"/>
  <c r="E1135" i="45"/>
  <c r="E1134" i="45"/>
  <c r="E1133" i="45"/>
  <c r="E1132" i="45"/>
  <c r="E1131" i="45"/>
  <c r="E1107" i="45"/>
  <c r="E1106" i="45"/>
  <c r="E1105" i="45"/>
  <c r="E1104" i="45"/>
  <c r="E1103" i="45"/>
  <c r="E1102" i="45"/>
  <c r="E1101" i="45"/>
  <c r="E1100" i="45"/>
  <c r="E1099" i="45"/>
  <c r="E1098" i="45"/>
  <c r="E1097" i="45"/>
  <c r="E1096" i="45"/>
  <c r="E1095" i="45"/>
  <c r="E1094" i="45"/>
  <c r="E1093" i="45"/>
  <c r="E1092" i="45"/>
  <c r="E1091" i="45"/>
  <c r="E1090" i="45"/>
  <c r="E1089" i="45"/>
  <c r="E1088" i="45"/>
  <c r="E1087" i="45"/>
  <c r="E1086" i="45"/>
  <c r="E1085" i="45"/>
  <c r="E1084" i="45"/>
  <c r="E1083" i="45"/>
  <c r="E1082" i="45"/>
  <c r="E1081" i="45"/>
  <c r="E1080" i="45"/>
  <c r="E1079" i="45"/>
  <c r="E1078" i="45"/>
  <c r="E1077" i="45"/>
  <c r="E1076" i="45"/>
  <c r="E1075" i="45"/>
  <c r="E1074" i="45"/>
  <c r="E1073" i="45"/>
  <c r="E1072" i="45"/>
  <c r="E1071" i="45"/>
  <c r="E1070" i="45"/>
  <c r="E1069" i="45"/>
  <c r="E1068" i="45"/>
  <c r="E1067" i="45"/>
  <c r="E1066" i="45"/>
  <c r="E1065" i="45"/>
  <c r="E1064" i="45"/>
  <c r="E1063" i="45"/>
  <c r="E1062" i="45"/>
  <c r="E1061" i="45"/>
  <c r="E1060" i="45"/>
  <c r="E1059" i="45"/>
  <c r="E1058" i="45"/>
  <c r="E1057" i="45"/>
  <c r="E1056" i="45"/>
  <c r="E1055" i="45"/>
  <c r="E1054" i="45"/>
  <c r="E1053" i="45"/>
  <c r="E1052" i="45"/>
  <c r="E1051" i="45"/>
  <c r="E1050" i="45"/>
  <c r="E1049" i="45"/>
  <c r="E1048" i="45"/>
  <c r="E1047" i="45"/>
  <c r="E1046" i="45"/>
  <c r="E1045" i="45"/>
  <c r="E1044" i="45"/>
  <c r="E1043" i="45"/>
  <c r="E1042" i="45"/>
  <c r="E1041" i="45"/>
  <c r="E1040" i="45"/>
  <c r="E1039" i="45"/>
  <c r="E1017" i="45"/>
  <c r="E1018" i="45"/>
  <c r="E1019" i="45"/>
  <c r="E1020" i="45"/>
  <c r="E1021" i="45"/>
  <c r="E1022" i="45"/>
  <c r="E1023" i="45"/>
  <c r="E1024" i="45"/>
  <c r="E1025" i="45"/>
  <c r="E1026" i="45"/>
  <c r="E1027" i="45"/>
  <c r="E1028" i="45"/>
  <c r="E1029" i="45"/>
  <c r="E1030" i="45"/>
  <c r="E1031" i="45"/>
  <c r="E1032" i="45"/>
  <c r="AW28" i="43"/>
  <c r="AY28" i="43"/>
  <c r="BA28" i="43"/>
  <c r="BE28" i="43" s="1"/>
  <c r="BC28" i="43"/>
  <c r="BH28" i="43"/>
  <c r="BJ28" i="43"/>
  <c r="BL28" i="43"/>
  <c r="BN28" i="43"/>
  <c r="BS28" i="43"/>
  <c r="BU28" i="43"/>
  <c r="BW28" i="43"/>
  <c r="CA28" i="43"/>
  <c r="CC28" i="43"/>
  <c r="BY28" i="43"/>
  <c r="E1015" i="45"/>
  <c r="E1014" i="45"/>
  <c r="E1013" i="45"/>
  <c r="E1012" i="45"/>
  <c r="E1011" i="45"/>
  <c r="E1010" i="45"/>
  <c r="E1009" i="45"/>
  <c r="E1008" i="45"/>
  <c r="E1007" i="45"/>
  <c r="E1006" i="45"/>
  <c r="E1005" i="45"/>
  <c r="E1004" i="45"/>
  <c r="E1003" i="45"/>
  <c r="E1002" i="45"/>
  <c r="E1001" i="45"/>
  <c r="E1000" i="45"/>
  <c r="E999" i="45"/>
  <c r="E998" i="45"/>
  <c r="E997" i="45"/>
  <c r="E996" i="45"/>
  <c r="E995" i="45"/>
  <c r="E994" i="45"/>
  <c r="E993" i="45"/>
  <c r="E992" i="45"/>
  <c r="E991" i="45"/>
  <c r="E990" i="45"/>
  <c r="E989" i="45"/>
  <c r="E988" i="45"/>
  <c r="E987" i="45"/>
  <c r="E986" i="45"/>
  <c r="E985" i="45"/>
  <c r="E984" i="45"/>
  <c r="E983" i="45"/>
  <c r="E982" i="45"/>
  <c r="E981" i="45"/>
  <c r="E980" i="45"/>
  <c r="E979" i="45"/>
  <c r="E978" i="45"/>
  <c r="E977" i="45"/>
  <c r="E976" i="45"/>
  <c r="E975" i="45"/>
  <c r="E974" i="45"/>
  <c r="E973" i="45"/>
  <c r="E972" i="45"/>
  <c r="E971" i="45"/>
  <c r="E970" i="45"/>
  <c r="E969" i="45"/>
  <c r="E968" i="45"/>
  <c r="E967" i="45"/>
  <c r="E966" i="45"/>
  <c r="E965" i="45"/>
  <c r="E964" i="45"/>
  <c r="E963" i="45"/>
  <c r="E962" i="45"/>
  <c r="E961" i="45"/>
  <c r="E960" i="45"/>
  <c r="E959" i="45"/>
  <c r="E958" i="45"/>
  <c r="E957" i="45"/>
  <c r="E956" i="45"/>
  <c r="E955" i="45"/>
  <c r="E954" i="45"/>
  <c r="E953" i="45"/>
  <c r="E952" i="45"/>
  <c r="E951" i="45"/>
  <c r="E950" i="45"/>
  <c r="E949" i="45"/>
  <c r="E948" i="45"/>
  <c r="E947" i="45"/>
  <c r="E946" i="45"/>
  <c r="E945" i="45"/>
  <c r="E944" i="45"/>
  <c r="E943" i="45"/>
  <c r="E942" i="45"/>
  <c r="E941" i="45"/>
  <c r="E940" i="45"/>
  <c r="E939" i="45"/>
  <c r="E938" i="45"/>
  <c r="E937" i="45"/>
  <c r="E936" i="45"/>
  <c r="E935" i="45"/>
  <c r="E934" i="45"/>
  <c r="E933" i="45"/>
  <c r="E932" i="45"/>
  <c r="E931" i="45"/>
  <c r="E930" i="45"/>
  <c r="E929" i="45"/>
  <c r="E928" i="45"/>
  <c r="E927" i="45"/>
  <c r="E926" i="45"/>
  <c r="E925" i="45"/>
  <c r="E924" i="45"/>
  <c r="E923" i="45"/>
  <c r="E922" i="45"/>
  <c r="E921" i="45"/>
  <c r="E920" i="45"/>
  <c r="E919" i="45"/>
  <c r="E918" i="45"/>
  <c r="E917" i="45"/>
  <c r="E916" i="45"/>
  <c r="E915" i="45"/>
  <c r="E914" i="45"/>
  <c r="E913" i="45"/>
  <c r="E912" i="45"/>
  <c r="E911" i="45"/>
  <c r="E910" i="45"/>
  <c r="E909" i="45"/>
  <c r="E908" i="45"/>
  <c r="E907" i="45"/>
  <c r="E906" i="45"/>
  <c r="E905" i="45"/>
  <c r="E904" i="45"/>
  <c r="E903" i="45"/>
  <c r="E902" i="45"/>
  <c r="E901" i="45"/>
  <c r="E900" i="45"/>
  <c r="E899" i="45"/>
  <c r="E898" i="45"/>
  <c r="E897" i="45"/>
  <c r="E896" i="45"/>
  <c r="E895" i="45"/>
  <c r="E894" i="45"/>
  <c r="E893" i="45"/>
  <c r="E892" i="45"/>
  <c r="E891" i="45"/>
  <c r="E890" i="45"/>
  <c r="E889" i="45"/>
  <c r="E888" i="45"/>
  <c r="E887" i="45"/>
  <c r="E886" i="45"/>
  <c r="E885" i="45"/>
  <c r="E884" i="45"/>
  <c r="E883" i="45"/>
  <c r="E882" i="45"/>
  <c r="E881" i="45"/>
  <c r="E880" i="45"/>
  <c r="E879" i="45"/>
  <c r="E878" i="45"/>
  <c r="E877" i="45"/>
  <c r="E876" i="45"/>
  <c r="E875" i="45"/>
  <c r="E874" i="45"/>
  <c r="E873" i="45"/>
  <c r="E872" i="45"/>
  <c r="E871" i="45"/>
  <c r="E870" i="45"/>
  <c r="E869" i="45"/>
  <c r="E868" i="45"/>
  <c r="E867" i="45"/>
  <c r="E866" i="45"/>
  <c r="E865" i="45"/>
  <c r="E864" i="45"/>
  <c r="E863" i="45"/>
  <c r="E862" i="45"/>
  <c r="E861" i="45"/>
  <c r="E860" i="45"/>
  <c r="E859" i="45"/>
  <c r="E858" i="45"/>
  <c r="E857" i="45"/>
  <c r="E856" i="45"/>
  <c r="E855" i="45"/>
  <c r="E854" i="45"/>
  <c r="E853" i="45"/>
  <c r="E852" i="45"/>
  <c r="E851" i="45"/>
  <c r="E850" i="45"/>
  <c r="E849" i="45"/>
  <c r="E848" i="45"/>
  <c r="E847" i="45"/>
  <c r="E846" i="45"/>
  <c r="E845" i="45"/>
  <c r="E844" i="45"/>
  <c r="E843" i="45"/>
  <c r="E842" i="45"/>
  <c r="E841" i="45"/>
  <c r="E840" i="45"/>
  <c r="E839" i="45"/>
  <c r="E838" i="45"/>
  <c r="E837" i="45"/>
  <c r="E836" i="45"/>
  <c r="E835" i="45"/>
  <c r="E834" i="45"/>
  <c r="E833" i="45"/>
  <c r="E832" i="45"/>
  <c r="E831" i="45"/>
  <c r="E830" i="45"/>
  <c r="E829" i="45"/>
  <c r="E828" i="45"/>
  <c r="E827" i="45"/>
  <c r="E826" i="45"/>
  <c r="E825" i="45"/>
  <c r="E824" i="45"/>
  <c r="E823" i="45"/>
  <c r="E822" i="45"/>
  <c r="E821" i="45"/>
  <c r="E820" i="45"/>
  <c r="E819" i="45"/>
  <c r="E818" i="45"/>
  <c r="E817" i="45"/>
  <c r="E816" i="45"/>
  <c r="E815" i="45"/>
  <c r="E814" i="45"/>
  <c r="E813" i="45"/>
  <c r="E812" i="45"/>
  <c r="E811" i="45"/>
  <c r="E810" i="45"/>
  <c r="E809" i="45"/>
  <c r="E808" i="45"/>
  <c r="E807" i="45"/>
  <c r="E806" i="45"/>
  <c r="E805" i="45"/>
  <c r="E804" i="45"/>
  <c r="E803" i="45"/>
  <c r="E802" i="45"/>
  <c r="E801" i="45"/>
  <c r="E800" i="45"/>
  <c r="E799" i="45"/>
  <c r="E798" i="45"/>
  <c r="E797" i="45"/>
  <c r="E796" i="45"/>
  <c r="E795" i="45"/>
  <c r="E794" i="45"/>
  <c r="E793" i="45"/>
  <c r="E792" i="45"/>
  <c r="E791" i="45"/>
  <c r="E790" i="45"/>
  <c r="E789" i="45"/>
  <c r="E788" i="45"/>
  <c r="E787" i="45"/>
  <c r="E786" i="45"/>
  <c r="E785" i="45"/>
  <c r="E784" i="45"/>
  <c r="E783" i="45"/>
  <c r="E782" i="45"/>
  <c r="E781" i="45"/>
  <c r="E780" i="45"/>
  <c r="E779" i="45"/>
  <c r="E778" i="45"/>
  <c r="E777" i="45"/>
  <c r="E776" i="45"/>
  <c r="E775" i="45"/>
  <c r="E774" i="45"/>
  <c r="E773" i="45"/>
  <c r="E772" i="45"/>
  <c r="E771" i="45"/>
  <c r="E770" i="45"/>
  <c r="E769" i="45"/>
  <c r="E768" i="45"/>
  <c r="E767" i="45"/>
  <c r="E766" i="45"/>
  <c r="E765" i="45"/>
  <c r="E764" i="45"/>
  <c r="E763" i="45"/>
  <c r="E762" i="45"/>
  <c r="E761" i="45"/>
  <c r="E760" i="45"/>
  <c r="E759" i="45"/>
  <c r="E758" i="45"/>
  <c r="E757" i="45"/>
  <c r="E756" i="45"/>
  <c r="E755" i="45"/>
  <c r="E754" i="45"/>
  <c r="E753" i="45"/>
  <c r="E752" i="45"/>
  <c r="E751" i="45"/>
  <c r="E750" i="45"/>
  <c r="E749" i="45"/>
  <c r="E748" i="45"/>
  <c r="E747" i="45"/>
  <c r="E746" i="45"/>
  <c r="E745" i="45"/>
  <c r="E744" i="45"/>
  <c r="E743" i="45"/>
  <c r="E742" i="45"/>
  <c r="E741" i="45"/>
  <c r="E740" i="45"/>
  <c r="E739" i="45"/>
  <c r="E738" i="45"/>
  <c r="E737" i="45"/>
  <c r="E736" i="45"/>
  <c r="E735" i="45"/>
  <c r="E734" i="45"/>
  <c r="E733" i="45"/>
  <c r="E732" i="45"/>
  <c r="E731" i="45"/>
  <c r="E730" i="45"/>
  <c r="E729" i="45"/>
  <c r="E728" i="45"/>
  <c r="E727" i="45"/>
  <c r="E726" i="45"/>
  <c r="E725" i="45"/>
  <c r="E724" i="45"/>
  <c r="E723" i="45"/>
  <c r="E722" i="45"/>
  <c r="E721" i="45"/>
  <c r="E720" i="45"/>
  <c r="E719" i="45"/>
  <c r="E718" i="45"/>
  <c r="E717" i="45"/>
  <c r="E716" i="45"/>
  <c r="E715" i="45"/>
  <c r="E714" i="45"/>
  <c r="E713" i="45"/>
  <c r="E712" i="45"/>
  <c r="E711" i="45"/>
  <c r="E710" i="45"/>
  <c r="E709" i="45"/>
  <c r="E708" i="45"/>
  <c r="E707" i="45"/>
  <c r="E706" i="45"/>
  <c r="E705" i="45"/>
  <c r="E704" i="45"/>
  <c r="E703" i="45"/>
  <c r="E702" i="45"/>
  <c r="E701" i="45"/>
  <c r="E700" i="45"/>
  <c r="E699" i="45"/>
  <c r="E698" i="45"/>
  <c r="E697" i="45"/>
  <c r="E696" i="45"/>
  <c r="E695" i="45"/>
  <c r="E694" i="45"/>
  <c r="E693" i="45"/>
  <c r="E692" i="45"/>
  <c r="E691" i="45"/>
  <c r="E690" i="45"/>
  <c r="E689" i="45"/>
  <c r="E688" i="45"/>
  <c r="E687" i="45"/>
  <c r="E686" i="45"/>
  <c r="E685" i="45"/>
  <c r="E684" i="45"/>
  <c r="E683" i="45"/>
  <c r="E682" i="45"/>
  <c r="E681" i="45"/>
  <c r="E680" i="45"/>
  <c r="E679" i="45"/>
  <c r="E678" i="45"/>
  <c r="E677" i="45"/>
  <c r="E676" i="45"/>
  <c r="E675" i="45"/>
  <c r="E674" i="45"/>
  <c r="E673" i="45"/>
  <c r="E672" i="45"/>
  <c r="E671" i="45"/>
  <c r="E670" i="45"/>
  <c r="E669" i="45"/>
  <c r="E668" i="45"/>
  <c r="E667" i="45"/>
  <c r="E666" i="45"/>
  <c r="E665" i="45"/>
  <c r="E664" i="45"/>
  <c r="I21" i="43"/>
  <c r="I26" i="43"/>
  <c r="I29" i="43"/>
  <c r="T17" i="43"/>
  <c r="AE17" i="43"/>
  <c r="J17" i="43" s="1"/>
  <c r="AT17" i="43"/>
  <c r="E417" i="45"/>
  <c r="E418" i="45"/>
  <c r="E632" i="45"/>
  <c r="E494" i="45"/>
  <c r="E389" i="45"/>
  <c r="E609" i="45"/>
  <c r="E582" i="45"/>
  <c r="E559" i="45"/>
  <c r="E536" i="45"/>
  <c r="E473" i="45"/>
  <c r="E452" i="45"/>
  <c r="E431" i="45"/>
  <c r="E368" i="45"/>
  <c r="E347" i="45"/>
  <c r="E326" i="45"/>
  <c r="E280" i="45"/>
  <c r="E303" i="45"/>
  <c r="E289" i="45"/>
  <c r="E290" i="45"/>
  <c r="E291" i="45"/>
  <c r="E292" i="45"/>
  <c r="E293" i="45"/>
  <c r="E294" i="45"/>
  <c r="E295" i="45"/>
  <c r="E296" i="45"/>
  <c r="E297" i="45"/>
  <c r="E298" i="45"/>
  <c r="E299" i="45"/>
  <c r="E300" i="45"/>
  <c r="E301" i="45"/>
  <c r="E302" i="45"/>
  <c r="E304" i="45"/>
  <c r="E305" i="45"/>
  <c r="E306" i="45"/>
  <c r="E307" i="45"/>
  <c r="E308" i="45"/>
  <c r="E309" i="45"/>
  <c r="E310" i="45"/>
  <c r="E311" i="45"/>
  <c r="E655" i="45"/>
  <c r="E515" i="45"/>
  <c r="E410" i="45"/>
  <c r="E206" i="45"/>
  <c r="E207" i="45"/>
  <c r="E208" i="45"/>
  <c r="E209" i="45"/>
  <c r="E210" i="45"/>
  <c r="E211" i="45"/>
  <c r="E212" i="45"/>
  <c r="E213" i="45"/>
  <c r="E214" i="45"/>
  <c r="E215" i="45"/>
  <c r="E216" i="45"/>
  <c r="E217" i="45"/>
  <c r="T18" i="43"/>
  <c r="AE18" i="43"/>
  <c r="E177" i="45"/>
  <c r="H30" i="25"/>
  <c r="S30" i="25"/>
  <c r="U30" i="25"/>
  <c r="W30" i="25"/>
  <c r="Y30" i="25"/>
  <c r="AA30" i="25"/>
  <c r="AC30" i="25"/>
  <c r="Q30" i="25"/>
  <c r="AF30" i="25" s="1"/>
  <c r="Q38" i="19" s="1"/>
  <c r="S14" i="25"/>
  <c r="U14" i="25"/>
  <c r="W14" i="25"/>
  <c r="Y14" i="25"/>
  <c r="AA14" i="25"/>
  <c r="AC14" i="25"/>
  <c r="Q14" i="25"/>
  <c r="AC38" i="19" s="1"/>
  <c r="H31" i="25"/>
  <c r="AI38" i="19"/>
  <c r="AL20" i="19" s="1"/>
  <c r="AL23" i="19"/>
  <c r="AL17" i="19"/>
  <c r="AL26" i="19"/>
  <c r="Z18" i="19"/>
  <c r="Z20" i="19"/>
  <c r="Z23" i="19"/>
  <c r="Z25" i="19"/>
  <c r="Z31" i="19"/>
  <c r="Z33" i="19"/>
  <c r="Z17" i="19"/>
  <c r="Z19" i="19"/>
  <c r="Z21" i="19"/>
  <c r="Z26" i="19"/>
  <c r="Z32" i="19"/>
  <c r="T19" i="43"/>
  <c r="E170" i="45"/>
  <c r="Y35" i="19"/>
  <c r="E108" i="45"/>
  <c r="E109" i="45"/>
  <c r="E110" i="45"/>
  <c r="E111" i="45"/>
  <c r="E112" i="45"/>
  <c r="E113" i="45"/>
  <c r="E114" i="45"/>
  <c r="E115" i="45"/>
  <c r="E116" i="45"/>
  <c r="E117" i="45"/>
  <c r="E118" i="45"/>
  <c r="E119" i="45"/>
  <c r="E69" i="45"/>
  <c r="E70" i="45"/>
  <c r="E71" i="45"/>
  <c r="E57" i="45"/>
  <c r="E58" i="45"/>
  <c r="E59" i="45"/>
  <c r="E60" i="45"/>
  <c r="A298" i="42"/>
  <c r="A297" i="42"/>
  <c r="A296" i="42"/>
  <c r="A295" i="42"/>
  <c r="A294" i="42"/>
  <c r="A293" i="42"/>
  <c r="A292" i="42"/>
  <c r="A291" i="42"/>
  <c r="A290" i="42"/>
  <c r="A289" i="42"/>
  <c r="A288" i="42"/>
  <c r="A287" i="42"/>
  <c r="A286" i="42"/>
  <c r="A285" i="42"/>
  <c r="A284" i="42"/>
  <c r="A283" i="42"/>
  <c r="A282" i="42"/>
  <c r="A281" i="42"/>
  <c r="A280" i="42"/>
  <c r="A279" i="42"/>
  <c r="A278" i="42"/>
  <c r="A277" i="42"/>
  <c r="A276" i="42"/>
  <c r="A275" i="42"/>
  <c r="A274" i="42"/>
  <c r="A273" i="42"/>
  <c r="A272" i="42"/>
  <c r="A271" i="42"/>
  <c r="A270" i="42"/>
  <c r="A269" i="42"/>
  <c r="A268" i="42"/>
  <c r="A267" i="42"/>
  <c r="A266" i="42"/>
  <c r="A265" i="42"/>
  <c r="A264" i="42"/>
  <c r="A263" i="42"/>
  <c r="A262" i="42"/>
  <c r="A261" i="42"/>
  <c r="A260" i="42"/>
  <c r="A259" i="42"/>
  <c r="A258" i="42"/>
  <c r="A257" i="42"/>
  <c r="A256" i="42"/>
  <c r="A255" i="42"/>
  <c r="A254" i="42"/>
  <c r="A253" i="42"/>
  <c r="A252" i="42"/>
  <c r="A251" i="42"/>
  <c r="A250" i="42"/>
  <c r="A249" i="42"/>
  <c r="A248" i="42"/>
  <c r="A247" i="42"/>
  <c r="A246" i="42"/>
  <c r="A245" i="42"/>
  <c r="A244" i="42"/>
  <c r="A243" i="42"/>
  <c r="A242" i="42"/>
  <c r="A241" i="42"/>
  <c r="A240" i="42"/>
  <c r="A239" i="42"/>
  <c r="A238" i="42"/>
  <c r="A237" i="42"/>
  <c r="A236" i="42"/>
  <c r="A235" i="42"/>
  <c r="A234" i="42"/>
  <c r="A233" i="42"/>
  <c r="A232" i="42"/>
  <c r="A231" i="42"/>
  <c r="A230" i="42"/>
  <c r="A229" i="42"/>
  <c r="A228" i="42"/>
  <c r="A227" i="42"/>
  <c r="A226" i="42"/>
  <c r="A225" i="42"/>
  <c r="A224" i="42"/>
  <c r="A223" i="42"/>
  <c r="A222" i="42"/>
  <c r="A221" i="42"/>
  <c r="A220" i="42"/>
  <c r="A219" i="42"/>
  <c r="A218" i="42"/>
  <c r="A217" i="42"/>
  <c r="A216" i="42"/>
  <c r="A215" i="42"/>
  <c r="A214" i="42"/>
  <c r="A213" i="42"/>
  <c r="A212" i="42"/>
  <c r="A211" i="42"/>
  <c r="A210" i="42"/>
  <c r="A209" i="42"/>
  <c r="A208" i="42"/>
  <c r="A207" i="42"/>
  <c r="A206" i="42"/>
  <c r="A205" i="42"/>
  <c r="A204" i="42"/>
  <c r="A203" i="42"/>
  <c r="A202" i="42"/>
  <c r="A201" i="42"/>
  <c r="A200" i="42"/>
  <c r="A199" i="42"/>
  <c r="A198" i="42"/>
  <c r="A197" i="42"/>
  <c r="A196" i="42"/>
  <c r="A195" i="42"/>
  <c r="A194" i="42"/>
  <c r="A193" i="42"/>
  <c r="A192" i="42"/>
  <c r="A191" i="42"/>
  <c r="A190" i="42"/>
  <c r="A189" i="42"/>
  <c r="A188" i="42"/>
  <c r="A187" i="42"/>
  <c r="A186" i="42"/>
  <c r="A185" i="42"/>
  <c r="A184" i="42"/>
  <c r="A183" i="42"/>
  <c r="A182" i="42"/>
  <c r="A181" i="42"/>
  <c r="A180" i="42"/>
  <c r="A179" i="42"/>
  <c r="A178" i="42"/>
  <c r="A177" i="42"/>
  <c r="A176" i="42"/>
  <c r="A175" i="42"/>
  <c r="A174" i="42"/>
  <c r="A173" i="42"/>
  <c r="A172" i="42"/>
  <c r="A171" i="42"/>
  <c r="A170" i="42"/>
  <c r="A169" i="42"/>
  <c r="A168" i="42"/>
  <c r="A167" i="42"/>
  <c r="A166" i="42"/>
  <c r="A165" i="42"/>
  <c r="A164" i="42"/>
  <c r="A2" i="42"/>
  <c r="T20" i="43"/>
  <c r="AE19" i="43"/>
  <c r="A2" i="49"/>
  <c r="T21" i="43"/>
  <c r="AE20" i="43"/>
  <c r="T23" i="43"/>
  <c r="AE21" i="43"/>
  <c r="T24" i="43"/>
  <c r="AE23" i="43"/>
  <c r="A113" i="49"/>
  <c r="A112" i="49"/>
  <c r="A111" i="49"/>
  <c r="A110" i="49"/>
  <c r="A109" i="49"/>
  <c r="A108" i="49"/>
  <c r="A107" i="49"/>
  <c r="A106" i="49"/>
  <c r="A105" i="49"/>
  <c r="A104" i="49"/>
  <c r="A103" i="49"/>
  <c r="A102" i="49"/>
  <c r="A101" i="49"/>
  <c r="A100" i="49"/>
  <c r="A99" i="49"/>
  <c r="A98" i="49"/>
  <c r="A97" i="49"/>
  <c r="A96" i="49"/>
  <c r="A95" i="49"/>
  <c r="A94" i="49"/>
  <c r="A93" i="49"/>
  <c r="A92" i="49"/>
  <c r="A91" i="49"/>
  <c r="A90" i="49"/>
  <c r="A89" i="49"/>
  <c r="A88" i="49"/>
  <c r="A87" i="49"/>
  <c r="A86" i="49"/>
  <c r="A85" i="49"/>
  <c r="A84" i="49"/>
  <c r="A83" i="49"/>
  <c r="A82" i="49"/>
  <c r="A81" i="49"/>
  <c r="A80" i="49"/>
  <c r="A79" i="49"/>
  <c r="A78" i="49"/>
  <c r="A77" i="49"/>
  <c r="A76" i="49"/>
  <c r="A75" i="49"/>
  <c r="A74" i="49"/>
  <c r="A73" i="49"/>
  <c r="A72" i="49"/>
  <c r="A71" i="49"/>
  <c r="A70" i="49"/>
  <c r="A69" i="49"/>
  <c r="A68" i="49"/>
  <c r="A67" i="49"/>
  <c r="A66" i="49"/>
  <c r="A65" i="49"/>
  <c r="A64" i="49"/>
  <c r="A63" i="49"/>
  <c r="A62" i="49"/>
  <c r="A61" i="49"/>
  <c r="A60" i="49"/>
  <c r="A59" i="49"/>
  <c r="A58" i="49"/>
  <c r="A57" i="49"/>
  <c r="A56" i="49"/>
  <c r="A55" i="49"/>
  <c r="A54" i="49"/>
  <c r="A53" i="49"/>
  <c r="A52" i="49"/>
  <c r="A51" i="49"/>
  <c r="A50" i="49"/>
  <c r="A49" i="49"/>
  <c r="A48" i="49"/>
  <c r="A47" i="49"/>
  <c r="A46" i="49"/>
  <c r="A45" i="49"/>
  <c r="A44" i="49"/>
  <c r="A43" i="49"/>
  <c r="A42" i="49"/>
  <c r="A41" i="49"/>
  <c r="A40" i="49"/>
  <c r="A39" i="49"/>
  <c r="A38" i="49"/>
  <c r="A37" i="49"/>
  <c r="A36" i="49"/>
  <c r="A35" i="49"/>
  <c r="A34" i="49"/>
  <c r="A33" i="49"/>
  <c r="A32" i="49"/>
  <c r="A31" i="49"/>
  <c r="A30" i="49"/>
  <c r="A29" i="49"/>
  <c r="A28" i="49"/>
  <c r="A27" i="49"/>
  <c r="A26" i="49"/>
  <c r="A25" i="49"/>
  <c r="A24" i="49"/>
  <c r="A23" i="49"/>
  <c r="A22" i="49"/>
  <c r="A21" i="49"/>
  <c r="A20" i="49"/>
  <c r="A19" i="49"/>
  <c r="A18" i="49"/>
  <c r="A17" i="49"/>
  <c r="A16" i="49"/>
  <c r="A15" i="49"/>
  <c r="A14" i="49"/>
  <c r="A13" i="49"/>
  <c r="A12" i="49"/>
  <c r="A11" i="49"/>
  <c r="A10" i="49"/>
  <c r="A9" i="49"/>
  <c r="A8" i="49"/>
  <c r="A7" i="49"/>
  <c r="A6" i="49"/>
  <c r="A5" i="49"/>
  <c r="A4" i="49"/>
  <c r="A3" i="49"/>
  <c r="T25" i="43"/>
  <c r="AE24" i="43"/>
  <c r="A64" i="20"/>
  <c r="A42" i="20"/>
  <c r="AC26" i="25"/>
  <c r="AC24" i="25"/>
  <c r="AC23" i="25"/>
  <c r="AC21" i="25"/>
  <c r="AC20" i="25"/>
  <c r="AC18" i="25"/>
  <c r="AC17" i="25"/>
  <c r="AC16" i="25"/>
  <c r="AC15" i="25"/>
  <c r="AA26" i="25"/>
  <c r="AA24" i="25"/>
  <c r="AA23" i="25"/>
  <c r="Q23" i="25" s="1"/>
  <c r="AA21" i="25"/>
  <c r="AA20" i="25"/>
  <c r="AA18" i="25"/>
  <c r="AA17" i="25"/>
  <c r="AA16" i="25"/>
  <c r="AA15" i="25"/>
  <c r="Y26" i="25"/>
  <c r="Y24" i="25"/>
  <c r="Q24" i="25" s="1"/>
  <c r="J24" i="25" s="1"/>
  <c r="Y23" i="25"/>
  <c r="Y21" i="25"/>
  <c r="Y20" i="25"/>
  <c r="Y18" i="25"/>
  <c r="Q18" i="25" s="1"/>
  <c r="Y17" i="25"/>
  <c r="Y16" i="25"/>
  <c r="Y15" i="25"/>
  <c r="W26" i="25"/>
  <c r="Q26" i="25" s="1"/>
  <c r="J26" i="25" s="1"/>
  <c r="W24" i="25"/>
  <c r="W23" i="25"/>
  <c r="W21" i="25"/>
  <c r="W20" i="25"/>
  <c r="W18" i="25"/>
  <c r="W17" i="25"/>
  <c r="W16" i="25"/>
  <c r="W15" i="25"/>
  <c r="Q15" i="25" s="1"/>
  <c r="U26" i="25"/>
  <c r="U24" i="25"/>
  <c r="U23" i="25"/>
  <c r="U21" i="25"/>
  <c r="U20" i="25"/>
  <c r="U18" i="25"/>
  <c r="U17" i="25"/>
  <c r="U16" i="25"/>
  <c r="U15" i="25"/>
  <c r="T26" i="43"/>
  <c r="AE25" i="43"/>
  <c r="S40" i="25"/>
  <c r="S26" i="25"/>
  <c r="S24" i="25"/>
  <c r="S23" i="25"/>
  <c r="S21" i="25"/>
  <c r="Q21" i="25" s="1"/>
  <c r="H21" i="25" s="1"/>
  <c r="S20" i="25"/>
  <c r="S18" i="25"/>
  <c r="S17" i="25"/>
  <c r="S16" i="25"/>
  <c r="Q16" i="25" s="1"/>
  <c r="S15" i="25"/>
  <c r="T27" i="43"/>
  <c r="AE26" i="43"/>
  <c r="AT18" i="43"/>
  <c r="C3" i="25"/>
  <c r="C3" i="43"/>
  <c r="C3" i="19"/>
  <c r="C3" i="18"/>
  <c r="E3" i="13"/>
  <c r="T28" i="43"/>
  <c r="AE27" i="43"/>
  <c r="AT19" i="43"/>
  <c r="J19" i="43" s="1"/>
  <c r="A45" i="20"/>
  <c r="T29" i="43"/>
  <c r="J29" i="43" s="1"/>
  <c r="AE28" i="43"/>
  <c r="BP28" i="43"/>
  <c r="AT20" i="43"/>
  <c r="AC12" i="25"/>
  <c r="AA12" i="25"/>
  <c r="Y12" i="25"/>
  <c r="W12" i="25"/>
  <c r="S12" i="25"/>
  <c r="U12" i="25"/>
  <c r="T31" i="43"/>
  <c r="J31" i="43" s="1"/>
  <c r="AE29" i="43"/>
  <c r="AT21" i="43"/>
  <c r="J21" i="43"/>
  <c r="AC40" i="25"/>
  <c r="AA40" i="25"/>
  <c r="Y40" i="25"/>
  <c r="W40" i="25"/>
  <c r="U40" i="25"/>
  <c r="H14" i="25"/>
  <c r="A81" i="20"/>
  <c r="T32" i="43"/>
  <c r="AE31" i="43"/>
  <c r="AT23" i="43"/>
  <c r="J23" i="43" s="1"/>
  <c r="AD30" i="25"/>
  <c r="L30" i="25"/>
  <c r="AD14" i="25"/>
  <c r="T33" i="43"/>
  <c r="J33" i="43" s="1"/>
  <c r="AE32" i="43"/>
  <c r="AT24" i="43"/>
  <c r="J24" i="43"/>
  <c r="J30" i="25"/>
  <c r="T35" i="43"/>
  <c r="AE33" i="43"/>
  <c r="AT25" i="43"/>
  <c r="AC10" i="19"/>
  <c r="E10" i="19"/>
  <c r="J22" i="25"/>
  <c r="AD21" i="25"/>
  <c r="AD20" i="25"/>
  <c r="BL25" i="43"/>
  <c r="T36" i="43"/>
  <c r="AE35" i="43"/>
  <c r="J35" i="43" s="1"/>
  <c r="AT26" i="43"/>
  <c r="E36" i="45"/>
  <c r="T39" i="43"/>
  <c r="AE36" i="43"/>
  <c r="AT27" i="43"/>
  <c r="J27" i="43"/>
  <c r="D48" i="25"/>
  <c r="J29" i="25"/>
  <c r="AW32" i="43" s="1"/>
  <c r="BA32" i="43"/>
  <c r="BH32" i="43"/>
  <c r="BJ32" i="43"/>
  <c r="AY32" i="43"/>
  <c r="BC32" i="43"/>
  <c r="BS32" i="43"/>
  <c r="BL32" i="43"/>
  <c r="BU32" i="43"/>
  <c r="CA32" i="43"/>
  <c r="T40" i="43"/>
  <c r="J40" i="43" s="1"/>
  <c r="AE39" i="43"/>
  <c r="AT28" i="43"/>
  <c r="J31" i="25"/>
  <c r="J28" i="25"/>
  <c r="D9" i="48"/>
  <c r="B23" i="18"/>
  <c r="C24" i="18"/>
  <c r="C25" i="18"/>
  <c r="C27" i="18"/>
  <c r="C28" i="18"/>
  <c r="H33" i="25"/>
  <c r="H32" i="25"/>
  <c r="H34" i="25"/>
  <c r="J34" i="25" s="1"/>
  <c r="CE28" i="43"/>
  <c r="J28" i="43"/>
  <c r="J33" i="25"/>
  <c r="BS34" i="43"/>
  <c r="BW34" i="43"/>
  <c r="CC34" i="43"/>
  <c r="BU34" i="43"/>
  <c r="CA34" i="43"/>
  <c r="T43" i="43"/>
  <c r="T41" i="43"/>
  <c r="J41" i="43" s="1"/>
  <c r="AE40" i="43"/>
  <c r="AT29" i="43"/>
  <c r="AD26" i="25"/>
  <c r="AW36" i="43"/>
  <c r="BA36" i="43"/>
  <c r="BJ36" i="43"/>
  <c r="BN36" i="43"/>
  <c r="CC37" i="43"/>
  <c r="AE43" i="43"/>
  <c r="J43" i="43" s="1"/>
  <c r="AE41" i="43"/>
  <c r="AT31" i="43"/>
  <c r="F30" i="25"/>
  <c r="AT32" i="43"/>
  <c r="AT33" i="43"/>
  <c r="AT34" i="43"/>
  <c r="J34" i="43" s="1"/>
  <c r="AT35" i="43"/>
  <c r="Q15" i="13"/>
  <c r="Q16" i="13"/>
  <c r="Q23" i="13"/>
  <c r="I28" i="43" s="1"/>
  <c r="Q25" i="13"/>
  <c r="Q26" i="13"/>
  <c r="Q27" i="13"/>
  <c r="Q29" i="13"/>
  <c r="P13" i="18"/>
  <c r="I33" i="43" s="1"/>
  <c r="P14" i="18"/>
  <c r="I34" i="43" s="1"/>
  <c r="P15" i="18"/>
  <c r="P16" i="18"/>
  <c r="I36" i="43"/>
  <c r="P17" i="18"/>
  <c r="AT36" i="43"/>
  <c r="B40" i="25"/>
  <c r="B43" i="43"/>
  <c r="E38" i="25"/>
  <c r="E41" i="43"/>
  <c r="E37" i="25"/>
  <c r="E40" i="43"/>
  <c r="E36" i="25"/>
  <c r="E39" i="43"/>
  <c r="F34" i="25"/>
  <c r="F37" i="43"/>
  <c r="F33" i="25"/>
  <c r="F36" i="43"/>
  <c r="F32" i="25"/>
  <c r="F35" i="43"/>
  <c r="E32" i="25"/>
  <c r="E35" i="43"/>
  <c r="F31" i="25"/>
  <c r="F34" i="43"/>
  <c r="F33" i="43"/>
  <c r="F29" i="25"/>
  <c r="F32" i="43"/>
  <c r="F28" i="25"/>
  <c r="F31" i="43"/>
  <c r="E28" i="25"/>
  <c r="E31" i="43"/>
  <c r="F26" i="25"/>
  <c r="F29" i="43"/>
  <c r="F25" i="25"/>
  <c r="F28" i="43"/>
  <c r="F24" i="25"/>
  <c r="F27" i="43"/>
  <c r="F23" i="25"/>
  <c r="F26" i="43"/>
  <c r="F22" i="25"/>
  <c r="F25" i="43"/>
  <c r="F21" i="25"/>
  <c r="F24" i="43"/>
  <c r="E24" i="25"/>
  <c r="E27" i="43"/>
  <c r="E20" i="25"/>
  <c r="E23" i="43"/>
  <c r="F20" i="25"/>
  <c r="F23" i="43"/>
  <c r="E18" i="25"/>
  <c r="E21" i="43"/>
  <c r="E16" i="25"/>
  <c r="E19" i="43"/>
  <c r="E14" i="25"/>
  <c r="C20" i="19"/>
  <c r="C19" i="19"/>
  <c r="C18" i="19"/>
  <c r="F17" i="25"/>
  <c r="C17" i="19"/>
  <c r="B33" i="19"/>
  <c r="B36" i="25"/>
  <c r="B28" i="25"/>
  <c r="B31" i="43"/>
  <c r="B20" i="25"/>
  <c r="B23" i="43"/>
  <c r="B14" i="25"/>
  <c r="B17" i="43"/>
  <c r="E17" i="43"/>
  <c r="J36" i="43"/>
  <c r="AT37" i="43"/>
  <c r="F19" i="43"/>
  <c r="F18" i="43"/>
  <c r="F20" i="43"/>
  <c r="F15" i="25"/>
  <c r="J37" i="43"/>
  <c r="AT39" i="43"/>
  <c r="J39" i="43"/>
  <c r="E4" i="13"/>
  <c r="AT40" i="43"/>
  <c r="A137" i="42"/>
  <c r="A138" i="42"/>
  <c r="A139" i="42"/>
  <c r="A140" i="42"/>
  <c r="A141" i="42"/>
  <c r="A142" i="42"/>
  <c r="A143" i="42"/>
  <c r="A144" i="42"/>
  <c r="A145" i="42"/>
  <c r="A146" i="42"/>
  <c r="A147" i="42"/>
  <c r="A148" i="42"/>
  <c r="A149" i="42"/>
  <c r="A150" i="42"/>
  <c r="A151" i="42"/>
  <c r="A152" i="42"/>
  <c r="A153" i="42"/>
  <c r="A154" i="42"/>
  <c r="A155" i="42"/>
  <c r="A156" i="42"/>
  <c r="A157" i="42"/>
  <c r="A158" i="42"/>
  <c r="A159" i="42"/>
  <c r="A160" i="42"/>
  <c r="A161" i="42"/>
  <c r="A162" i="42"/>
  <c r="A163" i="42"/>
  <c r="AT43" i="43"/>
  <c r="AT41" i="43"/>
  <c r="E13" i="45"/>
  <c r="H2" i="45"/>
  <c r="B64" i="25"/>
  <c r="B44" i="43"/>
  <c r="B39" i="19"/>
  <c r="B19" i="18"/>
  <c r="B30" i="13"/>
  <c r="D1128" i="45"/>
  <c r="D1124" i="45"/>
  <c r="D1120" i="45"/>
  <c r="D1112" i="45"/>
  <c r="D1129" i="45"/>
  <c r="D1125" i="45"/>
  <c r="D1121" i="45"/>
  <c r="D1117" i="45"/>
  <c r="D1113" i="45"/>
  <c r="D1109" i="45"/>
  <c r="D1110" i="45"/>
  <c r="D1130" i="45"/>
  <c r="D1126" i="45"/>
  <c r="D1122" i="45"/>
  <c r="D1118" i="45"/>
  <c r="D1114" i="45"/>
  <c r="D1108" i="45"/>
  <c r="D1127" i="45"/>
  <c r="D1123" i="45"/>
  <c r="D1119" i="45"/>
  <c r="D1115" i="45"/>
  <c r="D1111" i="45"/>
  <c r="D1116" i="45"/>
  <c r="D1153" i="45"/>
  <c r="D1152" i="45"/>
  <c r="D1151" i="45"/>
  <c r="D1150" i="45"/>
  <c r="D1149" i="45"/>
  <c r="D1148" i="45"/>
  <c r="D1147" i="45"/>
  <c r="D1146" i="45"/>
  <c r="D1145" i="45"/>
  <c r="D1144" i="45"/>
  <c r="D1143" i="45"/>
  <c r="D1142" i="45"/>
  <c r="D1141" i="45"/>
  <c r="D1140" i="45"/>
  <c r="D1139" i="45"/>
  <c r="D1138" i="45"/>
  <c r="D1137" i="45"/>
  <c r="D1136" i="45"/>
  <c r="D1135" i="45"/>
  <c r="D1134" i="45"/>
  <c r="D1133" i="45"/>
  <c r="D1132" i="45"/>
  <c r="D1131" i="45"/>
  <c r="D1106" i="45"/>
  <c r="D1104" i="45"/>
  <c r="D1102" i="45"/>
  <c r="D1100" i="45"/>
  <c r="D1098" i="45"/>
  <c r="D1096" i="45"/>
  <c r="D1094" i="45"/>
  <c r="D1092" i="45"/>
  <c r="D1090" i="45"/>
  <c r="D1088" i="45"/>
  <c r="D1086" i="45"/>
  <c r="D1084" i="45"/>
  <c r="D1082" i="45"/>
  <c r="D1080" i="45"/>
  <c r="D1078" i="45"/>
  <c r="D1076" i="45"/>
  <c r="D1074" i="45"/>
  <c r="D1072" i="45"/>
  <c r="D1070" i="45"/>
  <c r="D1068" i="45"/>
  <c r="D1066" i="45"/>
  <c r="D1064" i="45"/>
  <c r="D1062" i="45"/>
  <c r="D1060" i="45"/>
  <c r="D1058" i="45"/>
  <c r="D1056" i="45"/>
  <c r="D1054" i="45"/>
  <c r="D1052" i="45"/>
  <c r="D1050" i="45"/>
  <c r="D1048" i="45"/>
  <c r="D1046" i="45"/>
  <c r="D1044" i="45"/>
  <c r="D1042" i="45"/>
  <c r="D1040" i="45"/>
  <c r="D1018" i="45"/>
  <c r="D1022" i="45"/>
  <c r="D1026" i="45"/>
  <c r="D1030" i="45"/>
  <c r="D1021" i="45"/>
  <c r="D1033" i="45"/>
  <c r="D1019" i="45"/>
  <c r="D1023" i="45"/>
  <c r="D1027" i="45"/>
  <c r="D1031" i="45"/>
  <c r="D1025" i="45"/>
  <c r="D1107" i="45"/>
  <c r="D1105" i="45"/>
  <c r="D1103" i="45"/>
  <c r="D1101" i="45"/>
  <c r="D1099" i="45"/>
  <c r="D1097" i="45"/>
  <c r="D1095" i="45"/>
  <c r="D1093" i="45"/>
  <c r="D1091" i="45"/>
  <c r="D1089" i="45"/>
  <c r="D1087" i="45"/>
  <c r="D1085" i="45"/>
  <c r="D1083" i="45"/>
  <c r="D1081" i="45"/>
  <c r="D1079" i="45"/>
  <c r="D1077" i="45"/>
  <c r="D1075" i="45"/>
  <c r="D1073" i="45"/>
  <c r="D1071" i="45"/>
  <c r="D1069" i="45"/>
  <c r="D1067" i="45"/>
  <c r="D1065" i="45"/>
  <c r="D1063" i="45"/>
  <c r="D1061" i="45"/>
  <c r="D1059" i="45"/>
  <c r="D1057" i="45"/>
  <c r="D1055" i="45"/>
  <c r="D1053" i="45"/>
  <c r="D1051" i="45"/>
  <c r="D1049" i="45"/>
  <c r="D1047" i="45"/>
  <c r="D1045" i="45"/>
  <c r="D1043" i="45"/>
  <c r="D1041" i="45"/>
  <c r="D1039" i="45"/>
  <c r="D1020" i="45"/>
  <c r="D1024" i="45"/>
  <c r="D1028" i="45"/>
  <c r="D1032" i="45"/>
  <c r="D1017" i="45"/>
  <c r="D1029" i="45"/>
  <c r="D1015" i="45"/>
  <c r="D1014" i="45"/>
  <c r="D1013" i="45"/>
  <c r="D1012" i="45"/>
  <c r="D1011" i="45"/>
  <c r="D1010" i="45"/>
  <c r="D1009" i="45"/>
  <c r="D1008" i="45"/>
  <c r="D1007" i="45"/>
  <c r="D1006" i="45"/>
  <c r="D1005" i="45"/>
  <c r="D1004" i="45"/>
  <c r="D1003" i="45"/>
  <c r="D1002" i="45"/>
  <c r="D1001" i="45"/>
  <c r="D1000" i="45"/>
  <c r="D999" i="45"/>
  <c r="D998" i="45"/>
  <c r="D997" i="45"/>
  <c r="D996" i="45"/>
  <c r="D995" i="45"/>
  <c r="D994" i="45"/>
  <c r="D993" i="45"/>
  <c r="D992" i="45"/>
  <c r="D991" i="45"/>
  <c r="D990" i="45"/>
  <c r="D989" i="45"/>
  <c r="D988" i="45"/>
  <c r="D987" i="45"/>
  <c r="D986" i="45"/>
  <c r="D985" i="45"/>
  <c r="D984" i="45"/>
  <c r="D983" i="45"/>
  <c r="D982" i="45"/>
  <c r="D981" i="45"/>
  <c r="D980" i="45"/>
  <c r="D979" i="45"/>
  <c r="D978" i="45"/>
  <c r="D977" i="45"/>
  <c r="D976" i="45"/>
  <c r="D975" i="45"/>
  <c r="D974" i="45"/>
  <c r="D973" i="45"/>
  <c r="D972" i="45"/>
  <c r="D971" i="45"/>
  <c r="D970" i="45"/>
  <c r="D969" i="45"/>
  <c r="D968" i="45"/>
  <c r="D967" i="45"/>
  <c r="D966" i="45"/>
  <c r="D965" i="45"/>
  <c r="D964" i="45"/>
  <c r="D963" i="45"/>
  <c r="D962" i="45"/>
  <c r="D961" i="45"/>
  <c r="D960" i="45"/>
  <c r="D959" i="45"/>
  <c r="D958" i="45"/>
  <c r="D957" i="45"/>
  <c r="D956" i="45"/>
  <c r="D955" i="45"/>
  <c r="D954" i="45"/>
  <c r="D953" i="45"/>
  <c r="D952" i="45"/>
  <c r="D951" i="45"/>
  <c r="D950" i="45"/>
  <c r="D949" i="45"/>
  <c r="D948" i="45"/>
  <c r="D947" i="45"/>
  <c r="D946" i="45"/>
  <c r="D945" i="45"/>
  <c r="D944" i="45"/>
  <c r="D943" i="45"/>
  <c r="D942" i="45"/>
  <c r="D941" i="45"/>
  <c r="D940" i="45"/>
  <c r="D939" i="45"/>
  <c r="D938" i="45"/>
  <c r="D937" i="45"/>
  <c r="D936" i="45"/>
  <c r="D935" i="45"/>
  <c r="D934" i="45"/>
  <c r="D933" i="45"/>
  <c r="D932" i="45"/>
  <c r="D931" i="45"/>
  <c r="D930" i="45"/>
  <c r="D929" i="45"/>
  <c r="D928" i="45"/>
  <c r="D927" i="45"/>
  <c r="D926" i="45"/>
  <c r="D925" i="45"/>
  <c r="D924" i="45"/>
  <c r="D923" i="45"/>
  <c r="D922" i="45"/>
  <c r="D921" i="45"/>
  <c r="D920" i="45"/>
  <c r="D919" i="45"/>
  <c r="D918" i="45"/>
  <c r="D917" i="45"/>
  <c r="D916" i="45"/>
  <c r="D915" i="45"/>
  <c r="D914" i="45"/>
  <c r="D913" i="45"/>
  <c r="D912" i="45"/>
  <c r="D911" i="45"/>
  <c r="D910" i="45"/>
  <c r="D909" i="45"/>
  <c r="D908" i="45"/>
  <c r="D907" i="45"/>
  <c r="D906" i="45"/>
  <c r="D905" i="45"/>
  <c r="D904" i="45"/>
  <c r="D903" i="45"/>
  <c r="D902" i="45"/>
  <c r="D901" i="45"/>
  <c r="D900" i="45"/>
  <c r="D899" i="45"/>
  <c r="D898" i="45"/>
  <c r="D897" i="45"/>
  <c r="D896" i="45"/>
  <c r="D895" i="45"/>
  <c r="D894" i="45"/>
  <c r="D893" i="45"/>
  <c r="D892" i="45"/>
  <c r="D891" i="45"/>
  <c r="D890" i="45"/>
  <c r="D889" i="45"/>
  <c r="D888" i="45"/>
  <c r="D887" i="45"/>
  <c r="D886" i="45"/>
  <c r="D885" i="45"/>
  <c r="D884" i="45"/>
  <c r="D883" i="45"/>
  <c r="D882" i="45"/>
  <c r="D881" i="45"/>
  <c r="D880" i="45"/>
  <c r="D879" i="45"/>
  <c r="D878" i="45"/>
  <c r="D877" i="45"/>
  <c r="D876" i="45"/>
  <c r="D875" i="45"/>
  <c r="D874" i="45"/>
  <c r="D873" i="45"/>
  <c r="D872" i="45"/>
  <c r="D871" i="45"/>
  <c r="D870" i="45"/>
  <c r="D869" i="45"/>
  <c r="D868" i="45"/>
  <c r="D867" i="45"/>
  <c r="D866" i="45"/>
  <c r="D865" i="45"/>
  <c r="D864" i="45"/>
  <c r="D863" i="45"/>
  <c r="D862" i="45"/>
  <c r="D861" i="45"/>
  <c r="D860" i="45"/>
  <c r="D859" i="45"/>
  <c r="D858" i="45"/>
  <c r="D857" i="45"/>
  <c r="D856" i="45"/>
  <c r="D855" i="45"/>
  <c r="D854" i="45"/>
  <c r="D853" i="45"/>
  <c r="D852" i="45"/>
  <c r="D851" i="45"/>
  <c r="D850" i="45"/>
  <c r="D849" i="45"/>
  <c r="D848" i="45"/>
  <c r="D847" i="45"/>
  <c r="D846" i="45"/>
  <c r="D845" i="45"/>
  <c r="D844" i="45"/>
  <c r="D843" i="45"/>
  <c r="D842" i="45"/>
  <c r="D841" i="45"/>
  <c r="D840" i="45"/>
  <c r="D839" i="45"/>
  <c r="D838" i="45"/>
  <c r="D837" i="45"/>
  <c r="D836" i="45"/>
  <c r="D835" i="45"/>
  <c r="D834" i="45"/>
  <c r="D833" i="45"/>
  <c r="D832" i="45"/>
  <c r="D831" i="45"/>
  <c r="D830" i="45"/>
  <c r="D829" i="45"/>
  <c r="D828" i="45"/>
  <c r="D827" i="45"/>
  <c r="D826" i="45"/>
  <c r="D825" i="45"/>
  <c r="D824" i="45"/>
  <c r="D823" i="45"/>
  <c r="D822" i="45"/>
  <c r="D821" i="45"/>
  <c r="D820" i="45"/>
  <c r="D819" i="45"/>
  <c r="D818" i="45"/>
  <c r="D817" i="45"/>
  <c r="D816" i="45"/>
  <c r="D815" i="45"/>
  <c r="D814" i="45"/>
  <c r="D813" i="45"/>
  <c r="D812" i="45"/>
  <c r="D811" i="45"/>
  <c r="D810" i="45"/>
  <c r="D809" i="45"/>
  <c r="D808" i="45"/>
  <c r="D807" i="45"/>
  <c r="D806" i="45"/>
  <c r="D805" i="45"/>
  <c r="D804" i="45"/>
  <c r="D803" i="45"/>
  <c r="D802" i="45"/>
  <c r="D801" i="45"/>
  <c r="D800" i="45"/>
  <c r="D799" i="45"/>
  <c r="D798" i="45"/>
  <c r="D797" i="45"/>
  <c r="D796" i="45"/>
  <c r="D795" i="45"/>
  <c r="D794" i="45"/>
  <c r="D793" i="45"/>
  <c r="D792" i="45"/>
  <c r="D791" i="45"/>
  <c r="D790" i="45"/>
  <c r="D789" i="45"/>
  <c r="D788" i="45"/>
  <c r="D787" i="45"/>
  <c r="D786" i="45"/>
  <c r="D785" i="45"/>
  <c r="D784" i="45"/>
  <c r="D783" i="45"/>
  <c r="D782" i="45"/>
  <c r="D781" i="45"/>
  <c r="D780" i="45"/>
  <c r="D779" i="45"/>
  <c r="D778" i="45"/>
  <c r="D777" i="45"/>
  <c r="D776" i="45"/>
  <c r="D775" i="45"/>
  <c r="D774" i="45"/>
  <c r="D773" i="45"/>
  <c r="D772" i="45"/>
  <c r="D771" i="45"/>
  <c r="D770" i="45"/>
  <c r="D769" i="45"/>
  <c r="D768" i="45"/>
  <c r="D767" i="45"/>
  <c r="D766" i="45"/>
  <c r="D765" i="45"/>
  <c r="D764" i="45"/>
  <c r="D763" i="45"/>
  <c r="D762" i="45"/>
  <c r="D761" i="45"/>
  <c r="D760" i="45"/>
  <c r="D759" i="45"/>
  <c r="D758" i="45"/>
  <c r="D757" i="45"/>
  <c r="D756" i="45"/>
  <c r="D755" i="45"/>
  <c r="D754" i="45"/>
  <c r="D753" i="45"/>
  <c r="D752" i="45"/>
  <c r="D751" i="45"/>
  <c r="D750" i="45"/>
  <c r="D749" i="45"/>
  <c r="D748" i="45"/>
  <c r="D747" i="45"/>
  <c r="D746" i="45"/>
  <c r="D745" i="45"/>
  <c r="D744" i="45"/>
  <c r="D743" i="45"/>
  <c r="D742" i="45"/>
  <c r="D741" i="45"/>
  <c r="D740" i="45"/>
  <c r="D739" i="45"/>
  <c r="D738" i="45"/>
  <c r="D737" i="45"/>
  <c r="D736" i="45"/>
  <c r="D735" i="45"/>
  <c r="D734" i="45"/>
  <c r="D733" i="45"/>
  <c r="D732" i="45"/>
  <c r="D731" i="45"/>
  <c r="D730" i="45"/>
  <c r="D729" i="45"/>
  <c r="D728" i="45"/>
  <c r="D727" i="45"/>
  <c r="D726" i="45"/>
  <c r="D725" i="45"/>
  <c r="D724" i="45"/>
  <c r="D723" i="45"/>
  <c r="D722" i="45"/>
  <c r="D721" i="45"/>
  <c r="D720" i="45"/>
  <c r="D719" i="45"/>
  <c r="D718" i="45"/>
  <c r="D717" i="45"/>
  <c r="D716" i="45"/>
  <c r="D715" i="45"/>
  <c r="D714" i="45"/>
  <c r="D713" i="45"/>
  <c r="D712" i="45"/>
  <c r="D711" i="45"/>
  <c r="D710" i="45"/>
  <c r="D709" i="45"/>
  <c r="D708" i="45"/>
  <c r="D707" i="45"/>
  <c r="D706" i="45"/>
  <c r="D705" i="45"/>
  <c r="D704" i="45"/>
  <c r="D703" i="45"/>
  <c r="D702" i="45"/>
  <c r="D701" i="45"/>
  <c r="D700" i="45"/>
  <c r="D699" i="45"/>
  <c r="D698" i="45"/>
  <c r="D697" i="45"/>
  <c r="D696" i="45"/>
  <c r="D695" i="45"/>
  <c r="D694" i="45"/>
  <c r="D693" i="45"/>
  <c r="D692" i="45"/>
  <c r="D691" i="45"/>
  <c r="D690" i="45"/>
  <c r="D689" i="45"/>
  <c r="D688" i="45"/>
  <c r="D687" i="45"/>
  <c r="D686" i="45"/>
  <c r="D685" i="45"/>
  <c r="D684" i="45"/>
  <c r="D683" i="45"/>
  <c r="D682" i="45"/>
  <c r="D681" i="45"/>
  <c r="D680" i="45"/>
  <c r="D679" i="45"/>
  <c r="D678" i="45"/>
  <c r="D677" i="45"/>
  <c r="D676" i="45"/>
  <c r="D675" i="45"/>
  <c r="D674" i="45"/>
  <c r="D673" i="45"/>
  <c r="D672" i="45"/>
  <c r="D671" i="45"/>
  <c r="D670" i="45"/>
  <c r="D669" i="45"/>
  <c r="D668" i="45"/>
  <c r="D667" i="45"/>
  <c r="D666" i="45"/>
  <c r="D665" i="45"/>
  <c r="D664" i="45"/>
  <c r="D417" i="45"/>
  <c r="D418" i="45"/>
  <c r="D389" i="45"/>
  <c r="D632" i="45"/>
  <c r="D494" i="45"/>
  <c r="D609" i="45"/>
  <c r="D582" i="45"/>
  <c r="D536" i="45"/>
  <c r="D559" i="45"/>
  <c r="D473" i="45"/>
  <c r="D431" i="45"/>
  <c r="D452" i="45"/>
  <c r="D368" i="45"/>
  <c r="D326" i="45"/>
  <c r="D303" i="45"/>
  <c r="D347" i="45"/>
  <c r="D280" i="45"/>
  <c r="D289" i="45"/>
  <c r="D290" i="45"/>
  <c r="D291" i="45"/>
  <c r="D292" i="45"/>
  <c r="D293" i="45"/>
  <c r="D294" i="45"/>
  <c r="D295" i="45"/>
  <c r="D296" i="45"/>
  <c r="D297" i="45"/>
  <c r="D298" i="45"/>
  <c r="D299" i="45"/>
  <c r="D300" i="45"/>
  <c r="D301" i="45"/>
  <c r="D302" i="45"/>
  <c r="D304" i="45"/>
  <c r="D305" i="45"/>
  <c r="D306" i="45"/>
  <c r="D307" i="45"/>
  <c r="D308" i="45"/>
  <c r="D309" i="45"/>
  <c r="D310" i="45"/>
  <c r="D311" i="45"/>
  <c r="D655" i="45"/>
  <c r="D410" i="45"/>
  <c r="D515" i="45"/>
  <c r="D170" i="45"/>
  <c r="D214" i="45"/>
  <c r="D207" i="45"/>
  <c r="D209" i="45"/>
  <c r="D211" i="45"/>
  <c r="D213" i="45"/>
  <c r="D215" i="45"/>
  <c r="D217" i="45"/>
  <c r="D206" i="45"/>
  <c r="D208" i="45"/>
  <c r="D210" i="45"/>
  <c r="D212" i="45"/>
  <c r="D216" i="45"/>
  <c r="D177" i="45"/>
  <c r="D110" i="45"/>
  <c r="D114" i="45"/>
  <c r="D118" i="45"/>
  <c r="D111" i="45"/>
  <c r="D115" i="45"/>
  <c r="D119" i="45"/>
  <c r="D108" i="45"/>
  <c r="D112" i="45"/>
  <c r="D116" i="45"/>
  <c r="D109" i="45"/>
  <c r="D113" i="45"/>
  <c r="D117" i="45"/>
  <c r="D69" i="45"/>
  <c r="D70" i="45"/>
  <c r="D71" i="45"/>
  <c r="D60" i="45"/>
  <c r="D57" i="45"/>
  <c r="D58" i="45"/>
  <c r="D59" i="45"/>
  <c r="D6" i="45"/>
  <c r="D11" i="45"/>
  <c r="C4" i="25"/>
  <c r="C4" i="43"/>
  <c r="C4" i="19"/>
  <c r="C4" i="18"/>
  <c r="N63" i="25"/>
  <c r="M63" i="25"/>
  <c r="K63" i="25"/>
  <c r="J63" i="25"/>
  <c r="N62" i="25"/>
  <c r="M62" i="25"/>
  <c r="K62" i="25"/>
  <c r="J62" i="25"/>
  <c r="N61" i="25"/>
  <c r="M61" i="25"/>
  <c r="K61" i="25"/>
  <c r="J61" i="25"/>
  <c r="N60" i="25"/>
  <c r="M60" i="25"/>
  <c r="K60" i="25"/>
  <c r="J60" i="25"/>
  <c r="N59" i="25"/>
  <c r="M59" i="25"/>
  <c r="K59" i="25"/>
  <c r="J59" i="25"/>
  <c r="N58" i="25"/>
  <c r="M58" i="25"/>
  <c r="K58" i="25"/>
  <c r="J58" i="25"/>
  <c r="N57" i="25"/>
  <c r="M57" i="25"/>
  <c r="K57" i="25"/>
  <c r="J57" i="25"/>
  <c r="N56" i="25"/>
  <c r="M56" i="25"/>
  <c r="K56" i="25"/>
  <c r="J56" i="25"/>
  <c r="H29" i="25"/>
  <c r="Q12" i="19"/>
  <c r="S35" i="19"/>
  <c r="R35" i="19"/>
  <c r="AD40" i="25"/>
  <c r="L40" i="25"/>
  <c r="L38" i="25"/>
  <c r="J38" i="25"/>
  <c r="H38" i="25"/>
  <c r="L37" i="25"/>
  <c r="J37" i="25"/>
  <c r="BC40" i="43" s="1"/>
  <c r="H37" i="25"/>
  <c r="L36" i="25"/>
  <c r="J36" i="25"/>
  <c r="H36" i="25"/>
  <c r="I39" i="43" s="1"/>
  <c r="L34" i="25"/>
  <c r="L33" i="25"/>
  <c r="L32" i="25"/>
  <c r="L31" i="25"/>
  <c r="L29" i="25"/>
  <c r="L28" i="25"/>
  <c r="H28" i="25"/>
  <c r="L26" i="25"/>
  <c r="L25" i="25"/>
  <c r="AD24" i="25"/>
  <c r="L24" i="25"/>
  <c r="H24" i="25"/>
  <c r="AD23" i="25"/>
  <c r="L23" i="25"/>
  <c r="L22" i="25"/>
  <c r="L21" i="25"/>
  <c r="L20" i="25"/>
  <c r="AD18" i="25"/>
  <c r="L18" i="25"/>
  <c r="AD17" i="25"/>
  <c r="L17" i="25"/>
  <c r="AD16" i="25"/>
  <c r="L16" i="25"/>
  <c r="AD15" i="25"/>
  <c r="L15" i="25"/>
  <c r="L14" i="25"/>
  <c r="AW39" i="43"/>
  <c r="BA39" i="43"/>
  <c r="BE39" i="43" s="1"/>
  <c r="BJ39" i="43"/>
  <c r="AY39" i="43"/>
  <c r="BC39" i="43"/>
  <c r="BS39" i="43"/>
  <c r="BW39" i="43"/>
  <c r="CC39" i="43"/>
  <c r="BU39" i="43"/>
  <c r="CA39" i="43"/>
  <c r="I40" i="43"/>
  <c r="AW41" i="43"/>
  <c r="BA41" i="43"/>
  <c r="BE41" i="43" s="1"/>
  <c r="BH41" i="43"/>
  <c r="BP41" i="43" s="1"/>
  <c r="BJ41" i="43"/>
  <c r="BL41" i="43"/>
  <c r="BS41" i="43"/>
  <c r="BW41" i="43"/>
  <c r="AY41" i="43"/>
  <c r="BC41" i="43"/>
  <c r="BN41" i="43"/>
  <c r="BU41" i="43"/>
  <c r="CA41" i="43"/>
  <c r="CC41" i="43"/>
  <c r="BL40" i="43"/>
  <c r="BN40" i="43"/>
  <c r="CA40" i="43"/>
  <c r="AW40" i="43"/>
  <c r="BS40" i="43"/>
  <c r="BW40" i="43"/>
  <c r="I41" i="43"/>
  <c r="J14" i="25"/>
  <c r="AY17" i="43" s="1"/>
  <c r="F9" i="48"/>
  <c r="A78" i="46"/>
  <c r="A75" i="46"/>
  <c r="A72" i="46"/>
  <c r="A69" i="46"/>
  <c r="A66" i="46"/>
  <c r="A63" i="46"/>
  <c r="A60" i="46"/>
  <c r="A57" i="46"/>
  <c r="BL17" i="43"/>
  <c r="AW17" i="43"/>
  <c r="BS17" i="43"/>
  <c r="BU17" i="43"/>
  <c r="BN17" i="43"/>
  <c r="BW17" i="43"/>
  <c r="AP35" i="19"/>
  <c r="AJ35" i="19"/>
  <c r="AD35" i="19"/>
  <c r="E167" i="45"/>
  <c r="E166" i="45"/>
  <c r="E165" i="45"/>
  <c r="E164" i="45"/>
  <c r="E163" i="45"/>
  <c r="E162" i="45"/>
  <c r="E161" i="45"/>
  <c r="E160" i="45"/>
  <c r="E159" i="45"/>
  <c r="E158" i="45"/>
  <c r="E157" i="45"/>
  <c r="E156" i="45"/>
  <c r="E155" i="45"/>
  <c r="E154" i="45"/>
  <c r="E153" i="45"/>
  <c r="E152" i="45"/>
  <c r="E151" i="45"/>
  <c r="E150" i="45"/>
  <c r="E149" i="45"/>
  <c r="E148" i="45"/>
  <c r="E147" i="45"/>
  <c r="E146" i="45"/>
  <c r="E145" i="45"/>
  <c r="E144" i="45"/>
  <c r="E143" i="45"/>
  <c r="E142" i="45"/>
  <c r="E141" i="45"/>
  <c r="E140" i="45"/>
  <c r="E139" i="45"/>
  <c r="E138" i="45"/>
  <c r="E137" i="45"/>
  <c r="E136" i="45"/>
  <c r="E135" i="45"/>
  <c r="E134" i="45"/>
  <c r="E133" i="45"/>
  <c r="E132" i="45"/>
  <c r="D10" i="45"/>
  <c r="A987" i="44"/>
  <c r="A986" i="44"/>
  <c r="A985" i="44"/>
  <c r="A984" i="44"/>
  <c r="A983" i="44"/>
  <c r="A982" i="44"/>
  <c r="A981" i="44"/>
  <c r="A980" i="44"/>
  <c r="A979" i="44"/>
  <c r="A978" i="44"/>
  <c r="A977" i="44"/>
  <c r="A976" i="44"/>
  <c r="A975" i="44"/>
  <c r="A974" i="44"/>
  <c r="A973" i="44"/>
  <c r="A972" i="44"/>
  <c r="A971" i="44"/>
  <c r="A970" i="44"/>
  <c r="A969" i="44"/>
  <c r="A968" i="44"/>
  <c r="A967" i="44"/>
  <c r="A966" i="44"/>
  <c r="A965" i="44"/>
  <c r="A964" i="44"/>
  <c r="A963" i="44"/>
  <c r="A962" i="44"/>
  <c r="A961" i="44"/>
  <c r="A960" i="44"/>
  <c r="A959" i="44"/>
  <c r="A958" i="44"/>
  <c r="A957" i="44"/>
  <c r="A956" i="44"/>
  <c r="A955" i="44"/>
  <c r="A954" i="44"/>
  <c r="A953" i="44"/>
  <c r="A952" i="44"/>
  <c r="A951" i="44"/>
  <c r="A950" i="44"/>
  <c r="A949" i="44"/>
  <c r="A948" i="44"/>
  <c r="A947" i="44"/>
  <c r="A946" i="44"/>
  <c r="A945" i="44"/>
  <c r="A944" i="44"/>
  <c r="A943" i="44"/>
  <c r="A942" i="44"/>
  <c r="A941" i="44"/>
  <c r="A940" i="44"/>
  <c r="A939" i="44"/>
  <c r="A938" i="44"/>
  <c r="A937" i="44"/>
  <c r="A936" i="44"/>
  <c r="A935" i="44"/>
  <c r="A934" i="44"/>
  <c r="A933" i="44"/>
  <c r="A932" i="44"/>
  <c r="A931" i="44"/>
  <c r="A930" i="44"/>
  <c r="A929" i="44"/>
  <c r="A928" i="44"/>
  <c r="A927" i="44"/>
  <c r="A926" i="44"/>
  <c r="A925" i="44"/>
  <c r="A924" i="44"/>
  <c r="A923" i="44"/>
  <c r="A922" i="44"/>
  <c r="A921" i="44"/>
  <c r="A920" i="44"/>
  <c r="A919" i="44"/>
  <c r="A918" i="44"/>
  <c r="A917" i="44"/>
  <c r="A916" i="44"/>
  <c r="A915" i="44"/>
  <c r="A914" i="44"/>
  <c r="A913" i="44"/>
  <c r="A912" i="44"/>
  <c r="A911" i="44"/>
  <c r="A910" i="44"/>
  <c r="A909" i="44"/>
  <c r="A908" i="44"/>
  <c r="A907" i="44"/>
  <c r="A906" i="44"/>
  <c r="A905" i="44"/>
  <c r="A904" i="44"/>
  <c r="A903" i="44"/>
  <c r="A902" i="44"/>
  <c r="A901" i="44"/>
  <c r="A900" i="44"/>
  <c r="A899" i="44"/>
  <c r="A898" i="44"/>
  <c r="A897" i="44"/>
  <c r="A896" i="44"/>
  <c r="A895" i="44"/>
  <c r="A894" i="44"/>
  <c r="A893" i="44"/>
  <c r="A892" i="44"/>
  <c r="A891" i="44"/>
  <c r="A890" i="44"/>
  <c r="A889" i="44"/>
  <c r="A888" i="44"/>
  <c r="A887" i="44"/>
  <c r="A886" i="44"/>
  <c r="A885" i="44"/>
  <c r="A884" i="44"/>
  <c r="A883" i="44"/>
  <c r="A882" i="44"/>
  <c r="A881" i="44"/>
  <c r="A880" i="44"/>
  <c r="A879" i="44"/>
  <c r="A878" i="44"/>
  <c r="A877" i="44"/>
  <c r="A876" i="44"/>
  <c r="A875" i="44"/>
  <c r="A874" i="44"/>
  <c r="A873" i="44"/>
  <c r="A872" i="44"/>
  <c r="A871" i="44"/>
  <c r="A870" i="44"/>
  <c r="A869" i="44"/>
  <c r="A868" i="44"/>
  <c r="A867" i="44"/>
  <c r="A866" i="44"/>
  <c r="A865" i="44"/>
  <c r="A864" i="44"/>
  <c r="A863" i="44"/>
  <c r="A862" i="44"/>
  <c r="A861" i="44"/>
  <c r="A860" i="44"/>
  <c r="A859" i="44"/>
  <c r="A858" i="44"/>
  <c r="A857" i="44"/>
  <c r="A856" i="44"/>
  <c r="A855" i="44"/>
  <c r="A854" i="44"/>
  <c r="A853" i="44"/>
  <c r="A852" i="44"/>
  <c r="A851" i="44"/>
  <c r="A850" i="44"/>
  <c r="A849" i="44"/>
  <c r="A848" i="44"/>
  <c r="A847" i="44"/>
  <c r="A846" i="44"/>
  <c r="A845" i="44"/>
  <c r="A844" i="44"/>
  <c r="A843" i="44"/>
  <c r="A842" i="44"/>
  <c r="A841" i="44"/>
  <c r="A840" i="44"/>
  <c r="A839" i="44"/>
  <c r="A838" i="44"/>
  <c r="A837" i="44"/>
  <c r="A836" i="44"/>
  <c r="A835" i="44"/>
  <c r="A834" i="44"/>
  <c r="A833" i="44"/>
  <c r="A832" i="44"/>
  <c r="A831" i="44"/>
  <c r="A830" i="44"/>
  <c r="A829" i="44"/>
  <c r="A828" i="44"/>
  <c r="A827" i="44"/>
  <c r="A826" i="44"/>
  <c r="A825" i="44"/>
  <c r="A824" i="44"/>
  <c r="A823" i="44"/>
  <c r="A822" i="44"/>
  <c r="G4" i="18"/>
  <c r="F4" i="18"/>
  <c r="E4" i="18"/>
  <c r="D4" i="18"/>
  <c r="E1154" i="45"/>
  <c r="E1033" i="45"/>
  <c r="E1034" i="45"/>
  <c r="E1035" i="45"/>
  <c r="E1036" i="45"/>
  <c r="E1037" i="45"/>
  <c r="E1038" i="45"/>
  <c r="E1016" i="45"/>
  <c r="E168" i="45"/>
  <c r="E169" i="45"/>
  <c r="E171" i="45"/>
  <c r="E172" i="45"/>
  <c r="E173" i="45"/>
  <c r="E174" i="45"/>
  <c r="E175" i="45"/>
  <c r="E176" i="45"/>
  <c r="E178" i="45"/>
  <c r="E179" i="45"/>
  <c r="E180" i="45"/>
  <c r="E181" i="45"/>
  <c r="E182" i="45"/>
  <c r="E183" i="45"/>
  <c r="E184" i="45"/>
  <c r="E185" i="45"/>
  <c r="E186" i="45"/>
  <c r="E187" i="45"/>
  <c r="E188" i="45"/>
  <c r="E189" i="45"/>
  <c r="E190" i="45"/>
  <c r="E191" i="45"/>
  <c r="E192" i="45"/>
  <c r="E193" i="45"/>
  <c r="E194" i="45"/>
  <c r="E195" i="45"/>
  <c r="E196" i="45"/>
  <c r="E197" i="45"/>
  <c r="E198" i="45"/>
  <c r="E199" i="45"/>
  <c r="E200" i="45"/>
  <c r="E201" i="45"/>
  <c r="E202" i="45"/>
  <c r="E203" i="45"/>
  <c r="E204" i="45"/>
  <c r="E205" i="45"/>
  <c r="E218" i="45"/>
  <c r="E219" i="45"/>
  <c r="E220" i="45"/>
  <c r="E221" i="45"/>
  <c r="E222" i="45"/>
  <c r="E223" i="45"/>
  <c r="E224" i="45"/>
  <c r="E225" i="45"/>
  <c r="E226" i="45"/>
  <c r="E227" i="45"/>
  <c r="E228" i="45"/>
  <c r="E229" i="45"/>
  <c r="E230" i="45"/>
  <c r="E231" i="45"/>
  <c r="E232" i="45"/>
  <c r="E233" i="45"/>
  <c r="E234" i="45"/>
  <c r="E235" i="45"/>
  <c r="E236" i="45"/>
  <c r="E237" i="45"/>
  <c r="E238" i="45"/>
  <c r="E239" i="45"/>
  <c r="E240" i="45"/>
  <c r="E241" i="45"/>
  <c r="E242" i="45"/>
  <c r="E243" i="45"/>
  <c r="E244" i="45"/>
  <c r="E245" i="45"/>
  <c r="E246" i="45"/>
  <c r="E247" i="45"/>
  <c r="E248" i="45"/>
  <c r="E249" i="45"/>
  <c r="E250" i="45"/>
  <c r="E251" i="45"/>
  <c r="E252" i="45"/>
  <c r="E253" i="45"/>
  <c r="E254" i="45"/>
  <c r="E255" i="45"/>
  <c r="E256" i="45"/>
  <c r="E257" i="45"/>
  <c r="E258" i="45"/>
  <c r="E259" i="45"/>
  <c r="E260" i="45"/>
  <c r="E261" i="45"/>
  <c r="E262" i="45"/>
  <c r="E263" i="45"/>
  <c r="E264" i="45"/>
  <c r="E265" i="45"/>
  <c r="E123" i="45"/>
  <c r="E122" i="45"/>
  <c r="E121" i="45"/>
  <c r="E120" i="45"/>
  <c r="E99" i="45"/>
  <c r="E98" i="45"/>
  <c r="E97" i="45"/>
  <c r="E96" i="45"/>
  <c r="E86" i="45"/>
  <c r="E85" i="45"/>
  <c r="E621" i="45"/>
  <c r="E620" i="45"/>
  <c r="E619" i="45"/>
  <c r="E618" i="45"/>
  <c r="E483" i="45"/>
  <c r="E482" i="45"/>
  <c r="E481" i="45"/>
  <c r="E480" i="45"/>
  <c r="E378" i="45"/>
  <c r="E377" i="45"/>
  <c r="E376" i="45"/>
  <c r="E375" i="45"/>
  <c r="E598" i="45"/>
  <c r="E597" i="45"/>
  <c r="E596" i="45"/>
  <c r="E595" i="45"/>
  <c r="E592" i="45"/>
  <c r="E591" i="45"/>
  <c r="E571" i="45"/>
  <c r="E570" i="45"/>
  <c r="E569" i="45"/>
  <c r="E568" i="45"/>
  <c r="E548" i="45"/>
  <c r="E547" i="45"/>
  <c r="E546" i="45"/>
  <c r="E545" i="45"/>
  <c r="E525" i="45"/>
  <c r="E524" i="45"/>
  <c r="E523" i="45"/>
  <c r="E522" i="45"/>
  <c r="E462" i="45"/>
  <c r="E461" i="45"/>
  <c r="E460" i="45"/>
  <c r="E459" i="45"/>
  <c r="E441" i="45"/>
  <c r="E440" i="45"/>
  <c r="E439" i="45"/>
  <c r="E438" i="45"/>
  <c r="E420" i="45"/>
  <c r="E419" i="45"/>
  <c r="E357" i="45"/>
  <c r="E356" i="45"/>
  <c r="E355" i="45"/>
  <c r="E354" i="45"/>
  <c r="E336" i="45"/>
  <c r="E335" i="45"/>
  <c r="E334" i="45"/>
  <c r="E333" i="45"/>
  <c r="E315" i="45"/>
  <c r="E314" i="45"/>
  <c r="E313" i="45"/>
  <c r="E312" i="45"/>
  <c r="E269" i="45"/>
  <c r="E268" i="45"/>
  <c r="E267" i="45"/>
  <c r="E266" i="45"/>
  <c r="E644" i="45"/>
  <c r="E643" i="45"/>
  <c r="E642" i="45"/>
  <c r="E641" i="45"/>
  <c r="E504" i="45"/>
  <c r="E503" i="45"/>
  <c r="E502" i="45"/>
  <c r="E501" i="45"/>
  <c r="E398" i="45"/>
  <c r="E399" i="45"/>
  <c r="E640" i="45"/>
  <c r="E639" i="45"/>
  <c r="E638" i="45"/>
  <c r="E637" i="45"/>
  <c r="E636" i="45"/>
  <c r="E635" i="45"/>
  <c r="E634" i="45"/>
  <c r="E633" i="45"/>
  <c r="E631" i="45"/>
  <c r="E630" i="45"/>
  <c r="E629" i="45"/>
  <c r="E628" i="45"/>
  <c r="E627" i="45"/>
  <c r="E626" i="45"/>
  <c r="E625" i="45"/>
  <c r="E624" i="45"/>
  <c r="E623" i="45"/>
  <c r="E622" i="45"/>
  <c r="E500" i="45"/>
  <c r="E499" i="45"/>
  <c r="E498" i="45"/>
  <c r="E497" i="45"/>
  <c r="E496" i="45"/>
  <c r="E495" i="45"/>
  <c r="E493" i="45"/>
  <c r="E492" i="45"/>
  <c r="E491" i="45"/>
  <c r="E490" i="45"/>
  <c r="E489" i="45"/>
  <c r="E488" i="45"/>
  <c r="E487" i="45"/>
  <c r="E486" i="45"/>
  <c r="E485" i="45"/>
  <c r="E484" i="45"/>
  <c r="E395" i="45"/>
  <c r="E394" i="45"/>
  <c r="E393" i="45"/>
  <c r="E392" i="45"/>
  <c r="E391" i="45"/>
  <c r="E390" i="45"/>
  <c r="E388" i="45"/>
  <c r="E387" i="45"/>
  <c r="E386" i="45"/>
  <c r="E385" i="45"/>
  <c r="E384" i="45"/>
  <c r="E383" i="45"/>
  <c r="E382" i="45"/>
  <c r="E381" i="45"/>
  <c r="E380" i="45"/>
  <c r="E379" i="45"/>
  <c r="E617" i="45"/>
  <c r="E616" i="45"/>
  <c r="E615" i="45"/>
  <c r="E614" i="45"/>
  <c r="E613" i="45"/>
  <c r="E612" i="45"/>
  <c r="E611" i="45"/>
  <c r="E610" i="45"/>
  <c r="E608" i="45"/>
  <c r="E607" i="45"/>
  <c r="E606" i="45"/>
  <c r="E605" i="45"/>
  <c r="E604" i="45"/>
  <c r="E603" i="45"/>
  <c r="E602" i="45"/>
  <c r="E601" i="45"/>
  <c r="E600" i="45"/>
  <c r="E599" i="45"/>
  <c r="E594" i="45"/>
  <c r="E593" i="45"/>
  <c r="E590" i="45"/>
  <c r="E589" i="45"/>
  <c r="E588" i="45"/>
  <c r="E587" i="45"/>
  <c r="E586" i="45"/>
  <c r="E585" i="45"/>
  <c r="E584" i="45"/>
  <c r="E583" i="45"/>
  <c r="E581" i="45"/>
  <c r="E580" i="45"/>
  <c r="E579" i="45"/>
  <c r="E578" i="45"/>
  <c r="E577" i="45"/>
  <c r="E576" i="45"/>
  <c r="E575" i="45"/>
  <c r="E574" i="45"/>
  <c r="E573" i="45"/>
  <c r="E572" i="45"/>
  <c r="E567" i="45"/>
  <c r="E566" i="45"/>
  <c r="E565" i="45"/>
  <c r="E564" i="45"/>
  <c r="E563" i="45"/>
  <c r="E562" i="45"/>
  <c r="E561" i="45"/>
  <c r="E560" i="45"/>
  <c r="E558" i="45"/>
  <c r="E557" i="45"/>
  <c r="E556" i="45"/>
  <c r="E555" i="45"/>
  <c r="E554" i="45"/>
  <c r="E553" i="45"/>
  <c r="E552" i="45"/>
  <c r="E551" i="45"/>
  <c r="E550" i="45"/>
  <c r="E549" i="45"/>
  <c r="E544" i="45"/>
  <c r="E543" i="45"/>
  <c r="E542" i="45"/>
  <c r="E541" i="45"/>
  <c r="E540" i="45"/>
  <c r="E539" i="45"/>
  <c r="E538" i="45"/>
  <c r="E537" i="45"/>
  <c r="E535" i="45"/>
  <c r="E534" i="45"/>
  <c r="E533" i="45"/>
  <c r="E532" i="45"/>
  <c r="E531" i="45"/>
  <c r="E530" i="45"/>
  <c r="E529" i="45"/>
  <c r="E528" i="45"/>
  <c r="E527" i="45"/>
  <c r="E526" i="45"/>
  <c r="E479" i="45"/>
  <c r="E478" i="45"/>
  <c r="E477" i="45"/>
  <c r="E476" i="45"/>
  <c r="E475" i="45"/>
  <c r="E474" i="45"/>
  <c r="E472" i="45"/>
  <c r="E471" i="45"/>
  <c r="E470" i="45"/>
  <c r="E469" i="45"/>
  <c r="E468" i="45"/>
  <c r="E467" i="45"/>
  <c r="E466" i="45"/>
  <c r="E465" i="45"/>
  <c r="E464" i="45"/>
  <c r="E463" i="45"/>
  <c r="E458" i="45"/>
  <c r="E457" i="45"/>
  <c r="E456" i="45"/>
  <c r="E455" i="45"/>
  <c r="E454" i="45"/>
  <c r="E453" i="45"/>
  <c r="E451" i="45"/>
  <c r="E450" i="45"/>
  <c r="E449" i="45"/>
  <c r="E448" i="45"/>
  <c r="E447" i="45"/>
  <c r="E446" i="45"/>
  <c r="E445" i="45"/>
  <c r="E444" i="45"/>
  <c r="E443" i="45"/>
  <c r="E442" i="45"/>
  <c r="E437" i="45"/>
  <c r="E436" i="45"/>
  <c r="E435" i="45"/>
  <c r="E434" i="45"/>
  <c r="E433" i="45"/>
  <c r="E432" i="45"/>
  <c r="E430" i="45"/>
  <c r="E429" i="45"/>
  <c r="E428" i="45"/>
  <c r="E427" i="45"/>
  <c r="E426" i="45"/>
  <c r="E425" i="45"/>
  <c r="E424" i="45"/>
  <c r="E423" i="45"/>
  <c r="E422" i="45"/>
  <c r="E421" i="45"/>
  <c r="E374" i="45"/>
  <c r="E373" i="45"/>
  <c r="E372" i="45"/>
  <c r="E371" i="45"/>
  <c r="E370" i="45"/>
  <c r="E369" i="45"/>
  <c r="E367" i="45"/>
  <c r="E366" i="45"/>
  <c r="E365" i="45"/>
  <c r="E364" i="45"/>
  <c r="E363" i="45"/>
  <c r="E362" i="45"/>
  <c r="E361" i="45"/>
  <c r="E360" i="45"/>
  <c r="E359" i="45"/>
  <c r="E358" i="45"/>
  <c r="E353" i="45"/>
  <c r="E352" i="45"/>
  <c r="E351" i="45"/>
  <c r="E350" i="45"/>
  <c r="E349" i="45"/>
  <c r="E348" i="45"/>
  <c r="E346" i="45"/>
  <c r="E345" i="45"/>
  <c r="E344" i="45"/>
  <c r="E343" i="45"/>
  <c r="E342" i="45"/>
  <c r="E341" i="45"/>
  <c r="E340" i="45"/>
  <c r="E339" i="45"/>
  <c r="E338" i="45"/>
  <c r="E337" i="45"/>
  <c r="E332" i="45"/>
  <c r="E331" i="45"/>
  <c r="E330" i="45"/>
  <c r="E329" i="45"/>
  <c r="E328" i="45"/>
  <c r="E327" i="45"/>
  <c r="E325" i="45"/>
  <c r="E324" i="45"/>
  <c r="E323" i="45"/>
  <c r="E322" i="45"/>
  <c r="E321" i="45"/>
  <c r="E320" i="45"/>
  <c r="E319" i="45"/>
  <c r="E318" i="45"/>
  <c r="E317" i="45"/>
  <c r="E316" i="45"/>
  <c r="E288" i="45"/>
  <c r="E287" i="45"/>
  <c r="E286" i="45"/>
  <c r="E285" i="45"/>
  <c r="E284" i="45"/>
  <c r="E283" i="45"/>
  <c r="E282" i="45"/>
  <c r="E281" i="45"/>
  <c r="E279" i="45"/>
  <c r="E278" i="45"/>
  <c r="E277" i="45"/>
  <c r="E276" i="45"/>
  <c r="E275" i="45"/>
  <c r="E274" i="45"/>
  <c r="E273" i="45"/>
  <c r="E272" i="45"/>
  <c r="E271" i="45"/>
  <c r="E270" i="45"/>
  <c r="E663" i="45"/>
  <c r="E662" i="45"/>
  <c r="E661" i="45"/>
  <c r="E660" i="45"/>
  <c r="E659" i="45"/>
  <c r="E658" i="45"/>
  <c r="E657" i="45"/>
  <c r="E656" i="45"/>
  <c r="E654" i="45"/>
  <c r="E653" i="45"/>
  <c r="E652" i="45"/>
  <c r="E651" i="45"/>
  <c r="E650" i="45"/>
  <c r="E649" i="45"/>
  <c r="E648" i="45"/>
  <c r="E647" i="45"/>
  <c r="E646" i="45"/>
  <c r="E645" i="45"/>
  <c r="E521" i="45"/>
  <c r="E520" i="45"/>
  <c r="E519" i="45"/>
  <c r="E518" i="45"/>
  <c r="E517" i="45"/>
  <c r="E516" i="45"/>
  <c r="E514" i="45"/>
  <c r="E513" i="45"/>
  <c r="E512" i="45"/>
  <c r="E511" i="45"/>
  <c r="E510" i="45"/>
  <c r="E509" i="45"/>
  <c r="E508" i="45"/>
  <c r="E507" i="45"/>
  <c r="E506" i="45"/>
  <c r="E505" i="45"/>
  <c r="E416" i="45"/>
  <c r="E415" i="45"/>
  <c r="E414" i="45"/>
  <c r="E413" i="45"/>
  <c r="E412" i="45"/>
  <c r="E411" i="45"/>
  <c r="E409" i="45"/>
  <c r="E408" i="45"/>
  <c r="E407" i="45"/>
  <c r="E406" i="45"/>
  <c r="E405" i="45"/>
  <c r="E404" i="45"/>
  <c r="E403" i="45"/>
  <c r="E402" i="45"/>
  <c r="E401" i="45"/>
  <c r="E400" i="45"/>
  <c r="E397" i="45"/>
  <c r="E396" i="45"/>
  <c r="E131" i="45"/>
  <c r="E130" i="45"/>
  <c r="E129" i="45"/>
  <c r="E128" i="45"/>
  <c r="E127" i="45"/>
  <c r="E126" i="45"/>
  <c r="E125" i="45"/>
  <c r="E124" i="45"/>
  <c r="E107" i="45"/>
  <c r="E106" i="45"/>
  <c r="E105" i="45"/>
  <c r="E104" i="45"/>
  <c r="E103" i="45"/>
  <c r="E102" i="45"/>
  <c r="E101" i="45"/>
  <c r="E100" i="45"/>
  <c r="E95" i="45"/>
  <c r="E94" i="45"/>
  <c r="E93" i="45"/>
  <c r="E92" i="45"/>
  <c r="E91" i="45"/>
  <c r="E90" i="45"/>
  <c r="E89" i="45"/>
  <c r="E88" i="45"/>
  <c r="E87" i="45"/>
  <c r="E84" i="45"/>
  <c r="E83" i="45"/>
  <c r="E82" i="45"/>
  <c r="E81" i="45"/>
  <c r="E80" i="45"/>
  <c r="E79" i="45"/>
  <c r="E78" i="45"/>
  <c r="E77" i="45"/>
  <c r="E76" i="45"/>
  <c r="E75" i="45"/>
  <c r="E74" i="45"/>
  <c r="E73" i="45"/>
  <c r="E72" i="45"/>
  <c r="E68" i="45"/>
  <c r="E67" i="45"/>
  <c r="E66" i="45"/>
  <c r="E65" i="45"/>
  <c r="E64" i="45"/>
  <c r="E63" i="45"/>
  <c r="E62" i="45"/>
  <c r="E61" i="45"/>
  <c r="E56" i="45"/>
  <c r="E55" i="45"/>
  <c r="E54" i="45"/>
  <c r="E53" i="45"/>
  <c r="E52" i="45"/>
  <c r="E51" i="45"/>
  <c r="E50" i="45"/>
  <c r="E49" i="45"/>
  <c r="E48" i="45"/>
  <c r="E47" i="45"/>
  <c r="E46" i="45"/>
  <c r="E45" i="45"/>
  <c r="E44" i="45"/>
  <c r="E43" i="45"/>
  <c r="E42" i="45"/>
  <c r="E41" i="45"/>
  <c r="E40" i="45"/>
  <c r="E39" i="45"/>
  <c r="E38" i="45"/>
  <c r="E37" i="45"/>
  <c r="E35" i="45"/>
  <c r="E34" i="45"/>
  <c r="E33" i="45"/>
  <c r="E32" i="45"/>
  <c r="E31" i="45"/>
  <c r="E30" i="45"/>
  <c r="E29" i="45"/>
  <c r="E28" i="45"/>
  <c r="E27" i="45"/>
  <c r="E26" i="45"/>
  <c r="E25" i="45"/>
  <c r="E24" i="45"/>
  <c r="E23" i="45"/>
  <c r="E22" i="45"/>
  <c r="E21" i="45"/>
  <c r="E20" i="45"/>
  <c r="E19" i="45"/>
  <c r="E18" i="45"/>
  <c r="E17" i="45"/>
  <c r="E16" i="45"/>
  <c r="E15" i="45"/>
  <c r="E14" i="45"/>
  <c r="E12" i="45"/>
  <c r="A2" i="44"/>
  <c r="A3" i="44"/>
  <c r="A4" i="44"/>
  <c r="A5" i="44"/>
  <c r="A6" i="44"/>
  <c r="A7" i="44"/>
  <c r="A8" i="44"/>
  <c r="A9" i="44"/>
  <c r="A10" i="44"/>
  <c r="A11" i="44"/>
  <c r="A12" i="44"/>
  <c r="A13" i="44"/>
  <c r="A14" i="44"/>
  <c r="A15" i="44"/>
  <c r="A16" i="44"/>
  <c r="A17" i="44"/>
  <c r="A18" i="44"/>
  <c r="A19" i="44"/>
  <c r="A20" i="44"/>
  <c r="A21" i="44"/>
  <c r="A22" i="44"/>
  <c r="A23" i="44"/>
  <c r="A24" i="44"/>
  <c r="A25" i="44"/>
  <c r="A26" i="44"/>
  <c r="A27" i="44"/>
  <c r="A28" i="44"/>
  <c r="A29" i="44"/>
  <c r="A30" i="44"/>
  <c r="A31" i="44"/>
  <c r="A32" i="44"/>
  <c r="A33" i="44"/>
  <c r="A34" i="44"/>
  <c r="A35" i="44"/>
  <c r="A36" i="44"/>
  <c r="A37" i="44"/>
  <c r="A38" i="44"/>
  <c r="A39" i="44"/>
  <c r="A40" i="44"/>
  <c r="A41" i="44"/>
  <c r="A42" i="44"/>
  <c r="A43" i="44"/>
  <c r="A44" i="44"/>
  <c r="A45" i="44"/>
  <c r="A46" i="44"/>
  <c r="A47" i="44"/>
  <c r="A48" i="44"/>
  <c r="A49" i="44"/>
  <c r="A50" i="44"/>
  <c r="A51" i="44"/>
  <c r="A52" i="44"/>
  <c r="A53" i="44"/>
  <c r="A54" i="44"/>
  <c r="A55" i="44"/>
  <c r="A56" i="44"/>
  <c r="A57" i="44"/>
  <c r="A58" i="44"/>
  <c r="A59" i="44"/>
  <c r="A60" i="44"/>
  <c r="A61" i="44"/>
  <c r="A62" i="44"/>
  <c r="A63" i="44"/>
  <c r="A64" i="44"/>
  <c r="A65" i="44"/>
  <c r="A66" i="44"/>
  <c r="A67" i="44"/>
  <c r="A68" i="44"/>
  <c r="A69" i="44"/>
  <c r="A70" i="44"/>
  <c r="A71" i="44"/>
  <c r="A72" i="44"/>
  <c r="A73" i="44"/>
  <c r="A74" i="44"/>
  <c r="A75" i="44"/>
  <c r="A76" i="44"/>
  <c r="A77" i="44"/>
  <c r="A78" i="44"/>
  <c r="A79" i="44"/>
  <c r="A80" i="44"/>
  <c r="A81" i="44"/>
  <c r="A82" i="44"/>
  <c r="A83" i="44"/>
  <c r="A84" i="44"/>
  <c r="A85" i="44"/>
  <c r="A86" i="44"/>
  <c r="A87" i="44"/>
  <c r="A88" i="44"/>
  <c r="A89" i="44"/>
  <c r="A90" i="44"/>
  <c r="A91" i="44"/>
  <c r="A92" i="44"/>
  <c r="A93" i="44"/>
  <c r="A94" i="44"/>
  <c r="A95" i="44"/>
  <c r="A96" i="44"/>
  <c r="A97" i="44"/>
  <c r="A98" i="44"/>
  <c r="A99" i="44"/>
  <c r="A100" i="44"/>
  <c r="A101" i="44"/>
  <c r="A102" i="44"/>
  <c r="A103" i="44"/>
  <c r="A104" i="44"/>
  <c r="A105" i="44"/>
  <c r="A106" i="44"/>
  <c r="A107" i="44"/>
  <c r="A108" i="44"/>
  <c r="A109" i="44"/>
  <c r="A110" i="44"/>
  <c r="A111" i="44"/>
  <c r="A112" i="44"/>
  <c r="A113" i="44"/>
  <c r="A114" i="44"/>
  <c r="A115" i="44"/>
  <c r="A116" i="44"/>
  <c r="A117" i="44"/>
  <c r="A118" i="44"/>
  <c r="A119" i="44"/>
  <c r="A120" i="44"/>
  <c r="A121" i="44"/>
  <c r="A122" i="44"/>
  <c r="A123" i="44"/>
  <c r="A124" i="44"/>
  <c r="A125" i="44"/>
  <c r="A126" i="44"/>
  <c r="A127" i="44"/>
  <c r="A128" i="44"/>
  <c r="A129" i="44"/>
  <c r="A130" i="44"/>
  <c r="A131" i="44"/>
  <c r="A132" i="44"/>
  <c r="A133" i="44"/>
  <c r="A134" i="44"/>
  <c r="A135" i="44"/>
  <c r="A136" i="44"/>
  <c r="A137" i="44"/>
  <c r="A138" i="44"/>
  <c r="A139" i="44"/>
  <c r="A140" i="44"/>
  <c r="A141" i="44"/>
  <c r="A142" i="44"/>
  <c r="A143" i="44"/>
  <c r="A144" i="44"/>
  <c r="A145" i="44"/>
  <c r="A146" i="44"/>
  <c r="A147" i="44"/>
  <c r="A148" i="44"/>
  <c r="A149" i="44"/>
  <c r="A150" i="44"/>
  <c r="A151" i="44"/>
  <c r="A152" i="44"/>
  <c r="A153" i="44"/>
  <c r="A154" i="44"/>
  <c r="A155" i="44"/>
  <c r="A156" i="44"/>
  <c r="A157" i="44"/>
  <c r="A158" i="44"/>
  <c r="A159" i="44"/>
  <c r="A160" i="44"/>
  <c r="A161" i="44"/>
  <c r="A162" i="44"/>
  <c r="A163" i="44"/>
  <c r="A164" i="44"/>
  <c r="A165" i="44"/>
  <c r="A166" i="44"/>
  <c r="A167" i="44"/>
  <c r="A168" i="44"/>
  <c r="A169" i="44"/>
  <c r="A170" i="44"/>
  <c r="A171" i="44"/>
  <c r="A172" i="44"/>
  <c r="A173" i="44"/>
  <c r="A174" i="44"/>
  <c r="A175" i="44"/>
  <c r="A176" i="44"/>
  <c r="A177" i="44"/>
  <c r="A178" i="44"/>
  <c r="A179" i="44"/>
  <c r="A180" i="44"/>
  <c r="A181" i="44"/>
  <c r="A182" i="44"/>
  <c r="A183" i="44"/>
  <c r="A184" i="44"/>
  <c r="A185" i="44"/>
  <c r="A186" i="44"/>
  <c r="A187" i="44"/>
  <c r="A188" i="44"/>
  <c r="A189" i="44"/>
  <c r="A190" i="44"/>
  <c r="A191" i="44"/>
  <c r="A192" i="44"/>
  <c r="A193" i="44"/>
  <c r="A194" i="44"/>
  <c r="A195" i="44"/>
  <c r="A196" i="44"/>
  <c r="A197" i="44"/>
  <c r="A198" i="44"/>
  <c r="A199" i="44"/>
  <c r="A200" i="44"/>
  <c r="A201" i="44"/>
  <c r="A202" i="44"/>
  <c r="A203" i="44"/>
  <c r="A204" i="44"/>
  <c r="A205" i="44"/>
  <c r="A206" i="44"/>
  <c r="A207" i="44"/>
  <c r="A208" i="44"/>
  <c r="A209" i="44"/>
  <c r="A210" i="44"/>
  <c r="A211" i="44"/>
  <c r="A212" i="44"/>
  <c r="A213" i="44"/>
  <c r="A214" i="44"/>
  <c r="A215" i="44"/>
  <c r="A216" i="44"/>
  <c r="A217" i="44"/>
  <c r="A218" i="44"/>
  <c r="A219" i="44"/>
  <c r="A220" i="44"/>
  <c r="A221" i="44"/>
  <c r="A222" i="44"/>
  <c r="A223" i="44"/>
  <c r="A224" i="44"/>
  <c r="A225" i="44"/>
  <c r="A226" i="44"/>
  <c r="A227" i="44"/>
  <c r="A228" i="44"/>
  <c r="A229" i="44"/>
  <c r="A230" i="44"/>
  <c r="A231" i="44"/>
  <c r="A232" i="44"/>
  <c r="A233" i="44"/>
  <c r="A234" i="44"/>
  <c r="A235" i="44"/>
  <c r="A236" i="44"/>
  <c r="A237" i="44"/>
  <c r="A238" i="44"/>
  <c r="A239" i="44"/>
  <c r="A240" i="44"/>
  <c r="A241" i="44"/>
  <c r="A242" i="44"/>
  <c r="A243" i="44"/>
  <c r="A244" i="44"/>
  <c r="A245" i="44"/>
  <c r="A246" i="44"/>
  <c r="A247" i="44"/>
  <c r="A248" i="44"/>
  <c r="A249" i="44"/>
  <c r="A250" i="44"/>
  <c r="A251" i="44"/>
  <c r="A252" i="44"/>
  <c r="A253" i="44"/>
  <c r="A254" i="44"/>
  <c r="A255" i="44"/>
  <c r="A256" i="44"/>
  <c r="A257" i="44"/>
  <c r="A258" i="44"/>
  <c r="A259" i="44"/>
  <c r="A260" i="44"/>
  <c r="A261" i="44"/>
  <c r="A262" i="44"/>
  <c r="A263" i="44"/>
  <c r="A264" i="44"/>
  <c r="A265" i="44"/>
  <c r="A266" i="44"/>
  <c r="A267" i="44"/>
  <c r="A268" i="44"/>
  <c r="A269" i="44"/>
  <c r="A270" i="44"/>
  <c r="A271" i="44"/>
  <c r="A272" i="44"/>
  <c r="A273" i="44"/>
  <c r="A274" i="44"/>
  <c r="A275" i="44"/>
  <c r="A276" i="44"/>
  <c r="A277" i="44"/>
  <c r="A278" i="44"/>
  <c r="A279" i="44"/>
  <c r="A280" i="44"/>
  <c r="A281" i="44"/>
  <c r="A282" i="44"/>
  <c r="A283" i="44"/>
  <c r="A284" i="44"/>
  <c r="A285" i="44"/>
  <c r="A286" i="44"/>
  <c r="A287" i="44"/>
  <c r="A288" i="44"/>
  <c r="A289" i="44"/>
  <c r="A290" i="44"/>
  <c r="A291" i="44"/>
  <c r="A292" i="44"/>
  <c r="A293" i="44"/>
  <c r="A294" i="44"/>
  <c r="A295" i="44"/>
  <c r="A296" i="44"/>
  <c r="A297" i="44"/>
  <c r="A298" i="44"/>
  <c r="A299" i="44"/>
  <c r="A300" i="44"/>
  <c r="A301" i="44"/>
  <c r="A302" i="44"/>
  <c r="A303" i="44"/>
  <c r="A304" i="44"/>
  <c r="A305" i="44"/>
  <c r="A306" i="44"/>
  <c r="A307" i="44"/>
  <c r="A308" i="44"/>
  <c r="A309" i="44"/>
  <c r="A310" i="44"/>
  <c r="A311" i="44"/>
  <c r="A312" i="44"/>
  <c r="A313" i="44"/>
  <c r="A314" i="44"/>
  <c r="A315" i="44"/>
  <c r="A316" i="44"/>
  <c r="A317" i="44"/>
  <c r="A318" i="44"/>
  <c r="A319" i="44"/>
  <c r="A320" i="44"/>
  <c r="A321" i="44"/>
  <c r="A322" i="44"/>
  <c r="A323" i="44"/>
  <c r="A324" i="44"/>
  <c r="A325" i="44"/>
  <c r="A326" i="44"/>
  <c r="A327" i="44"/>
  <c r="A328" i="44"/>
  <c r="A329" i="44"/>
  <c r="A330" i="44"/>
  <c r="A331" i="44"/>
  <c r="A332" i="44"/>
  <c r="A333" i="44"/>
  <c r="A334" i="44"/>
  <c r="A335" i="44"/>
  <c r="A336" i="44"/>
  <c r="A337" i="44"/>
  <c r="A338" i="44"/>
  <c r="A339" i="44"/>
  <c r="A340" i="44"/>
  <c r="A341" i="44"/>
  <c r="A342" i="44"/>
  <c r="A343" i="44"/>
  <c r="A344" i="44"/>
  <c r="A345" i="44"/>
  <c r="A346" i="44"/>
  <c r="A347" i="44"/>
  <c r="A348" i="44"/>
  <c r="A349" i="44"/>
  <c r="A350" i="44"/>
  <c r="A351" i="44"/>
  <c r="A352" i="44"/>
  <c r="A353" i="44"/>
  <c r="A354" i="44"/>
  <c r="A355" i="44"/>
  <c r="A356" i="44"/>
  <c r="A357" i="44"/>
  <c r="A358" i="44"/>
  <c r="A359" i="44"/>
  <c r="A360" i="44"/>
  <c r="A361" i="44"/>
  <c r="A362" i="44"/>
  <c r="A363" i="44"/>
  <c r="A364" i="44"/>
  <c r="A365" i="44"/>
  <c r="A366" i="44"/>
  <c r="A367" i="44"/>
  <c r="A368" i="44"/>
  <c r="A369" i="44"/>
  <c r="A370" i="44"/>
  <c r="A371" i="44"/>
  <c r="A372" i="44"/>
  <c r="A373" i="44"/>
  <c r="A374" i="44"/>
  <c r="A375" i="44"/>
  <c r="A376" i="44"/>
  <c r="A377" i="44"/>
  <c r="A378" i="44"/>
  <c r="A379" i="44"/>
  <c r="A380" i="44"/>
  <c r="A381" i="44"/>
  <c r="A382" i="44"/>
  <c r="A383" i="44"/>
  <c r="A384" i="44"/>
  <c r="A385" i="44"/>
  <c r="A386" i="44"/>
  <c r="A387" i="44"/>
  <c r="A388" i="44"/>
  <c r="A389" i="44"/>
  <c r="A390" i="44"/>
  <c r="A391" i="44"/>
  <c r="A392" i="44"/>
  <c r="A393" i="44"/>
  <c r="A394" i="44"/>
  <c r="A395" i="44"/>
  <c r="A396" i="44"/>
  <c r="A397" i="44"/>
  <c r="A398" i="44"/>
  <c r="A399" i="44"/>
  <c r="A400" i="44"/>
  <c r="A401" i="44"/>
  <c r="A402" i="44"/>
  <c r="A403" i="44"/>
  <c r="A404" i="44"/>
  <c r="A405" i="44"/>
  <c r="A406" i="44"/>
  <c r="A407" i="44"/>
  <c r="A408" i="44"/>
  <c r="A409" i="44"/>
  <c r="A410" i="44"/>
  <c r="A411" i="44"/>
  <c r="A412" i="44"/>
  <c r="A413" i="44"/>
  <c r="A414" i="44"/>
  <c r="A415" i="44"/>
  <c r="A416" i="44"/>
  <c r="A417" i="44"/>
  <c r="A418" i="44"/>
  <c r="A419" i="44"/>
  <c r="A420" i="44"/>
  <c r="A421" i="44"/>
  <c r="A422" i="44"/>
  <c r="A423" i="44"/>
  <c r="A424" i="44"/>
  <c r="A425" i="44"/>
  <c r="A426" i="44"/>
  <c r="A427" i="44"/>
  <c r="A428" i="44"/>
  <c r="A429" i="44"/>
  <c r="A430" i="44"/>
  <c r="A431" i="44"/>
  <c r="A432" i="44"/>
  <c r="A433" i="44"/>
  <c r="A434" i="44"/>
  <c r="A435" i="44"/>
  <c r="A436" i="44"/>
  <c r="A437" i="44"/>
  <c r="A438" i="44"/>
  <c r="A439" i="44"/>
  <c r="A440" i="44"/>
  <c r="A441" i="44"/>
  <c r="A442" i="44"/>
  <c r="A443" i="44"/>
  <c r="A444" i="44"/>
  <c r="A445" i="44"/>
  <c r="A446" i="44"/>
  <c r="A447" i="44"/>
  <c r="A448" i="44"/>
  <c r="A449" i="44"/>
  <c r="A450" i="44"/>
  <c r="A451" i="44"/>
  <c r="A452" i="44"/>
  <c r="A453" i="44"/>
  <c r="A454" i="44"/>
  <c r="A455" i="44"/>
  <c r="A456" i="44"/>
  <c r="A457" i="44"/>
  <c r="A458" i="44"/>
  <c r="A459" i="44"/>
  <c r="A460" i="44"/>
  <c r="A461" i="44"/>
  <c r="A462" i="44"/>
  <c r="A463" i="44"/>
  <c r="A464" i="44"/>
  <c r="A465" i="44"/>
  <c r="A466" i="44"/>
  <c r="A467" i="44"/>
  <c r="A468" i="44"/>
  <c r="A469" i="44"/>
  <c r="A470" i="44"/>
  <c r="A471" i="44"/>
  <c r="A472" i="44"/>
  <c r="A473" i="44"/>
  <c r="A474" i="44"/>
  <c r="A475" i="44"/>
  <c r="A476" i="44"/>
  <c r="A477" i="44"/>
  <c r="A478" i="44"/>
  <c r="A479" i="44"/>
  <c r="A480" i="44"/>
  <c r="A481" i="44"/>
  <c r="A482" i="44"/>
  <c r="A483" i="44"/>
  <c r="A484" i="44"/>
  <c r="A485" i="44"/>
  <c r="A486" i="44"/>
  <c r="A487" i="44"/>
  <c r="A488" i="44"/>
  <c r="A489" i="44"/>
  <c r="A490" i="44"/>
  <c r="A491" i="44"/>
  <c r="A492" i="44"/>
  <c r="A493" i="44"/>
  <c r="A494" i="44"/>
  <c r="A495" i="44"/>
  <c r="A496" i="44"/>
  <c r="A497" i="44"/>
  <c r="A498" i="44"/>
  <c r="A499" i="44"/>
  <c r="A500" i="44"/>
  <c r="A501" i="44"/>
  <c r="A502" i="44"/>
  <c r="A503" i="44"/>
  <c r="A504" i="44"/>
  <c r="A505" i="44"/>
  <c r="A506" i="44"/>
  <c r="A507" i="44"/>
  <c r="A508" i="44"/>
  <c r="A509" i="44"/>
  <c r="A510" i="44"/>
  <c r="A511" i="44"/>
  <c r="A512" i="44"/>
  <c r="A513" i="44"/>
  <c r="A514" i="44"/>
  <c r="A515" i="44"/>
  <c r="A516" i="44"/>
  <c r="A517" i="44"/>
  <c r="A518" i="44"/>
  <c r="A519" i="44"/>
  <c r="A520" i="44"/>
  <c r="A521" i="44"/>
  <c r="A522" i="44"/>
  <c r="A523" i="44"/>
  <c r="A524" i="44"/>
  <c r="A525" i="44"/>
  <c r="A526" i="44"/>
  <c r="A527" i="44"/>
  <c r="A528" i="44"/>
  <c r="A529" i="44"/>
  <c r="A530" i="44"/>
  <c r="A531" i="44"/>
  <c r="A532" i="44"/>
  <c r="A533" i="44"/>
  <c r="A534" i="44"/>
  <c r="A535" i="44"/>
  <c r="A536" i="44"/>
  <c r="A537" i="44"/>
  <c r="A538" i="44"/>
  <c r="A539" i="44"/>
  <c r="A540" i="44"/>
  <c r="A541" i="44"/>
  <c r="A542" i="44"/>
  <c r="A543" i="44"/>
  <c r="A544" i="44"/>
  <c r="A545" i="44"/>
  <c r="A546" i="44"/>
  <c r="A547" i="44"/>
  <c r="A548" i="44"/>
  <c r="A549" i="44"/>
  <c r="A550" i="44"/>
  <c r="A551" i="44"/>
  <c r="A552" i="44"/>
  <c r="A553" i="44"/>
  <c r="A554" i="44"/>
  <c r="A555" i="44"/>
  <c r="A556" i="44"/>
  <c r="A557" i="44"/>
  <c r="A558" i="44"/>
  <c r="A559" i="44"/>
  <c r="A560" i="44"/>
  <c r="A561" i="44"/>
  <c r="A562" i="44"/>
  <c r="A563" i="44"/>
  <c r="A564" i="44"/>
  <c r="A565" i="44"/>
  <c r="A566" i="44"/>
  <c r="A567" i="44"/>
  <c r="A568" i="44"/>
  <c r="A569" i="44"/>
  <c r="A570" i="44"/>
  <c r="A571" i="44"/>
  <c r="A572" i="44"/>
  <c r="A573" i="44"/>
  <c r="A574" i="44"/>
  <c r="A575" i="44"/>
  <c r="A576" i="44"/>
  <c r="A577" i="44"/>
  <c r="A578" i="44"/>
  <c r="A579" i="44"/>
  <c r="A580" i="44"/>
  <c r="A581" i="44"/>
  <c r="A582" i="44"/>
  <c r="A583" i="44"/>
  <c r="A584" i="44"/>
  <c r="A585" i="44"/>
  <c r="A586" i="44"/>
  <c r="A587" i="44"/>
  <c r="A588" i="44"/>
  <c r="A589" i="44"/>
  <c r="A590" i="44"/>
  <c r="A591" i="44"/>
  <c r="A592" i="44"/>
  <c r="A593" i="44"/>
  <c r="A594" i="44"/>
  <c r="A595" i="44"/>
  <c r="A596" i="44"/>
  <c r="A597" i="44"/>
  <c r="A598" i="44"/>
  <c r="A599" i="44"/>
  <c r="A600" i="44"/>
  <c r="A601" i="44"/>
  <c r="A602" i="44"/>
  <c r="A603" i="44"/>
  <c r="A604" i="44"/>
  <c r="A605" i="44"/>
  <c r="A606" i="44"/>
  <c r="A607" i="44"/>
  <c r="A608" i="44"/>
  <c r="A609" i="44"/>
  <c r="A610" i="44"/>
  <c r="A611" i="44"/>
  <c r="A612" i="44"/>
  <c r="A613" i="44"/>
  <c r="A614" i="44"/>
  <c r="A615" i="44"/>
  <c r="A616" i="44"/>
  <c r="A617" i="44"/>
  <c r="A618" i="44"/>
  <c r="A619" i="44"/>
  <c r="A620" i="44"/>
  <c r="A621" i="44"/>
  <c r="A622" i="44"/>
  <c r="A623" i="44"/>
  <c r="A624" i="44"/>
  <c r="A625" i="44"/>
  <c r="A626" i="44"/>
  <c r="A627" i="44"/>
  <c r="A628" i="44"/>
  <c r="A629" i="44"/>
  <c r="A630" i="44"/>
  <c r="A631" i="44"/>
  <c r="A632" i="44"/>
  <c r="A633" i="44"/>
  <c r="A634" i="44"/>
  <c r="A635" i="44"/>
  <c r="A636" i="44"/>
  <c r="A637" i="44"/>
  <c r="A638" i="44"/>
  <c r="A639" i="44"/>
  <c r="A640" i="44"/>
  <c r="A641" i="44"/>
  <c r="A642" i="44"/>
  <c r="A643" i="44"/>
  <c r="A644" i="44"/>
  <c r="A645" i="44"/>
  <c r="A646" i="44"/>
  <c r="A647" i="44"/>
  <c r="A648" i="44"/>
  <c r="A649" i="44"/>
  <c r="A650" i="44"/>
  <c r="A651" i="44"/>
  <c r="A652" i="44"/>
  <c r="A653" i="44"/>
  <c r="A654" i="44"/>
  <c r="A655" i="44"/>
  <c r="A656" i="44"/>
  <c r="A657" i="44"/>
  <c r="A658" i="44"/>
  <c r="A659" i="44"/>
  <c r="A660" i="44"/>
  <c r="A661" i="44"/>
  <c r="A662" i="44"/>
  <c r="A663" i="44"/>
  <c r="A664" i="44"/>
  <c r="A665" i="44"/>
  <c r="A666" i="44"/>
  <c r="A667" i="44"/>
  <c r="A668" i="44"/>
  <c r="A669" i="44"/>
  <c r="A670" i="44"/>
  <c r="A671" i="44"/>
  <c r="A672" i="44"/>
  <c r="A673" i="44"/>
  <c r="A674" i="44"/>
  <c r="A675" i="44"/>
  <c r="A676" i="44"/>
  <c r="A677" i="44"/>
  <c r="A678" i="44"/>
  <c r="A679" i="44"/>
  <c r="A680" i="44"/>
  <c r="A681" i="44"/>
  <c r="A682" i="44"/>
  <c r="A683" i="44"/>
  <c r="A684" i="44"/>
  <c r="A685" i="44"/>
  <c r="A686" i="44"/>
  <c r="A687" i="44"/>
  <c r="A688" i="44"/>
  <c r="A689" i="44"/>
  <c r="A690" i="44"/>
  <c r="A691" i="44"/>
  <c r="A692" i="44"/>
  <c r="A693" i="44"/>
  <c r="A694" i="44"/>
  <c r="A695" i="44"/>
  <c r="A696" i="44"/>
  <c r="A697" i="44"/>
  <c r="A698" i="44"/>
  <c r="A699" i="44"/>
  <c r="A700" i="44"/>
  <c r="A701" i="44"/>
  <c r="A702" i="44"/>
  <c r="A703" i="44"/>
  <c r="A704" i="44"/>
  <c r="A705" i="44"/>
  <c r="A706" i="44"/>
  <c r="A707" i="44"/>
  <c r="A708" i="44"/>
  <c r="A709" i="44"/>
  <c r="A710" i="44"/>
  <c r="A711" i="44"/>
  <c r="A712" i="44"/>
  <c r="A713" i="44"/>
  <c r="A714" i="44"/>
  <c r="A715" i="44"/>
  <c r="A716" i="44"/>
  <c r="A717" i="44"/>
  <c r="A718" i="44"/>
  <c r="A719" i="44"/>
  <c r="A720" i="44"/>
  <c r="A721" i="44"/>
  <c r="A722" i="44"/>
  <c r="A723" i="44"/>
  <c r="A724" i="44"/>
  <c r="A725" i="44"/>
  <c r="A726" i="44"/>
  <c r="A727" i="44"/>
  <c r="A728" i="44"/>
  <c r="A729" i="44"/>
  <c r="A730" i="44"/>
  <c r="A731" i="44"/>
  <c r="A732" i="44"/>
  <c r="A733" i="44"/>
  <c r="A734" i="44"/>
  <c r="A735" i="44"/>
  <c r="A736" i="44"/>
  <c r="A737" i="44"/>
  <c r="A738" i="44"/>
  <c r="A739" i="44"/>
  <c r="A740" i="44"/>
  <c r="A741" i="44"/>
  <c r="A742" i="44"/>
  <c r="A743" i="44"/>
  <c r="A744" i="44"/>
  <c r="A745" i="44"/>
  <c r="A746" i="44"/>
  <c r="A747" i="44"/>
  <c r="A748" i="44"/>
  <c r="A749" i="44"/>
  <c r="A750" i="44"/>
  <c r="A751" i="44"/>
  <c r="A752" i="44"/>
  <c r="A753" i="44"/>
  <c r="A754" i="44"/>
  <c r="A755" i="44"/>
  <c r="A756" i="44"/>
  <c r="A757" i="44"/>
  <c r="A758" i="44"/>
  <c r="A759" i="44"/>
  <c r="A760" i="44"/>
  <c r="A761" i="44"/>
  <c r="A762" i="44"/>
  <c r="A763" i="44"/>
  <c r="A764" i="44"/>
  <c r="A765" i="44"/>
  <c r="A766" i="44"/>
  <c r="A767" i="44"/>
  <c r="A768" i="44"/>
  <c r="A769" i="44"/>
  <c r="A770" i="44"/>
  <c r="A771" i="44"/>
  <c r="A772" i="44"/>
  <c r="A773" i="44"/>
  <c r="A774" i="44"/>
  <c r="A775" i="44"/>
  <c r="A776" i="44"/>
  <c r="A777" i="44"/>
  <c r="A778" i="44"/>
  <c r="A779" i="44"/>
  <c r="A780" i="44"/>
  <c r="A781" i="44"/>
  <c r="A782" i="44"/>
  <c r="A783" i="44"/>
  <c r="A784" i="44"/>
  <c r="A785" i="44"/>
  <c r="A786" i="44"/>
  <c r="A787" i="44"/>
  <c r="A788" i="44"/>
  <c r="A789" i="44"/>
  <c r="A790" i="44"/>
  <c r="A791" i="44"/>
  <c r="A792" i="44"/>
  <c r="A793" i="44"/>
  <c r="A794" i="44"/>
  <c r="A795" i="44"/>
  <c r="A796" i="44"/>
  <c r="A797" i="44"/>
  <c r="A798" i="44"/>
  <c r="A799" i="44"/>
  <c r="A800" i="44"/>
  <c r="A801" i="44"/>
  <c r="A802" i="44"/>
  <c r="A803" i="44"/>
  <c r="A804" i="44"/>
  <c r="A805" i="44"/>
  <c r="A806" i="44"/>
  <c r="A807" i="44"/>
  <c r="A808" i="44"/>
  <c r="A809" i="44"/>
  <c r="A810" i="44"/>
  <c r="A811" i="44"/>
  <c r="A812" i="44"/>
  <c r="A813" i="44"/>
  <c r="A814" i="44"/>
  <c r="A815" i="44"/>
  <c r="A816" i="44"/>
  <c r="A817" i="44"/>
  <c r="A818" i="44"/>
  <c r="A819" i="44"/>
  <c r="A820" i="44"/>
  <c r="A821" i="44"/>
  <c r="B17" i="19"/>
  <c r="A36" i="20"/>
  <c r="H13" i="43"/>
  <c r="B39" i="43"/>
  <c r="A28" i="42"/>
  <c r="A27" i="42"/>
  <c r="A26" i="42"/>
  <c r="A25" i="42"/>
  <c r="A24" i="42"/>
  <c r="A23" i="42"/>
  <c r="A22" i="42"/>
  <c r="A21" i="42"/>
  <c r="A20" i="42"/>
  <c r="A19" i="42"/>
  <c r="A18" i="42"/>
  <c r="A17" i="42"/>
  <c r="A16" i="42"/>
  <c r="A15" i="42"/>
  <c r="A14" i="42"/>
  <c r="A13" i="42"/>
  <c r="A12" i="42"/>
  <c r="A11" i="42"/>
  <c r="A10" i="42"/>
  <c r="A9" i="42"/>
  <c r="A8" i="42"/>
  <c r="A7" i="42"/>
  <c r="A6" i="42"/>
  <c r="A5" i="42"/>
  <c r="A4" i="42"/>
  <c r="A3" i="42"/>
  <c r="A64" i="42"/>
  <c r="A63" i="42"/>
  <c r="A62" i="42"/>
  <c r="A61" i="42"/>
  <c r="A60" i="42"/>
  <c r="A59" i="42"/>
  <c r="A58" i="42"/>
  <c r="A57" i="42"/>
  <c r="A56" i="42"/>
  <c r="A55" i="42"/>
  <c r="A54" i="42"/>
  <c r="A53" i="42"/>
  <c r="A52" i="42"/>
  <c r="A51" i="42"/>
  <c r="A50" i="42"/>
  <c r="A49" i="42"/>
  <c r="A48" i="42"/>
  <c r="A47" i="42"/>
  <c r="A46" i="42"/>
  <c r="A45" i="42"/>
  <c r="A44" i="42"/>
  <c r="A43" i="42"/>
  <c r="A42" i="42"/>
  <c r="A41" i="42"/>
  <c r="A40" i="42"/>
  <c r="A39" i="42"/>
  <c r="A38" i="42"/>
  <c r="A37" i="42"/>
  <c r="A36" i="42"/>
  <c r="A35" i="42"/>
  <c r="A34" i="42"/>
  <c r="A33" i="42"/>
  <c r="A32" i="42"/>
  <c r="A31" i="42"/>
  <c r="A30" i="42"/>
  <c r="A29" i="42"/>
  <c r="A100" i="42"/>
  <c r="A99" i="42"/>
  <c r="A98" i="42"/>
  <c r="A97" i="42"/>
  <c r="A96" i="42"/>
  <c r="A95" i="42"/>
  <c r="A94" i="42"/>
  <c r="A93" i="42"/>
  <c r="A92" i="42"/>
  <c r="A91" i="42"/>
  <c r="A90" i="42"/>
  <c r="A89" i="42"/>
  <c r="A88" i="42"/>
  <c r="A87" i="42"/>
  <c r="A86" i="42"/>
  <c r="A85" i="42"/>
  <c r="A84" i="42"/>
  <c r="A83" i="42"/>
  <c r="A82" i="42"/>
  <c r="A81" i="42"/>
  <c r="A80" i="42"/>
  <c r="A79" i="42"/>
  <c r="A78" i="42"/>
  <c r="A77" i="42"/>
  <c r="A76" i="42"/>
  <c r="A75" i="42"/>
  <c r="A74" i="42"/>
  <c r="A73" i="42"/>
  <c r="A72" i="42"/>
  <c r="A71" i="42"/>
  <c r="A70" i="42"/>
  <c r="A69" i="42"/>
  <c r="A68" i="42"/>
  <c r="A67" i="42"/>
  <c r="A66" i="42"/>
  <c r="A65" i="42"/>
  <c r="A136" i="42"/>
  <c r="A135" i="42"/>
  <c r="A134" i="42"/>
  <c r="A133" i="42"/>
  <c r="A132" i="42"/>
  <c r="A131" i="42"/>
  <c r="A130" i="42"/>
  <c r="A129" i="42"/>
  <c r="A128" i="42"/>
  <c r="A127" i="42"/>
  <c r="A126" i="42"/>
  <c r="A125" i="42"/>
  <c r="A124" i="42"/>
  <c r="A123" i="42"/>
  <c r="A122" i="42"/>
  <c r="A121" i="42"/>
  <c r="A120" i="42"/>
  <c r="A119" i="42"/>
  <c r="A118" i="42"/>
  <c r="A117" i="42"/>
  <c r="A116" i="42"/>
  <c r="A115" i="42"/>
  <c r="A114" i="42"/>
  <c r="A113" i="42"/>
  <c r="A112" i="42"/>
  <c r="A111" i="42"/>
  <c r="A110" i="42"/>
  <c r="A109" i="42"/>
  <c r="A108" i="42"/>
  <c r="A107" i="42"/>
  <c r="A106" i="42"/>
  <c r="A105" i="42"/>
  <c r="A104" i="42"/>
  <c r="A103" i="42"/>
  <c r="A102" i="42"/>
  <c r="A101" i="42"/>
  <c r="A25" i="20"/>
  <c r="A26" i="20"/>
  <c r="A29" i="20"/>
  <c r="A30" i="20"/>
  <c r="A31" i="20"/>
  <c r="A32" i="20"/>
  <c r="A33" i="20"/>
  <c r="A34" i="20"/>
  <c r="A35" i="20"/>
  <c r="A38" i="20"/>
  <c r="A39" i="20"/>
  <c r="A40" i="20"/>
  <c r="A43" i="20"/>
  <c r="A44" i="20"/>
  <c r="A46" i="20"/>
  <c r="A51" i="20"/>
  <c r="A52" i="20"/>
  <c r="E12" i="19"/>
  <c r="K12" i="19"/>
  <c r="W12" i="19"/>
  <c r="AC12" i="19"/>
  <c r="AI12" i="19"/>
  <c r="AO12" i="19"/>
  <c r="AU12" i="19"/>
  <c r="AX17" i="19"/>
  <c r="AX23" i="19"/>
  <c r="AX31" i="19"/>
  <c r="B19" i="19"/>
  <c r="B23" i="19"/>
  <c r="C23" i="19"/>
  <c r="C24" i="19"/>
  <c r="C25" i="19"/>
  <c r="B27" i="19"/>
  <c r="C27" i="19"/>
  <c r="C28" i="19"/>
  <c r="B31" i="19"/>
  <c r="B32" i="19"/>
  <c r="G35" i="19"/>
  <c r="M35" i="19"/>
  <c r="AE35" i="19"/>
  <c r="AK35" i="19"/>
  <c r="AQ35" i="19"/>
  <c r="P9" i="18"/>
  <c r="B30" i="18"/>
  <c r="B31" i="18"/>
  <c r="B32" i="18"/>
  <c r="B33" i="18"/>
  <c r="B34" i="18"/>
  <c r="B35" i="18"/>
  <c r="B36" i="18"/>
  <c r="D180" i="45"/>
  <c r="D195" i="45"/>
  <c r="D223" i="45"/>
  <c r="D231" i="45"/>
  <c r="D253" i="45"/>
  <c r="D262" i="45"/>
  <c r="D595" i="45"/>
  <c r="D313" i="45"/>
  <c r="D639" i="45"/>
  <c r="D637" i="45"/>
  <c r="D633" i="45"/>
  <c r="D630" i="45"/>
  <c r="D628" i="45"/>
  <c r="D624" i="45"/>
  <c r="D622" i="45"/>
  <c r="D499" i="45"/>
  <c r="D496" i="45"/>
  <c r="D492" i="45"/>
  <c r="D490" i="45"/>
  <c r="D486" i="45"/>
  <c r="D484" i="45"/>
  <c r="D393" i="45"/>
  <c r="D176" i="45"/>
  <c r="D186" i="45"/>
  <c r="D220" i="45"/>
  <c r="D227" i="45"/>
  <c r="D237" i="45"/>
  <c r="D259" i="45"/>
  <c r="D99" i="45"/>
  <c r="D482" i="45"/>
  <c r="D591" i="45"/>
  <c r="D547" i="45"/>
  <c r="D336" i="45"/>
  <c r="D269" i="45"/>
  <c r="D267" i="45"/>
  <c r="D502" i="45"/>
  <c r="D394" i="45"/>
  <c r="D390" i="45"/>
  <c r="D379" i="45"/>
  <c r="D171" i="45"/>
  <c r="D203" i="45"/>
  <c r="D249" i="45"/>
  <c r="D97" i="45"/>
  <c r="D620" i="45"/>
  <c r="D642" i="45"/>
  <c r="D640" i="45"/>
  <c r="D623" i="45"/>
  <c r="D495" i="45"/>
  <c r="D487" i="45"/>
  <c r="D381" i="45"/>
  <c r="D185" i="45"/>
  <c r="D199" i="45"/>
  <c r="D257" i="45"/>
  <c r="D86" i="45"/>
  <c r="D570" i="45"/>
  <c r="D268" i="45"/>
  <c r="D638" i="45"/>
  <c r="D629" i="45"/>
  <c r="D493" i="45"/>
  <c r="D485" i="45"/>
  <c r="D392" i="45"/>
  <c r="D286" i="45"/>
  <c r="D284" i="45"/>
  <c r="D282" i="45"/>
  <c r="D277" i="45"/>
  <c r="D275" i="45"/>
  <c r="D273" i="45"/>
  <c r="D663" i="45"/>
  <c r="D659" i="45"/>
  <c r="D657" i="45"/>
  <c r="D654" i="45"/>
  <c r="D650" i="45"/>
  <c r="D648" i="45"/>
  <c r="D646" i="45"/>
  <c r="D519" i="45"/>
  <c r="D516" i="45"/>
  <c r="D514" i="45"/>
  <c r="D510" i="45"/>
  <c r="D508" i="45"/>
  <c r="D506" i="45"/>
  <c r="D414" i="45"/>
  <c r="D411" i="45"/>
  <c r="D409" i="45"/>
  <c r="D405" i="45"/>
  <c r="D403" i="45"/>
  <c r="D401" i="45"/>
  <c r="D131" i="45"/>
  <c r="D129" i="45"/>
  <c r="D127" i="45"/>
  <c r="D233" i="45"/>
  <c r="D264" i="45"/>
  <c r="D377" i="45"/>
  <c r="D498" i="45"/>
  <c r="D616" i="45"/>
  <c r="D614" i="45"/>
  <c r="D612" i="45"/>
  <c r="D610" i="45"/>
  <c r="D607" i="45"/>
  <c r="D605" i="45"/>
  <c r="D603" i="45"/>
  <c r="D601" i="45"/>
  <c r="D599" i="45"/>
  <c r="D593" i="45"/>
  <c r="D589" i="45"/>
  <c r="D587" i="45"/>
  <c r="D585" i="45"/>
  <c r="D583" i="45"/>
  <c r="D580" i="45"/>
  <c r="D578" i="45"/>
  <c r="D576" i="45"/>
  <c r="D574" i="45"/>
  <c r="D572" i="45"/>
  <c r="D566" i="45"/>
  <c r="D564" i="45"/>
  <c r="D562" i="45"/>
  <c r="D560" i="45"/>
  <c r="D557" i="45"/>
  <c r="D555" i="45"/>
  <c r="D553" i="45"/>
  <c r="D551" i="45"/>
  <c r="D549" i="45"/>
  <c r="D543" i="45"/>
  <c r="D541" i="45"/>
  <c r="D539" i="45"/>
  <c r="D537" i="45"/>
  <c r="D534" i="45"/>
  <c r="D532" i="45"/>
  <c r="D530" i="45"/>
  <c r="D528" i="45"/>
  <c r="D526" i="45"/>
  <c r="D478" i="45"/>
  <c r="D476" i="45"/>
  <c r="D474" i="45"/>
  <c r="D471" i="45"/>
  <c r="D469" i="45"/>
  <c r="D467" i="45"/>
  <c r="D465" i="45"/>
  <c r="D463" i="45"/>
  <c r="D457" i="45"/>
  <c r="D455" i="45"/>
  <c r="D453" i="45"/>
  <c r="D450" i="45"/>
  <c r="D448" i="45"/>
  <c r="D446" i="45"/>
  <c r="D444" i="45"/>
  <c r="D442" i="45"/>
  <c r="D436" i="45"/>
  <c r="D434" i="45"/>
  <c r="D432" i="45"/>
  <c r="D429" i="45"/>
  <c r="D427" i="45"/>
  <c r="D425" i="45"/>
  <c r="D423" i="45"/>
  <c r="D421" i="45"/>
  <c r="D373" i="45"/>
  <c r="D371" i="45"/>
  <c r="D369" i="45"/>
  <c r="D366" i="45"/>
  <c r="D364" i="45"/>
  <c r="D362" i="45"/>
  <c r="D360" i="45"/>
  <c r="D358" i="45"/>
  <c r="D352" i="45"/>
  <c r="D350" i="45"/>
  <c r="D348" i="45"/>
  <c r="D345" i="45"/>
  <c r="D343" i="45"/>
  <c r="D341" i="45"/>
  <c r="D339" i="45"/>
  <c r="D337" i="45"/>
  <c r="D331" i="45"/>
  <c r="D329" i="45"/>
  <c r="D327" i="45"/>
  <c r="D324" i="45"/>
  <c r="D322" i="45"/>
  <c r="D320" i="45"/>
  <c r="D318" i="45"/>
  <c r="D316" i="45"/>
  <c r="D281" i="45"/>
  <c r="D272" i="45"/>
  <c r="D662" i="45"/>
  <c r="D653" i="45"/>
  <c r="D645" i="45"/>
  <c r="D507" i="45"/>
  <c r="D412" i="45"/>
  <c r="D404" i="45"/>
  <c r="D130" i="45"/>
  <c r="D27" i="45"/>
  <c r="D7" i="45"/>
  <c r="D181" i="45"/>
  <c r="D226" i="45"/>
  <c r="D254" i="45"/>
  <c r="D634" i="45"/>
  <c r="D287" i="45"/>
  <c r="D278" i="45"/>
  <c r="D270" i="45"/>
  <c r="D660" i="45"/>
  <c r="D651" i="45"/>
  <c r="D520" i="45"/>
  <c r="D513" i="45"/>
  <c r="D505" i="45"/>
  <c r="D402" i="45"/>
  <c r="D128" i="45"/>
  <c r="D107" i="45"/>
  <c r="D105" i="45"/>
  <c r="D103" i="45"/>
  <c r="D101" i="45"/>
  <c r="D95" i="45"/>
  <c r="D93" i="45"/>
  <c r="D91" i="45"/>
  <c r="D89" i="45"/>
  <c r="D87" i="45"/>
  <c r="D83" i="45"/>
  <c r="D81" i="45"/>
  <c r="D79" i="45"/>
  <c r="D77" i="45"/>
  <c r="D75" i="45"/>
  <c r="D73" i="45"/>
  <c r="D68" i="45"/>
  <c r="D66" i="45"/>
  <c r="D64" i="45"/>
  <c r="D62" i="45"/>
  <c r="D55" i="45"/>
  <c r="D53" i="45"/>
  <c r="D51" i="45"/>
  <c r="D49" i="45"/>
  <c r="D47" i="45"/>
  <c r="D45" i="45"/>
  <c r="D43" i="45"/>
  <c r="D41" i="45"/>
  <c r="D39" i="45"/>
  <c r="D37" i="45"/>
  <c r="D35" i="45"/>
  <c r="D33" i="45"/>
  <c r="D31" i="45"/>
  <c r="D29" i="45"/>
  <c r="D26" i="45"/>
  <c r="D24" i="45"/>
  <c r="D22" i="45"/>
  <c r="D20" i="45"/>
  <c r="D18" i="45"/>
  <c r="D16" i="45"/>
  <c r="D13" i="45"/>
  <c r="D8" i="45"/>
  <c r="D173" i="45"/>
  <c r="D250" i="45"/>
  <c r="D644" i="45"/>
  <c r="D399" i="45"/>
  <c r="D627" i="45"/>
  <c r="D615" i="45"/>
  <c r="D606" i="45"/>
  <c r="D594" i="45"/>
  <c r="D584" i="45"/>
  <c r="D575" i="45"/>
  <c r="D563" i="45"/>
  <c r="D554" i="45"/>
  <c r="D542" i="45"/>
  <c r="D533" i="45"/>
  <c r="D479" i="45"/>
  <c r="D470" i="45"/>
  <c r="D458" i="45"/>
  <c r="D449" i="45"/>
  <c r="D437" i="45"/>
  <c r="D428" i="45"/>
  <c r="D374" i="45"/>
  <c r="D365" i="45"/>
  <c r="D353" i="45"/>
  <c r="D344" i="45"/>
  <c r="D332" i="45"/>
  <c r="D323" i="45"/>
  <c r="D274" i="45"/>
  <c r="D656" i="45"/>
  <c r="D517" i="45"/>
  <c r="D413" i="45"/>
  <c r="D396" i="45"/>
  <c r="D104" i="45"/>
  <c r="D92" i="45"/>
  <c r="D82" i="45"/>
  <c r="D74" i="45"/>
  <c r="D63" i="45"/>
  <c r="D52" i="45"/>
  <c r="D44" i="45"/>
  <c r="D36" i="45"/>
  <c r="D28" i="45"/>
  <c r="D21" i="45"/>
  <c r="D12" i="45"/>
  <c r="D198" i="45"/>
  <c r="D524" i="45"/>
  <c r="D459" i="45"/>
  <c r="D334" i="45"/>
  <c r="D489" i="45"/>
  <c r="D387" i="45"/>
  <c r="D617" i="45"/>
  <c r="D608" i="45"/>
  <c r="D600" i="45"/>
  <c r="D586" i="45"/>
  <c r="D577" i="45"/>
  <c r="D565" i="45"/>
  <c r="D556" i="45"/>
  <c r="D544" i="45"/>
  <c r="D535" i="45"/>
  <c r="D527" i="45"/>
  <c r="D472" i="45"/>
  <c r="D464" i="45"/>
  <c r="D451" i="45"/>
  <c r="D443" i="45"/>
  <c r="D430" i="45"/>
  <c r="D422" i="45"/>
  <c r="D367" i="45"/>
  <c r="D359" i="45"/>
  <c r="D346" i="45"/>
  <c r="D338" i="45"/>
  <c r="D325" i="45"/>
  <c r="D317" i="45"/>
  <c r="D276" i="45"/>
  <c r="D658" i="45"/>
  <c r="D518" i="45"/>
  <c r="D415" i="45"/>
  <c r="D400" i="45"/>
  <c r="D106" i="45"/>
  <c r="D94" i="45"/>
  <c r="D84" i="45"/>
  <c r="D76" i="45"/>
  <c r="D65" i="45"/>
  <c r="D54" i="45"/>
  <c r="D46" i="45"/>
  <c r="D38" i="45"/>
  <c r="D30" i="45"/>
  <c r="D23" i="45"/>
  <c r="D14" i="45"/>
  <c r="D9" i="45"/>
  <c r="D19" i="45"/>
  <c r="D72" i="45"/>
  <c r="D511" i="45"/>
  <c r="D42" i="45"/>
  <c r="D61" i="45"/>
  <c r="D80" i="45"/>
  <c r="D102" i="45"/>
  <c r="D408" i="45"/>
  <c r="D649" i="45"/>
  <c r="D285" i="45"/>
  <c r="D319" i="45"/>
  <c r="D340" i="45"/>
  <c r="D361" i="45"/>
  <c r="D424" i="45"/>
  <c r="D445" i="45"/>
  <c r="D466" i="45"/>
  <c r="D529" i="45"/>
  <c r="D550" i="45"/>
  <c r="D567" i="45"/>
  <c r="D588" i="45"/>
  <c r="D611" i="45"/>
  <c r="D491" i="45"/>
  <c r="D219" i="45"/>
  <c r="D25" i="45"/>
  <c r="D40" i="45"/>
  <c r="D56" i="45"/>
  <c r="D78" i="45"/>
  <c r="D100" i="45"/>
  <c r="D406" i="45"/>
  <c r="D647" i="45"/>
  <c r="D283" i="45"/>
  <c r="D330" i="45"/>
  <c r="D351" i="45"/>
  <c r="D372" i="45"/>
  <c r="D435" i="45"/>
  <c r="D456" i="45"/>
  <c r="D477" i="45"/>
  <c r="D540" i="45"/>
  <c r="D561" i="45"/>
  <c r="D581" i="45"/>
  <c r="D604" i="45"/>
  <c r="D34" i="45"/>
  <c r="D50" i="45"/>
  <c r="D90" i="45"/>
  <c r="D126" i="45"/>
  <c r="D328" i="45"/>
  <c r="D349" i="45"/>
  <c r="D370" i="45"/>
  <c r="D433" i="45"/>
  <c r="D454" i="45"/>
  <c r="D475" i="45"/>
  <c r="D538" i="45"/>
  <c r="D558" i="45"/>
  <c r="D579" i="45"/>
  <c r="D602" i="45"/>
  <c r="D386" i="45"/>
  <c r="D545" i="45"/>
  <c r="D15" i="45"/>
  <c r="D17" i="45"/>
  <c r="D32" i="45"/>
  <c r="D48" i="45"/>
  <c r="D67" i="45"/>
  <c r="D88" i="45"/>
  <c r="D124" i="45"/>
  <c r="D509" i="45"/>
  <c r="D321" i="45"/>
  <c r="D342" i="45"/>
  <c r="D363" i="45"/>
  <c r="D426" i="45"/>
  <c r="D447" i="45"/>
  <c r="D468" i="45"/>
  <c r="D531" i="45"/>
  <c r="D552" i="45"/>
  <c r="D573" i="45"/>
  <c r="D590" i="45"/>
  <c r="D613" i="45"/>
  <c r="D625" i="45"/>
  <c r="D461" i="45"/>
  <c r="D1154" i="45"/>
  <c r="D1035" i="45"/>
  <c r="D1016" i="45"/>
  <c r="D175" i="45"/>
  <c r="D182" i="45"/>
  <c r="D190" i="45"/>
  <c r="D194" i="45"/>
  <c r="D201" i="45"/>
  <c r="D218" i="45"/>
  <c r="D224" i="45"/>
  <c r="D228" i="45"/>
  <c r="D236" i="45"/>
  <c r="D240" i="45"/>
  <c r="D246" i="45"/>
  <c r="D251" i="45"/>
  <c r="D258" i="45"/>
  <c r="D121" i="45"/>
  <c r="D618" i="45"/>
  <c r="D375" i="45"/>
  <c r="D597" i="45"/>
  <c r="D568" i="45"/>
  <c r="D522" i="45"/>
  <c r="D438" i="45"/>
  <c r="D354" i="45"/>
  <c r="D335" i="45"/>
  <c r="D333" i="45"/>
  <c r="D314" i="45"/>
  <c r="D312" i="45"/>
  <c r="D266" i="45"/>
  <c r="D643" i="45"/>
  <c r="D641" i="45"/>
  <c r="D503" i="45"/>
  <c r="D501" i="45"/>
  <c r="D398" i="45"/>
  <c r="D395" i="45"/>
  <c r="D388" i="45"/>
  <c r="D384" i="45"/>
  <c r="D380" i="45"/>
  <c r="D288" i="45"/>
  <c r="D1034" i="45"/>
  <c r="D1036" i="45"/>
  <c r="D169" i="45"/>
  <c r="D174" i="45"/>
  <c r="D179" i="45"/>
  <c r="D183" i="45"/>
  <c r="D187" i="45"/>
  <c r="D192" i="45"/>
  <c r="D196" i="45"/>
  <c r="D200" i="45"/>
  <c r="D205" i="45"/>
  <c r="D221" i="45"/>
  <c r="D225" i="45"/>
  <c r="D230" i="45"/>
  <c r="D234" i="45"/>
  <c r="D238" i="45"/>
  <c r="D239" i="45"/>
  <c r="D243" i="45"/>
  <c r="D247" i="45"/>
  <c r="D252" i="45"/>
  <c r="D256" i="45"/>
  <c r="D260" i="45"/>
  <c r="D265" i="45"/>
  <c r="D1037" i="45"/>
  <c r="D172" i="45"/>
  <c r="D178" i="45"/>
  <c r="D184" i="45"/>
  <c r="D189" i="45"/>
  <c r="D191" i="45"/>
  <c r="D197" i="45"/>
  <c r="D202" i="45"/>
  <c r="D204" i="45"/>
  <c r="D222" i="45"/>
  <c r="D229" i="45"/>
  <c r="D235" i="45"/>
  <c r="D242" i="45"/>
  <c r="D248" i="45"/>
  <c r="D255" i="45"/>
  <c r="D261" i="45"/>
  <c r="D263" i="45"/>
  <c r="D168" i="45"/>
  <c r="D122" i="45"/>
  <c r="D120" i="45"/>
  <c r="D98" i="45"/>
  <c r="D96" i="45"/>
  <c r="D85" i="45"/>
  <c r="D621" i="45"/>
  <c r="D619" i="45"/>
  <c r="D483" i="45"/>
  <c r="D481" i="45"/>
  <c r="D378" i="45"/>
  <c r="D376" i="45"/>
  <c r="D598" i="45"/>
  <c r="D596" i="45"/>
  <c r="D592" i="45"/>
  <c r="D571" i="45"/>
  <c r="D569" i="45"/>
  <c r="D548" i="45"/>
  <c r="D546" i="45"/>
  <c r="D525" i="45"/>
  <c r="D523" i="45"/>
  <c r="D462" i="45"/>
  <c r="D460" i="45"/>
  <c r="D441" i="45"/>
  <c r="D439" i="45"/>
  <c r="D420" i="45"/>
  <c r="D357" i="45"/>
  <c r="D355" i="45"/>
  <c r="D1038" i="45"/>
  <c r="D166" i="45"/>
  <c r="D188" i="45"/>
  <c r="D245" i="45"/>
  <c r="D440" i="45"/>
  <c r="D504" i="45"/>
  <c r="D635" i="45"/>
  <c r="D626" i="45"/>
  <c r="D497" i="45"/>
  <c r="D488" i="45"/>
  <c r="D383" i="45"/>
  <c r="D193" i="45"/>
  <c r="D244" i="45"/>
  <c r="D356" i="45"/>
  <c r="D385" i="45"/>
  <c r="D232" i="45"/>
  <c r="D419" i="45"/>
  <c r="D631" i="45"/>
  <c r="D391" i="45"/>
  <c r="D241" i="45"/>
  <c r="D480" i="45"/>
  <c r="D500" i="45"/>
  <c r="D382" i="45"/>
  <c r="D279" i="45"/>
  <c r="D271" i="45"/>
  <c r="D661" i="45"/>
  <c r="D652" i="45"/>
  <c r="D521" i="45"/>
  <c r="D512" i="45"/>
  <c r="D416" i="45"/>
  <c r="D407" i="45"/>
  <c r="D397" i="45"/>
  <c r="D125" i="45"/>
  <c r="D123" i="45"/>
  <c r="D315" i="45"/>
  <c r="D636" i="45"/>
  <c r="D133" i="45"/>
  <c r="D135" i="45"/>
  <c r="D137" i="45"/>
  <c r="D139" i="45"/>
  <c r="D141" i="45"/>
  <c r="D143" i="45"/>
  <c r="D145" i="45"/>
  <c r="D147" i="45"/>
  <c r="D149" i="45"/>
  <c r="D151" i="45"/>
  <c r="D153" i="45"/>
  <c r="D155" i="45"/>
  <c r="D157" i="45"/>
  <c r="D159" i="45"/>
  <c r="D161" i="45"/>
  <c r="D163" i="45"/>
  <c r="D165" i="45"/>
  <c r="D167" i="45"/>
  <c r="D132" i="45"/>
  <c r="D134" i="45"/>
  <c r="D136" i="45"/>
  <c r="D138" i="45"/>
  <c r="D140" i="45"/>
  <c r="D142" i="45"/>
  <c r="D144" i="45"/>
  <c r="D146" i="45"/>
  <c r="D148" i="45"/>
  <c r="D150" i="45"/>
  <c r="D152" i="45"/>
  <c r="D154" i="45"/>
  <c r="D156" i="45"/>
  <c r="D158" i="45"/>
  <c r="D160" i="45"/>
  <c r="D162" i="45"/>
  <c r="D164" i="45"/>
  <c r="H24" i="19"/>
  <c r="H33" i="19"/>
  <c r="H18" i="19"/>
  <c r="H32" i="19"/>
  <c r="I31" i="19" s="1"/>
  <c r="H17" i="19"/>
  <c r="H23" i="19"/>
  <c r="H25" i="19"/>
  <c r="I23" i="19" s="1"/>
  <c r="H21" i="19"/>
  <c r="H31" i="19"/>
  <c r="H19" i="19"/>
  <c r="H26" i="19"/>
  <c r="H20" i="19"/>
  <c r="U7" i="48"/>
  <c r="Q11" i="13"/>
  <c r="Q12" i="13"/>
  <c r="P12" i="18"/>
  <c r="I31" i="43"/>
  <c r="L35" i="19"/>
  <c r="K38" i="19" s="1"/>
  <c r="N18" i="19" s="1"/>
  <c r="AA31" i="19" l="1"/>
  <c r="AA17" i="19"/>
  <c r="CE34" i="43"/>
  <c r="J32" i="43"/>
  <c r="J26" i="43"/>
  <c r="J25" i="43"/>
  <c r="J20" i="43"/>
  <c r="J18" i="43"/>
  <c r="I17" i="19"/>
  <c r="N19" i="19"/>
  <c r="N33" i="19"/>
  <c r="N32" i="19"/>
  <c r="N31" i="19"/>
  <c r="W7" i="48"/>
  <c r="K21" i="13"/>
  <c r="Q21" i="13" s="1"/>
  <c r="I25" i="43" s="1"/>
  <c r="M20" i="13"/>
  <c r="J16" i="25"/>
  <c r="H16" i="25"/>
  <c r="J23" i="25"/>
  <c r="H23" i="25"/>
  <c r="Q40" i="25"/>
  <c r="H15" i="25"/>
  <c r="J15" i="25"/>
  <c r="BH27" i="43"/>
  <c r="BS27" i="43"/>
  <c r="CC27" i="43"/>
  <c r="BN27" i="43"/>
  <c r="BC27" i="43"/>
  <c r="AW27" i="43"/>
  <c r="BL27" i="43"/>
  <c r="BU27" i="43"/>
  <c r="BA27" i="43"/>
  <c r="BW27" i="43"/>
  <c r="CA27" i="43"/>
  <c r="BJ27" i="43"/>
  <c r="AY27" i="43"/>
  <c r="J21" i="25"/>
  <c r="BA29" i="43"/>
  <c r="BL29" i="43"/>
  <c r="BC29" i="43"/>
  <c r="CA29" i="43"/>
  <c r="BH29" i="43"/>
  <c r="BW29" i="43"/>
  <c r="BU29" i="43"/>
  <c r="BJ29" i="43"/>
  <c r="AY29" i="43"/>
  <c r="BN29" i="43"/>
  <c r="CC29" i="43"/>
  <c r="BY29" i="43"/>
  <c r="AW29" i="43"/>
  <c r="BS29" i="43"/>
  <c r="J18" i="25"/>
  <c r="H18" i="25"/>
  <c r="AX13" i="19"/>
  <c r="AX14" i="19" s="1"/>
  <c r="I17" i="43"/>
  <c r="T7" i="48"/>
  <c r="F13" i="19"/>
  <c r="F14" i="19" s="1"/>
  <c r="I31" i="46"/>
  <c r="I32" i="46"/>
  <c r="C31" i="46"/>
  <c r="I34" i="46"/>
  <c r="I33" i="46"/>
  <c r="C33" i="46"/>
  <c r="G33" i="46"/>
  <c r="C30" i="46"/>
  <c r="G32" i="46"/>
  <c r="C32" i="46"/>
  <c r="G34" i="46"/>
  <c r="G31" i="46"/>
  <c r="C34" i="46"/>
  <c r="O20" i="13"/>
  <c r="K22" i="13"/>
  <c r="M5" i="48"/>
  <c r="O5" i="48"/>
  <c r="E5" i="48"/>
  <c r="F5" i="48"/>
  <c r="D5" i="48"/>
  <c r="I5" i="48"/>
  <c r="J5" i="48"/>
  <c r="K5" i="48"/>
  <c r="H5" i="48"/>
  <c r="N5" i="48"/>
  <c r="L5" i="48"/>
  <c r="G5" i="48"/>
  <c r="AY33" i="43"/>
  <c r="BN33" i="43"/>
  <c r="BA33" i="43"/>
  <c r="CC33" i="43"/>
  <c r="BC33" i="43"/>
  <c r="BU33" i="43"/>
  <c r="BH33" i="43"/>
  <c r="BL33" i="43"/>
  <c r="BS33" i="43"/>
  <c r="BJ33" i="43"/>
  <c r="BW33" i="43"/>
  <c r="CA33" i="43"/>
  <c r="AW33" i="43"/>
  <c r="N17" i="19"/>
  <c r="I32" i="43"/>
  <c r="X7" i="48"/>
  <c r="N24" i="19"/>
  <c r="N21" i="19"/>
  <c r="N20" i="19"/>
  <c r="N23" i="19"/>
  <c r="N25" i="19"/>
  <c r="N26" i="19"/>
  <c r="J32" i="25"/>
  <c r="I35" i="43"/>
  <c r="AW31" i="43"/>
  <c r="CA31" i="43"/>
  <c r="BW31" i="43"/>
  <c r="AY31" i="43"/>
  <c r="BA31" i="43"/>
  <c r="BJ31" i="43"/>
  <c r="CC31" i="43"/>
  <c r="BU31" i="43"/>
  <c r="BC31" i="43"/>
  <c r="BN31" i="43"/>
  <c r="BL31" i="43"/>
  <c r="BS31" i="43"/>
  <c r="BH31" i="43"/>
  <c r="CE39" i="43"/>
  <c r="G46" i="46"/>
  <c r="BH25" i="43"/>
  <c r="BC25" i="43"/>
  <c r="BU25" i="43"/>
  <c r="BJ25" i="43"/>
  <c r="BS25" i="43"/>
  <c r="CA25" i="43"/>
  <c r="BN25" i="43"/>
  <c r="CC25" i="43"/>
  <c r="AY25" i="43"/>
  <c r="AW25" i="43"/>
  <c r="BW25" i="43"/>
  <c r="CE41" i="43"/>
  <c r="O19" i="13"/>
  <c r="M19" i="13"/>
  <c r="BA25" i="43"/>
  <c r="CE40" i="43"/>
  <c r="BS37" i="43"/>
  <c r="BN37" i="43"/>
  <c r="BW37" i="43"/>
  <c r="BU37" i="43"/>
  <c r="CA37" i="43"/>
  <c r="BY37" i="43"/>
  <c r="F16" i="25"/>
  <c r="F14" i="25"/>
  <c r="BC36" i="43"/>
  <c r="BH36" i="43"/>
  <c r="CA36" i="43"/>
  <c r="BY36" i="43"/>
  <c r="BL36" i="43"/>
  <c r="BS36" i="43"/>
  <c r="CC36" i="43"/>
  <c r="Q17" i="25"/>
  <c r="T20" i="19"/>
  <c r="T33" i="19"/>
  <c r="T24" i="19"/>
  <c r="T23" i="19"/>
  <c r="T17" i="19"/>
  <c r="T26" i="19"/>
  <c r="T25" i="19"/>
  <c r="T19" i="19"/>
  <c r="T32" i="19"/>
  <c r="T18" i="19"/>
  <c r="T31" i="19"/>
  <c r="U31" i="19" s="1"/>
  <c r="T21" i="19"/>
  <c r="BJ17" i="43"/>
  <c r="BH17" i="43"/>
  <c r="BC17" i="43"/>
  <c r="BH40" i="43"/>
  <c r="BU40" i="43"/>
  <c r="AY40" i="43"/>
  <c r="BH39" i="43"/>
  <c r="BN39" i="43"/>
  <c r="BL39" i="43"/>
  <c r="F17" i="43"/>
  <c r="BU36" i="43"/>
  <c r="AY36" i="43"/>
  <c r="BE32" i="43"/>
  <c r="AF20" i="19"/>
  <c r="AF33" i="19"/>
  <c r="AF24" i="19"/>
  <c r="AF23" i="19"/>
  <c r="AF17" i="19"/>
  <c r="AF26" i="19"/>
  <c r="AF25" i="19"/>
  <c r="AF19" i="19"/>
  <c r="AF32" i="19"/>
  <c r="AF18" i="19"/>
  <c r="AF31" i="19"/>
  <c r="AF21" i="19"/>
  <c r="L51" i="46"/>
  <c r="CC17" i="43"/>
  <c r="CE17" i="43" s="1"/>
  <c r="CA17" i="43"/>
  <c r="BA17" i="43"/>
  <c r="CC40" i="43"/>
  <c r="BA40" i="43"/>
  <c r="BJ40" i="43"/>
  <c r="BW36" i="43"/>
  <c r="I37" i="43"/>
  <c r="Q20" i="25"/>
  <c r="H20" i="25" s="1"/>
  <c r="Z24" i="19"/>
  <c r="AA23" i="19" s="1"/>
  <c r="X13" i="19" s="1"/>
  <c r="X14" i="19" s="1"/>
  <c r="X35" i="19"/>
  <c r="CC32" i="43"/>
  <c r="BW32" i="43"/>
  <c r="BN32" i="43"/>
  <c r="BP32" i="43" s="1"/>
  <c r="AL21" i="19"/>
  <c r="AL31" i="19"/>
  <c r="AM31" i="19" s="1"/>
  <c r="AL18" i="19"/>
  <c r="AM17" i="19" s="1"/>
  <c r="AJ13" i="19" s="1"/>
  <c r="AJ14" i="19" s="1"/>
  <c r="AL32" i="19"/>
  <c r="AL19" i="19"/>
  <c r="AL25" i="19"/>
  <c r="AM23" i="19" s="1"/>
  <c r="AO38" i="19"/>
  <c r="AL24" i="19"/>
  <c r="AL33" i="19"/>
  <c r="O31" i="19" l="1"/>
  <c r="G35" i="46"/>
  <c r="I35" i="46"/>
  <c r="AY21" i="43"/>
  <c r="BA21" i="43"/>
  <c r="CA21" i="43"/>
  <c r="CC21" i="43"/>
  <c r="AW21" i="43"/>
  <c r="BJ21" i="43"/>
  <c r="BH21" i="43"/>
  <c r="BN21" i="43"/>
  <c r="BC21" i="43"/>
  <c r="BS21" i="43"/>
  <c r="BW21" i="43"/>
  <c r="BU21" i="43"/>
  <c r="BL21" i="43"/>
  <c r="BC24" i="43"/>
  <c r="BU24" i="43"/>
  <c r="BH24" i="43"/>
  <c r="BL24" i="43"/>
  <c r="CA24" i="43"/>
  <c r="BS24" i="43"/>
  <c r="BJ24" i="43"/>
  <c r="BW24" i="43"/>
  <c r="BN24" i="43"/>
  <c r="CC24" i="43"/>
  <c r="AW24" i="43"/>
  <c r="AY24" i="43"/>
  <c r="BA24" i="43"/>
  <c r="BE27" i="43"/>
  <c r="CE27" i="43"/>
  <c r="H40" i="25"/>
  <c r="J40" i="25"/>
  <c r="AW26" i="43"/>
  <c r="CA26" i="43"/>
  <c r="BW26" i="43"/>
  <c r="BC26" i="43"/>
  <c r="BU26" i="43"/>
  <c r="CC26" i="43"/>
  <c r="BL26" i="43"/>
  <c r="BJ26" i="43"/>
  <c r="BA26" i="43"/>
  <c r="BN26" i="43"/>
  <c r="AY26" i="43"/>
  <c r="BH26" i="43"/>
  <c r="BS26" i="43"/>
  <c r="BP31" i="43"/>
  <c r="BE31" i="43"/>
  <c r="O17" i="19"/>
  <c r="I18" i="43"/>
  <c r="E51" i="46"/>
  <c r="G51" i="46"/>
  <c r="C51" i="46"/>
  <c r="I51" i="46"/>
  <c r="AG17" i="19"/>
  <c r="BP17" i="43"/>
  <c r="CE36" i="43"/>
  <c r="BP36" i="43"/>
  <c r="AG23" i="19"/>
  <c r="U17" i="19"/>
  <c r="R13" i="19" s="1"/>
  <c r="R14" i="19" s="1"/>
  <c r="I46" i="46"/>
  <c r="CE25" i="43"/>
  <c r="BP25" i="43"/>
  <c r="AW35" i="43"/>
  <c r="BN35" i="43"/>
  <c r="AY35" i="43"/>
  <c r="CC35" i="43"/>
  <c r="BA35" i="43"/>
  <c r="BL35" i="43"/>
  <c r="BC35" i="43"/>
  <c r="BH35" i="43"/>
  <c r="BS35" i="43"/>
  <c r="BJ35" i="43"/>
  <c r="BW35" i="43"/>
  <c r="BU35" i="43"/>
  <c r="CA35" i="43"/>
  <c r="O23" i="19"/>
  <c r="CE29" i="43"/>
  <c r="BP27" i="43"/>
  <c r="I19" i="43"/>
  <c r="AR20" i="19"/>
  <c r="AR33" i="19"/>
  <c r="AR24" i="19"/>
  <c r="AR23" i="19"/>
  <c r="AS23" i="19" s="1"/>
  <c r="AR17" i="19"/>
  <c r="AR26" i="19"/>
  <c r="AR25" i="19"/>
  <c r="AR19" i="19"/>
  <c r="AR32" i="19"/>
  <c r="AR18" i="19"/>
  <c r="AR31" i="19"/>
  <c r="AR21" i="19"/>
  <c r="J20" i="25"/>
  <c r="BP39" i="43"/>
  <c r="Q20" i="13"/>
  <c r="I24" i="43" s="1"/>
  <c r="BE25" i="43"/>
  <c r="BE17" i="43"/>
  <c r="CE31" i="43"/>
  <c r="BE33" i="43"/>
  <c r="CE33" i="43"/>
  <c r="Q19" i="13"/>
  <c r="I23" i="43" s="1"/>
  <c r="AG31" i="19"/>
  <c r="BP40" i="43"/>
  <c r="U23" i="19"/>
  <c r="J17" i="25"/>
  <c r="H17" i="25"/>
  <c r="BE36" i="43"/>
  <c r="CE37" i="43"/>
  <c r="U8" i="48"/>
  <c r="CE32" i="43"/>
  <c r="BE40" i="43"/>
  <c r="BP33" i="43"/>
  <c r="Q22" i="13"/>
  <c r="I27" i="43" s="1"/>
  <c r="G30" i="46"/>
  <c r="I30" i="46"/>
  <c r="BE29" i="43"/>
  <c r="BP29" i="43"/>
  <c r="BH18" i="43"/>
  <c r="BL18" i="43"/>
  <c r="BC18" i="43"/>
  <c r="BJ18" i="43"/>
  <c r="BW18" i="43"/>
  <c r="BU18" i="43"/>
  <c r="AW18" i="43"/>
  <c r="BN18" i="43"/>
  <c r="CC18" i="43"/>
  <c r="CA18" i="43"/>
  <c r="AY18" i="43"/>
  <c r="BA18" i="43"/>
  <c r="BS18" i="43"/>
  <c r="BC19" i="43"/>
  <c r="BU19" i="43"/>
  <c r="AW19" i="43"/>
  <c r="BL19" i="43"/>
  <c r="CA19" i="43"/>
  <c r="BA19" i="43"/>
  <c r="BJ19" i="43"/>
  <c r="BW19" i="43"/>
  <c r="BH19" i="43"/>
  <c r="BS19" i="43"/>
  <c r="AY19" i="43"/>
  <c r="BN19" i="43"/>
  <c r="CC19" i="43"/>
  <c r="CE35" i="43" l="1"/>
  <c r="BE35" i="43"/>
  <c r="BE21" i="43"/>
  <c r="BE19" i="43"/>
  <c r="I20" i="43"/>
  <c r="E46" i="46"/>
  <c r="AS31" i="19"/>
  <c r="BP35" i="43"/>
  <c r="AD13" i="19"/>
  <c r="AD14" i="19" s="1"/>
  <c r="BE24" i="43"/>
  <c r="BP24" i="43"/>
  <c r="BP18" i="43"/>
  <c r="CE19" i="43"/>
  <c r="BE18" i="43"/>
  <c r="T8" i="48"/>
  <c r="BJ20" i="43"/>
  <c r="BC20" i="43"/>
  <c r="CA20" i="43"/>
  <c r="BH20" i="43"/>
  <c r="BW20" i="43"/>
  <c r="BN20" i="43"/>
  <c r="CC20" i="43"/>
  <c r="AW20" i="43"/>
  <c r="BS20" i="43"/>
  <c r="BU20" i="43"/>
  <c r="BA20" i="43"/>
  <c r="AY20" i="43"/>
  <c r="BL20" i="43"/>
  <c r="CE26" i="43"/>
  <c r="BE26" i="43"/>
  <c r="CE24" i="43"/>
  <c r="BP21" i="43"/>
  <c r="CE18" i="43"/>
  <c r="G44" i="46"/>
  <c r="BP19" i="43"/>
  <c r="C46" i="46"/>
  <c r="AW23" i="43"/>
  <c r="BN23" i="43"/>
  <c r="CC23" i="43"/>
  <c r="CA23" i="43"/>
  <c r="BA23" i="43"/>
  <c r="BS23" i="43"/>
  <c r="AY23" i="43"/>
  <c r="BL23" i="43"/>
  <c r="BW23" i="43"/>
  <c r="BH23" i="43"/>
  <c r="BC23" i="43"/>
  <c r="BJ23" i="43"/>
  <c r="BU23" i="43"/>
  <c r="AS17" i="19"/>
  <c r="AP13" i="19" s="1"/>
  <c r="AP14" i="19" s="1"/>
  <c r="I43" i="43" s="1"/>
  <c r="BP26" i="43"/>
  <c r="BL43" i="43"/>
  <c r="BH43" i="43"/>
  <c r="BS43" i="43"/>
  <c r="BN43" i="43"/>
  <c r="BU43" i="43"/>
  <c r="BW43" i="43"/>
  <c r="AY43" i="43"/>
  <c r="CA43" i="43"/>
  <c r="BC43" i="43"/>
  <c r="BJ43" i="43"/>
  <c r="AW43" i="43"/>
  <c r="CC43" i="43"/>
  <c r="BA43" i="43"/>
  <c r="CE21" i="43"/>
  <c r="BE43" i="43" l="1"/>
  <c r="BP23" i="43"/>
  <c r="G45" i="46"/>
  <c r="G48" i="46" s="1"/>
  <c r="CE23" i="43"/>
  <c r="L8" i="48" s="1"/>
  <c r="N8" i="48" s="1"/>
  <c r="BP43" i="43"/>
  <c r="BE23" i="43"/>
  <c r="CE20" i="43"/>
  <c r="CE43" i="43"/>
  <c r="G47" i="46"/>
  <c r="I45" i="46"/>
  <c r="K46" i="46"/>
  <c r="BE20" i="43"/>
  <c r="D7" i="48" s="1"/>
  <c r="F7" i="48" s="1"/>
  <c r="BP20" i="43"/>
  <c r="H15" i="48"/>
  <c r="J15" i="48" s="1"/>
  <c r="D12" i="48"/>
  <c r="F12" i="48" s="1"/>
  <c r="H12" i="48"/>
  <c r="J12" i="48" s="1"/>
  <c r="D15" i="48"/>
  <c r="F15" i="48" s="1"/>
  <c r="D11" i="48"/>
  <c r="F11" i="48" s="1"/>
  <c r="L15" i="48"/>
  <c r="N15" i="48" s="1"/>
  <c r="L11" i="48"/>
  <c r="N11" i="48" s="1"/>
  <c r="L12" i="48"/>
  <c r="N12" i="48" s="1"/>
  <c r="H11" i="48"/>
  <c r="J11" i="48" s="1"/>
  <c r="I47" i="46"/>
  <c r="I44" i="46"/>
  <c r="D8" i="48" l="1"/>
  <c r="F8" i="48" s="1"/>
  <c r="H8" i="48"/>
  <c r="J8" i="48" s="1"/>
  <c r="C45" i="46"/>
  <c r="E45" i="46"/>
  <c r="E47" i="46"/>
  <c r="C47" i="46"/>
  <c r="I48" i="46"/>
  <c r="L7" i="48"/>
  <c r="N7" i="48" s="1"/>
  <c r="H7" i="48"/>
  <c r="J7" i="48" s="1"/>
  <c r="C44" i="46"/>
  <c r="E44" i="46"/>
  <c r="K45" i="46" l="1"/>
  <c r="E48" i="46"/>
  <c r="C48" i="46"/>
  <c r="K44" i="46"/>
  <c r="K47" i="46"/>
  <c r="K48" i="46" l="1"/>
  <c r="I49" i="46" s="1"/>
  <c r="M920" i="45"/>
  <c r="M803" i="45"/>
  <c r="L292" i="45"/>
  <c r="L116" i="45"/>
  <c r="M395" i="45"/>
  <c r="M70" i="45"/>
  <c r="L97" i="45"/>
  <c r="M493" i="45"/>
  <c r="M690" i="45"/>
  <c r="L1091" i="45"/>
  <c r="L1141" i="45"/>
  <c r="L108" i="45"/>
  <c r="M97" i="45"/>
  <c r="M811" i="45"/>
  <c r="L1027" i="45"/>
  <c r="M464" i="45"/>
  <c r="L222" i="45"/>
  <c r="L416" i="45"/>
  <c r="L663" i="45"/>
  <c r="L29" i="45"/>
  <c r="M666" i="45"/>
  <c r="L1098" i="45"/>
  <c r="M897" i="45"/>
  <c r="M596" i="45"/>
  <c r="M460" i="45"/>
  <c r="L134" i="45"/>
  <c r="L141" i="45"/>
  <c r="M941" i="45"/>
  <c r="M141" i="45"/>
  <c r="M489" i="45"/>
  <c r="L396" i="45"/>
  <c r="L1103" i="45"/>
  <c r="M83" i="45"/>
  <c r="L662" i="45"/>
  <c r="M109" i="45"/>
  <c r="M869" i="45"/>
  <c r="L244" i="45"/>
  <c r="M674" i="45"/>
  <c r="M548" i="45"/>
  <c r="M438" i="45"/>
  <c r="M114" i="45"/>
  <c r="M683" i="45"/>
  <c r="M678" i="45"/>
  <c r="M866" i="45"/>
  <c r="M727" i="45"/>
  <c r="M749" i="45"/>
  <c r="L606" i="45"/>
  <c r="L506" i="45"/>
  <c r="L1026" i="45"/>
  <c r="L420" i="45"/>
  <c r="L191" i="45"/>
  <c r="L246" i="45"/>
  <c r="L567" i="45"/>
  <c r="L314" i="45"/>
  <c r="L549" i="45"/>
  <c r="M604" i="45"/>
  <c r="M688" i="45"/>
  <c r="M567" i="45"/>
  <c r="M407" i="45"/>
  <c r="L722" i="45"/>
  <c r="L494" i="45"/>
  <c r="M15" i="45"/>
  <c r="L544" i="45"/>
  <c r="L1147" i="45"/>
  <c r="M999" i="45"/>
  <c r="L1097" i="45"/>
  <c r="M55" i="45"/>
  <c r="L252" i="45"/>
  <c r="L57" i="45"/>
  <c r="M339" i="45"/>
  <c r="M370" i="45"/>
  <c r="M349" i="45"/>
  <c r="L806" i="45"/>
  <c r="L1136" i="45"/>
  <c r="M876" i="45"/>
  <c r="L59" i="45"/>
  <c r="L48" i="45"/>
  <c r="L168" i="45"/>
  <c r="L257" i="45"/>
  <c r="M716" i="45"/>
  <c r="M864" i="45"/>
  <c r="M136" i="45"/>
  <c r="M37" i="45"/>
  <c r="M777" i="45"/>
  <c r="M577" i="45"/>
  <c r="M667" i="45"/>
  <c r="L637" i="45"/>
  <c r="L1008" i="45"/>
  <c r="M740" i="45"/>
  <c r="L326" i="45"/>
  <c r="L466" i="45"/>
  <c r="L289" i="45"/>
  <c r="L1087" i="45"/>
  <c r="M694" i="45"/>
  <c r="M717" i="45"/>
  <c r="M150" i="45"/>
  <c r="L127" i="45"/>
  <c r="L316" i="45"/>
  <c r="L274" i="45"/>
  <c r="M1007" i="45"/>
  <c r="M578" i="45"/>
  <c r="L887" i="45"/>
  <c r="M481" i="45"/>
  <c r="M456" i="45"/>
  <c r="L546" i="45"/>
  <c r="M479" i="45"/>
  <c r="M13" i="45"/>
  <c r="L391" i="45"/>
  <c r="M508" i="45"/>
  <c r="L872" i="45"/>
  <c r="L371" i="45"/>
  <c r="M476" i="45"/>
  <c r="L234" i="45"/>
  <c r="M738" i="45"/>
  <c r="L458" i="45"/>
  <c r="L881" i="45"/>
  <c r="L488" i="45"/>
  <c r="M629" i="45"/>
  <c r="M511" i="45"/>
  <c r="M663" i="45"/>
  <c r="L938" i="45"/>
  <c r="M416" i="45"/>
  <c r="M137" i="45"/>
  <c r="L581" i="45"/>
  <c r="M134" i="45"/>
  <c r="M560" i="45"/>
  <c r="M834" i="45"/>
  <c r="M776" i="45"/>
  <c r="L226" i="45"/>
  <c r="M385" i="45"/>
  <c r="L1138" i="45"/>
  <c r="M850" i="45"/>
  <c r="L1077" i="45"/>
  <c r="M1008" i="45"/>
  <c r="M971" i="45"/>
  <c r="L1110" i="45"/>
  <c r="L469" i="45"/>
  <c r="M47" i="45"/>
  <c r="M881" i="45"/>
  <c r="M99" i="45"/>
  <c r="L138" i="45"/>
  <c r="L408" i="45"/>
  <c r="M787" i="45"/>
  <c r="L110" i="45"/>
  <c r="L1030" i="45"/>
  <c r="M530" i="45"/>
  <c r="L403" i="45"/>
  <c r="M858" i="45"/>
  <c r="M753" i="45"/>
  <c r="L500" i="45"/>
  <c r="L808" i="45"/>
  <c r="M813" i="45"/>
  <c r="L985" i="45"/>
  <c r="L615" i="45"/>
  <c r="L633" i="45"/>
  <c r="M23" i="45"/>
  <c r="M888" i="45"/>
  <c r="M966" i="45"/>
  <c r="M442" i="45"/>
  <c r="M44" i="45"/>
  <c r="L611" i="45"/>
  <c r="M704" i="45"/>
  <c r="M978" i="45"/>
  <c r="M790" i="45"/>
  <c r="L364" i="45"/>
  <c r="L639" i="45"/>
  <c r="L716" i="45"/>
  <c r="M930" i="45"/>
  <c r="L989" i="45"/>
  <c r="M706" i="45"/>
  <c r="L610" i="45"/>
  <c r="M939" i="45"/>
  <c r="M957" i="45"/>
  <c r="M860" i="45"/>
  <c r="L943" i="45"/>
  <c r="L471" i="45"/>
  <c r="L309" i="45"/>
  <c r="L1094" i="45"/>
  <c r="M874" i="45"/>
  <c r="M31" i="45"/>
  <c r="M870" i="45"/>
  <c r="M609" i="45"/>
  <c r="M337" i="45"/>
  <c r="M805" i="45"/>
  <c r="L34" i="45"/>
  <c r="L296" i="45"/>
  <c r="L372" i="45"/>
  <c r="M362" i="45"/>
  <c r="M1014" i="45"/>
  <c r="M637" i="45"/>
  <c r="L231" i="45"/>
  <c r="M833" i="45"/>
  <c r="M946" i="45"/>
  <c r="L1049" i="45"/>
  <c r="M766" i="45"/>
  <c r="L353" i="45"/>
  <c r="L60" i="45"/>
  <c r="L129" i="45"/>
  <c r="L659" i="45"/>
  <c r="L388" i="45"/>
  <c r="M885" i="45"/>
  <c r="L967" i="45"/>
  <c r="M501" i="45"/>
  <c r="L308" i="45"/>
  <c r="M372" i="45"/>
  <c r="M980" i="45"/>
  <c r="L347" i="45"/>
  <c r="L1109" i="45"/>
  <c r="M505" i="45"/>
  <c r="M899" i="45"/>
  <c r="M720" i="45"/>
  <c r="M808" i="45"/>
  <c r="M840" i="45"/>
  <c r="M410" i="45"/>
  <c r="L342" i="45"/>
  <c r="M146" i="45"/>
  <c r="M698" i="45"/>
  <c r="L1104" i="45"/>
  <c r="L143" i="45"/>
  <c r="L381" i="45"/>
  <c r="L1154" i="45"/>
  <c r="L635" i="45"/>
  <c r="M621" i="45"/>
  <c r="L156" i="45"/>
  <c r="M799" i="45"/>
  <c r="L173" i="45"/>
  <c r="L571" i="45"/>
  <c r="M837" i="45"/>
  <c r="M832" i="45"/>
  <c r="M41" i="45"/>
  <c r="M62" i="45"/>
  <c r="L249" i="45"/>
  <c r="L590" i="45"/>
  <c r="L440" i="45"/>
  <c r="L1014" i="45"/>
  <c r="L331" i="45"/>
  <c r="M32" i="45"/>
  <c r="M144" i="45"/>
  <c r="L400" i="45"/>
  <c r="L376" i="45"/>
  <c r="M315" i="45"/>
  <c r="L358" i="45"/>
  <c r="M1000" i="45"/>
  <c r="M338" i="45"/>
  <c r="L599" i="45"/>
  <c r="L885" i="45"/>
  <c r="L160" i="45"/>
  <c r="L365" i="45"/>
  <c r="M771" i="45"/>
  <c r="M911" i="45"/>
  <c r="L745" i="45"/>
  <c r="L1046" i="45"/>
  <c r="M747" i="45"/>
  <c r="L1089" i="45"/>
  <c r="M884" i="45"/>
  <c r="L717" i="45"/>
  <c r="L350" i="45"/>
  <c r="M857" i="45"/>
  <c r="M944" i="45"/>
  <c r="M789" i="45"/>
  <c r="M761" i="45"/>
  <c r="L135" i="45"/>
  <c r="M164" i="45"/>
  <c r="L557" i="45"/>
  <c r="L479" i="45"/>
  <c r="M415" i="45"/>
  <c r="M121" i="45"/>
  <c r="M993" i="45"/>
  <c r="L112" i="45"/>
  <c r="L198" i="45"/>
  <c r="M669" i="45"/>
  <c r="M859" i="45"/>
  <c r="L765" i="45"/>
  <c r="L575" i="45"/>
  <c r="M863" i="45"/>
  <c r="L1062" i="45"/>
  <c r="M829" i="45"/>
  <c r="L61" i="45"/>
  <c r="L1112" i="45"/>
  <c r="M110" i="45"/>
  <c r="M26" i="45"/>
  <c r="L402" i="45"/>
  <c r="M478" i="45"/>
  <c r="M1009" i="45"/>
  <c r="M1015" i="45"/>
  <c r="L1056" i="45"/>
  <c r="M431" i="45"/>
  <c r="M582" i="45"/>
  <c r="L137" i="45"/>
  <c r="L66" i="45"/>
  <c r="L587" i="45"/>
  <c r="M994" i="45"/>
  <c r="M647" i="45"/>
  <c r="M543" i="45"/>
  <c r="M932" i="45"/>
  <c r="L74" i="45"/>
  <c r="L179" i="45"/>
  <c r="M839" i="45"/>
  <c r="L1121" i="45"/>
  <c r="M677" i="45"/>
  <c r="L456" i="45"/>
  <c r="M27" i="45"/>
  <c r="M606" i="45"/>
  <c r="L518" i="45"/>
  <c r="M400" i="45"/>
  <c r="L1031" i="45"/>
  <c r="M559" i="45"/>
  <c r="L51" i="45"/>
  <c r="L725" i="45"/>
  <c r="M906" i="45"/>
  <c r="M855" i="45"/>
  <c r="M130" i="45"/>
  <c r="M368" i="45"/>
  <c r="M693" i="45"/>
  <c r="M827" i="45"/>
  <c r="M826" i="45"/>
  <c r="L957" i="45"/>
  <c r="L321" i="45"/>
  <c r="L632" i="45"/>
  <c r="L243" i="45"/>
  <c r="M784" i="45"/>
  <c r="L324" i="45"/>
  <c r="M997" i="45"/>
  <c r="L390" i="45"/>
  <c r="L140" i="45"/>
  <c r="L382" i="45"/>
  <c r="L1054" i="45"/>
  <c r="M317" i="45"/>
  <c r="M439" i="45"/>
  <c r="M691" i="45"/>
  <c r="M90" i="45"/>
  <c r="M552" i="45"/>
  <c r="L533" i="45"/>
  <c r="L437" i="45"/>
  <c r="L132" i="45"/>
  <c r="M419" i="45"/>
  <c r="L650" i="45"/>
  <c r="L151" i="45"/>
  <c r="M391" i="45"/>
  <c r="M477" i="45"/>
  <c r="L409" i="45"/>
  <c r="L545" i="45"/>
  <c r="L1073" i="45"/>
  <c r="L664" i="45"/>
  <c r="M998" i="45"/>
  <c r="M820" i="45"/>
  <c r="L214" i="45"/>
  <c r="L1142" i="45"/>
  <c r="M937" i="45"/>
  <c r="L809" i="45"/>
  <c r="L463" i="45"/>
  <c r="M652" i="45"/>
  <c r="M533" i="45"/>
  <c r="M517" i="45"/>
  <c r="M877" i="45"/>
  <c r="L1114" i="45"/>
  <c r="M756" i="45"/>
  <c r="M24" i="45"/>
  <c r="L109" i="45"/>
  <c r="L1093" i="45"/>
  <c r="L55" i="45"/>
  <c r="M373" i="45"/>
  <c r="L1042" i="45"/>
  <c r="M313" i="45"/>
  <c r="L362" i="45"/>
  <c r="L266" i="45"/>
  <c r="M537" i="45"/>
  <c r="M640" i="45"/>
  <c r="L395" i="45"/>
  <c r="L743" i="45"/>
  <c r="M49" i="45"/>
  <c r="M935" i="45"/>
  <c r="L532" i="45"/>
  <c r="L748" i="45"/>
  <c r="M316" i="45"/>
  <c r="L369" i="45"/>
  <c r="M504" i="45"/>
  <c r="M830" i="45"/>
  <c r="L366" i="45"/>
  <c r="L758" i="45"/>
  <c r="L657" i="45"/>
  <c r="M842" i="45"/>
  <c r="M589" i="45"/>
  <c r="M679" i="45"/>
  <c r="L387" i="45"/>
  <c r="L1133" i="45"/>
  <c r="L186" i="45"/>
  <c r="L216" i="45"/>
  <c r="L237" i="45"/>
  <c r="M734" i="45"/>
  <c r="L960" i="45"/>
  <c r="L1065" i="45"/>
  <c r="L241" i="45"/>
  <c r="L935" i="45"/>
  <c r="L1116" i="45"/>
  <c r="L884" i="45"/>
  <c r="M486" i="45"/>
  <c r="M142" i="45"/>
  <c r="M984" i="45"/>
  <c r="L277" i="45"/>
  <c r="M968" i="45"/>
  <c r="M360" i="45"/>
  <c r="L425" i="45"/>
  <c r="M473" i="45"/>
  <c r="L1148" i="45"/>
  <c r="M620" i="45"/>
  <c r="M831" i="45"/>
  <c r="L509" i="45"/>
  <c r="M708" i="45"/>
  <c r="L210" i="45"/>
  <c r="M335" i="45"/>
  <c r="L233" i="45"/>
  <c r="M496" i="45"/>
  <c r="M143" i="45"/>
  <c r="L297" i="45"/>
  <c r="M451" i="45"/>
  <c r="M105" i="45"/>
  <c r="L1082" i="45"/>
  <c r="L1072" i="45"/>
  <c r="M64" i="45"/>
  <c r="M952" i="45"/>
  <c r="M671" i="45"/>
  <c r="L119" i="45"/>
  <c r="L147" i="45"/>
  <c r="L115" i="45"/>
  <c r="M757" i="45"/>
  <c r="L592" i="45"/>
  <c r="L1084" i="45"/>
  <c r="L393" i="45"/>
  <c r="M713" i="45"/>
  <c r="L564" i="45"/>
  <c r="L746" i="45"/>
  <c r="M488" i="45"/>
  <c r="M527" i="45"/>
  <c r="L1069" i="45"/>
  <c r="L579" i="45"/>
  <c r="L481" i="45"/>
  <c r="L596" i="45"/>
  <c r="M369" i="45"/>
  <c r="L617" i="45"/>
  <c r="M762" i="45"/>
  <c r="L182" i="45"/>
  <c r="L1113" i="45"/>
  <c r="M974" i="45"/>
  <c r="L677" i="45"/>
  <c r="M546" i="45"/>
  <c r="M414" i="45"/>
  <c r="M725" i="45"/>
  <c r="L1107" i="45"/>
  <c r="L874" i="45"/>
  <c r="L415" i="45"/>
  <c r="M791" i="45"/>
  <c r="M535" i="45"/>
  <c r="L681" i="45"/>
  <c r="L311" i="45"/>
  <c r="M503" i="45"/>
  <c r="M365" i="45"/>
  <c r="M116" i="45"/>
  <c r="L824" i="45"/>
  <c r="L1115" i="45"/>
  <c r="L649" i="45"/>
  <c r="L807" i="45"/>
  <c r="L555" i="45"/>
  <c r="L907" i="45"/>
  <c r="L485" i="45"/>
  <c r="M377" i="45"/>
  <c r="M437" i="45"/>
  <c r="M867" i="45"/>
  <c r="M949" i="45"/>
  <c r="L1032" i="45"/>
  <c r="L1060" i="45"/>
  <c r="M108" i="45"/>
  <c r="M670" i="45"/>
  <c r="L121" i="45"/>
  <c r="M450" i="45"/>
  <c r="M322" i="45"/>
  <c r="M411" i="45"/>
  <c r="M967" i="45"/>
  <c r="M945" i="45"/>
  <c r="L73" i="45"/>
  <c r="M351" i="45"/>
  <c r="L1132" i="45"/>
  <c r="M563" i="45"/>
  <c r="M383" i="45"/>
  <c r="L315" i="45"/>
  <c r="M872" i="45"/>
  <c r="L70" i="45"/>
  <c r="M117" i="45"/>
  <c r="L1061" i="45"/>
  <c r="M796" i="45"/>
  <c r="L1028" i="45"/>
  <c r="L486" i="45"/>
  <c r="L245" i="45"/>
  <c r="M1001" i="45"/>
  <c r="L238" i="45"/>
  <c r="M60" i="45"/>
  <c r="L876" i="45"/>
  <c r="L1127" i="45"/>
  <c r="M743" i="45"/>
  <c r="L924" i="45"/>
  <c r="L294" i="45"/>
  <c r="L605" i="45"/>
  <c r="M887" i="45"/>
  <c r="M835" i="45"/>
  <c r="L69" i="45"/>
  <c r="L193" i="45"/>
  <c r="M658" i="45"/>
  <c r="L445" i="45"/>
  <c r="L1102" i="45"/>
  <c r="L418" i="45"/>
  <c r="M947" i="45"/>
  <c r="L517" i="45"/>
  <c r="L946" i="45"/>
  <c r="L81" i="45"/>
  <c r="M581" i="45"/>
  <c r="L513" i="45"/>
  <c r="M975" i="45"/>
  <c r="M958" i="45"/>
  <c r="M440" i="45"/>
  <c r="M45" i="45"/>
  <c r="M397" i="45"/>
  <c r="M570" i="45"/>
  <c r="M364" i="45"/>
  <c r="M934" i="45"/>
  <c r="L33" i="45"/>
  <c r="L940" i="45"/>
  <c r="M79" i="45"/>
  <c r="M420" i="45"/>
  <c r="L779" i="45"/>
  <c r="L87" i="45"/>
  <c r="L56" i="45"/>
  <c r="L450" i="45"/>
  <c r="L1152" i="45"/>
  <c r="M444" i="45"/>
  <c r="M889" i="45"/>
  <c r="M703" i="45"/>
  <c r="M408" i="45"/>
  <c r="M735" i="45"/>
  <c r="M333" i="45"/>
  <c r="M605" i="45"/>
  <c r="L462" i="45"/>
  <c r="M810" i="45"/>
  <c r="L537" i="45"/>
  <c r="L821" i="45"/>
  <c r="M454" i="45"/>
  <c r="L1131" i="45"/>
  <c r="L114" i="45"/>
  <c r="L218" i="45"/>
  <c r="L152" i="45"/>
  <c r="M970" i="45"/>
  <c r="M627" i="45"/>
  <c r="M492" i="45"/>
  <c r="L568" i="45"/>
  <c r="L552" i="45"/>
  <c r="L536" i="45"/>
  <c r="L1034" i="45"/>
  <c r="M359" i="45"/>
  <c r="L448" i="45"/>
  <c r="L423" i="45"/>
  <c r="M1003" i="45"/>
  <c r="M525" i="45"/>
  <c r="M928" i="45"/>
  <c r="M539" i="45"/>
  <c r="M1005" i="45"/>
  <c r="M607" i="45"/>
  <c r="L77" i="45"/>
  <c r="L974" i="45"/>
  <c r="M768" i="45"/>
  <c r="M12" i="45"/>
  <c r="M758" i="45"/>
  <c r="M65" i="45"/>
  <c r="L845" i="45"/>
  <c r="L764" i="45"/>
  <c r="M824" i="45"/>
  <c r="L634" i="45"/>
  <c r="L1123" i="45"/>
  <c r="L594" i="45"/>
  <c r="L890" i="45"/>
  <c r="L739" i="45"/>
  <c r="L790" i="45"/>
  <c r="M314" i="45"/>
  <c r="L941" i="45"/>
  <c r="M687" i="45"/>
  <c r="L452" i="45"/>
  <c r="M616" i="45"/>
  <c r="M948" i="45"/>
  <c r="L380" i="45"/>
  <c r="L1075" i="45"/>
  <c r="L1081" i="45"/>
  <c r="L1139" i="45"/>
  <c r="L1025" i="45"/>
  <c r="M100" i="45"/>
  <c r="M841" i="45"/>
  <c r="L190" i="45"/>
  <c r="M836" i="45"/>
  <c r="L683" i="45"/>
  <c r="L1052" i="45"/>
  <c r="L577" i="45"/>
  <c r="L1140" i="45"/>
  <c r="M951" i="45"/>
  <c r="M88" i="45"/>
  <c r="L510" i="45"/>
  <c r="M730" i="45"/>
  <c r="M959" i="45"/>
  <c r="L166" i="45"/>
  <c r="L647" i="45"/>
  <c r="L230" i="45"/>
  <c r="M601" i="45"/>
  <c r="M992" i="45"/>
  <c r="M381" i="45"/>
  <c r="L335" i="45"/>
  <c r="M915" i="45"/>
  <c r="L787" i="45"/>
  <c r="M856" i="45"/>
  <c r="M371" i="45"/>
  <c r="M399" i="45"/>
  <c r="L394" i="45"/>
  <c r="M851" i="45"/>
  <c r="M890" i="45"/>
  <c r="L582" i="45"/>
  <c r="M382" i="45"/>
  <c r="L1143" i="45"/>
  <c r="L227" i="45"/>
  <c r="L111" i="45"/>
  <c r="M979" i="45"/>
  <c r="L155" i="45"/>
  <c r="L213" i="45"/>
  <c r="L153" i="45"/>
  <c r="L512" i="45"/>
  <c r="L719" i="45"/>
  <c r="L897" i="45"/>
  <c r="L251" i="45"/>
  <c r="M991" i="45"/>
  <c r="M556" i="45"/>
  <c r="M989" i="45"/>
  <c r="M924" i="45"/>
  <c r="L1134" i="45"/>
  <c r="L1050" i="45"/>
  <c r="L1048" i="45"/>
  <c r="M374" i="45"/>
  <c r="M471" i="45"/>
  <c r="L428" i="45"/>
  <c r="M18" i="45"/>
  <c r="L202" i="45"/>
  <c r="M520" i="45"/>
  <c r="M845" i="45"/>
  <c r="M357" i="45"/>
  <c r="L130" i="45"/>
  <c r="M120" i="45"/>
  <c r="L124" i="45"/>
  <c r="M774" i="45"/>
  <c r="M87" i="45"/>
  <c r="L1058" i="45"/>
  <c r="L325" i="45"/>
  <c r="M722" i="45"/>
  <c r="L90" i="45"/>
  <c r="L398" i="45"/>
  <c r="M457" i="45"/>
  <c r="L620" i="45"/>
  <c r="M654" i="45"/>
  <c r="L499" i="45"/>
  <c r="M354" i="45"/>
  <c r="L977" i="45"/>
  <c r="M540" i="45"/>
  <c r="L1119" i="45"/>
  <c r="M343" i="45"/>
  <c r="M715" i="45"/>
  <c r="L496" i="45"/>
  <c r="M986" i="45"/>
  <c r="M862" i="45"/>
  <c r="M823" i="45"/>
  <c r="L1122" i="45"/>
  <c r="M611" i="45"/>
  <c r="L276" i="45"/>
  <c r="M895" i="45"/>
  <c r="M772" i="45"/>
  <c r="M653" i="45"/>
  <c r="L767" i="45"/>
  <c r="M933" i="45"/>
  <c r="M84" i="45"/>
  <c r="L680" i="45"/>
  <c r="L487" i="45"/>
  <c r="M746" i="45"/>
  <c r="L162" i="45"/>
  <c r="M405" i="45"/>
  <c r="L920" i="45"/>
  <c r="L609" i="45"/>
  <c r="L614" i="45"/>
  <c r="L538" i="45"/>
  <c r="L301" i="45"/>
  <c r="M673" i="45"/>
  <c r="M319" i="45"/>
  <c r="L976" i="45"/>
  <c r="L811" i="45"/>
  <c r="L626" i="45"/>
  <c r="L986" i="45"/>
  <c r="M518" i="45"/>
  <c r="L176" i="45"/>
  <c r="M825" i="45"/>
  <c r="L589" i="45"/>
  <c r="L253" i="45"/>
  <c r="M155" i="45"/>
  <c r="L919" i="45"/>
  <c r="L694" i="45"/>
  <c r="M366" i="45"/>
  <c r="L1124" i="45"/>
  <c r="L621" i="45"/>
  <c r="M886" i="45"/>
  <c r="M104" i="45"/>
  <c r="L46" i="45"/>
  <c r="L498" i="45"/>
  <c r="L1149" i="45"/>
  <c r="L966" i="45"/>
  <c r="L71" i="45"/>
  <c r="L1135" i="45"/>
  <c r="L149" i="45"/>
  <c r="M638" i="45"/>
  <c r="L638" i="45"/>
  <c r="L435" i="45"/>
  <c r="M392" i="45"/>
  <c r="L1017" i="45"/>
  <c r="L569" i="45"/>
  <c r="L419" i="45"/>
  <c r="M129" i="45"/>
  <c r="M566" i="45"/>
  <c r="M701" i="45"/>
  <c r="M802" i="45"/>
  <c r="L122" i="45"/>
  <c r="M145" i="45"/>
  <c r="L438" i="45"/>
  <c r="L204" i="45"/>
  <c r="L1080" i="45"/>
  <c r="L79" i="45"/>
  <c r="M695" i="45"/>
  <c r="M68" i="45"/>
  <c r="M85" i="45"/>
  <c r="L981" i="45"/>
  <c r="M682" i="45"/>
  <c r="L673" i="45"/>
  <c r="L905" i="45"/>
  <c r="L900" i="45"/>
  <c r="L1090" i="45"/>
  <c r="M564" i="45"/>
  <c r="L505" i="45"/>
  <c r="L1074" i="45"/>
  <c r="M707" i="45"/>
  <c r="L148" i="45"/>
  <c r="L803" i="45"/>
  <c r="M645" i="45"/>
  <c r="M102" i="45"/>
  <c r="M73" i="45"/>
  <c r="L917" i="45"/>
  <c r="M819" i="45"/>
  <c r="M412" i="45"/>
  <c r="M462" i="45"/>
  <c r="M644" i="45"/>
  <c r="M812" i="45"/>
  <c r="L65" i="45"/>
  <c r="L196" i="45"/>
  <c r="L53" i="45"/>
  <c r="M550" i="45"/>
  <c r="L145" i="45"/>
  <c r="L522" i="45"/>
  <c r="L161" i="45"/>
  <c r="L956" i="45"/>
  <c r="L352" i="45"/>
  <c r="M554" i="45"/>
  <c r="L38" i="45"/>
  <c r="L857" i="45"/>
  <c r="M782" i="45"/>
  <c r="L527" i="45"/>
  <c r="L661" i="45"/>
  <c r="M443" i="45"/>
  <c r="L338" i="45"/>
  <c r="L37" i="45"/>
  <c r="L476" i="45"/>
  <c r="M643" i="45"/>
  <c r="M38" i="45"/>
  <c r="M112" i="45"/>
  <c r="L1079" i="45"/>
  <c r="L389" i="45"/>
  <c r="L86" i="45"/>
  <c r="M921" i="45"/>
  <c r="L259" i="45"/>
  <c r="M907" i="45"/>
  <c r="M741" i="45"/>
  <c r="M485" i="45"/>
  <c r="M103" i="45"/>
  <c r="L1153" i="45"/>
  <c r="L54" i="45"/>
  <c r="L434" i="45"/>
  <c r="M861" i="45"/>
  <c r="L929" i="45"/>
  <c r="M467" i="45"/>
  <c r="L117" i="45"/>
  <c r="L825" i="45"/>
  <c r="L710" i="45"/>
  <c r="L473" i="45"/>
  <c r="L645" i="45"/>
  <c r="L912" i="45"/>
  <c r="L954" i="45"/>
  <c r="L521" i="45"/>
  <c r="L602" i="45"/>
  <c r="L539" i="45"/>
  <c r="M502" i="45"/>
  <c r="M347" i="45"/>
  <c r="M854" i="45"/>
  <c r="M318" i="45"/>
  <c r="L625" i="45"/>
  <c r="M705" i="45"/>
  <c r="M624" i="45"/>
  <c r="L346" i="45"/>
  <c r="L355" i="45"/>
  <c r="L298" i="45"/>
  <c r="L180" i="45"/>
  <c r="M754" i="45"/>
  <c r="M628" i="45"/>
  <c r="M764" i="45"/>
  <c r="M650" i="45"/>
  <c r="L412" i="45"/>
  <c r="M72" i="45"/>
  <c r="L911" i="45"/>
  <c r="M562" i="45"/>
  <c r="M781" i="45"/>
  <c r="L194" i="45"/>
  <c r="M655" i="45"/>
  <c r="L655" i="45"/>
  <c r="M30" i="45"/>
  <c r="M853" i="45"/>
  <c r="L870" i="45"/>
  <c r="M657" i="45"/>
  <c r="M712" i="45"/>
  <c r="L898" i="45"/>
  <c r="L474" i="45"/>
  <c r="L36" i="45"/>
  <c r="L221" i="45"/>
  <c r="L39" i="45"/>
  <c r="L624" i="45"/>
  <c r="M587" i="45"/>
  <c r="M119" i="45"/>
  <c r="L1128" i="45"/>
  <c r="M742" i="45"/>
  <c r="M463" i="45"/>
  <c r="L619" i="45"/>
  <c r="M943" i="45"/>
  <c r="M158" i="45"/>
  <c r="L248" i="45"/>
  <c r="M718" i="45"/>
  <c r="M455" i="45"/>
  <c r="M56" i="45"/>
  <c r="L883" i="45"/>
  <c r="L83" i="45"/>
  <c r="L82" i="45"/>
  <c r="M545" i="45"/>
  <c r="L1024" i="45"/>
  <c r="L934" i="45"/>
  <c r="M792" i="45"/>
  <c r="M618" i="45"/>
  <c r="M138" i="45"/>
  <c r="L223" i="45"/>
  <c r="L953" i="45"/>
  <c r="L490" i="45"/>
  <c r="L1101" i="45"/>
  <c r="L343" i="45"/>
  <c r="L300" i="45"/>
  <c r="L310" i="45"/>
  <c r="L584" i="45"/>
  <c r="M996" i="45"/>
  <c r="L1006" i="45"/>
  <c r="L675" i="45"/>
  <c r="L608" i="45"/>
  <c r="M379" i="45"/>
  <c r="M574" i="45"/>
  <c r="L379" i="45"/>
  <c r="L700" i="45"/>
  <c r="L878" i="45"/>
  <c r="M441" i="45"/>
  <c r="M883" i="45"/>
  <c r="M436" i="45"/>
  <c r="L864" i="45"/>
  <c r="M71" i="45"/>
  <c r="L623" i="45"/>
  <c r="M472" i="45"/>
  <c r="L757" i="45"/>
  <c r="M938" i="45"/>
  <c r="M113" i="45"/>
  <c r="L217" i="45"/>
  <c r="M981" i="45"/>
  <c r="M914" i="45"/>
  <c r="L133" i="45"/>
  <c r="M960" i="45"/>
  <c r="L405" i="45"/>
  <c r="L383" i="45"/>
  <c r="L1085" i="45"/>
  <c r="M848" i="45"/>
  <c r="M686" i="45"/>
  <c r="M483" i="45"/>
  <c r="M767" i="45"/>
  <c r="L78" i="45"/>
  <c r="M785" i="45"/>
  <c r="L520" i="45"/>
  <c r="L410" i="45"/>
  <c r="L175" i="45"/>
  <c r="L643" i="45"/>
  <c r="M745" i="45"/>
  <c r="M422" i="45"/>
  <c r="L667" i="45"/>
  <c r="M494" i="45"/>
  <c r="L998" i="45"/>
  <c r="L848" i="45"/>
  <c r="L948" i="45"/>
  <c r="L916" i="45"/>
  <c r="L937" i="45"/>
  <c r="L1011" i="45"/>
  <c r="L832" i="45"/>
  <c r="M153" i="45"/>
  <c r="L947" i="45"/>
  <c r="L1019" i="45"/>
  <c r="L826" i="45"/>
  <c r="L774" i="45"/>
  <c r="L303" i="45"/>
  <c r="L451" i="45"/>
  <c r="L68" i="45"/>
  <c r="L530" i="45"/>
  <c r="L229" i="45"/>
  <c r="L867" i="45"/>
  <c r="M123" i="45"/>
  <c r="L1000" i="45"/>
  <c r="L970" i="45"/>
  <c r="L96" i="45"/>
  <c r="L886" i="45"/>
  <c r="L853" i="45"/>
  <c r="M879" i="45"/>
  <c r="M19" i="45"/>
  <c r="L93" i="45"/>
  <c r="L224" i="45"/>
  <c r="M541" i="45"/>
  <c r="L344" i="45"/>
  <c r="L586" i="45"/>
  <c r="M814" i="45"/>
  <c r="L250" i="45"/>
  <c r="L370" i="45"/>
  <c r="M849" i="45"/>
  <c r="L467" i="45"/>
  <c r="M376" i="45"/>
  <c r="L576" i="45"/>
  <c r="L860" i="45"/>
  <c r="L698" i="45"/>
  <c r="M736" i="45"/>
  <c r="M700" i="45"/>
  <c r="L980" i="45"/>
  <c r="M744" i="45"/>
  <c r="M702" i="45"/>
  <c r="L319" i="45"/>
  <c r="L184" i="45"/>
  <c r="L768" i="45"/>
  <c r="M328" i="45"/>
  <c r="L94" i="45"/>
  <c r="L646" i="45"/>
  <c r="M995" i="45"/>
  <c r="L902" i="45"/>
  <c r="M159" i="45"/>
  <c r="L384" i="45"/>
  <c r="L559" i="45"/>
  <c r="L820" i="45"/>
  <c r="L844" i="45"/>
  <c r="L928" i="45"/>
  <c r="L404" i="45"/>
  <c r="L455" i="45"/>
  <c r="L678" i="45"/>
  <c r="M569" i="45"/>
  <c r="L280" i="45"/>
  <c r="M635" i="45"/>
  <c r="M597" i="45"/>
  <c r="L865" i="45"/>
  <c r="M875" i="45"/>
  <c r="L284" i="45"/>
  <c r="L670" i="45"/>
  <c r="L763" i="45"/>
  <c r="M355" i="45"/>
  <c r="M75" i="45"/>
  <c r="L992" i="45"/>
  <c r="L377" i="45"/>
  <c r="L271" i="45"/>
  <c r="L158" i="45"/>
  <c r="L333" i="45"/>
  <c r="L1100" i="45"/>
  <c r="L1096" i="45"/>
  <c r="M955" i="45"/>
  <c r="L1057" i="45"/>
  <c r="M510" i="45"/>
  <c r="L52" i="45"/>
  <c r="M568" i="45"/>
  <c r="M871" i="45"/>
  <c r="L397" i="45"/>
  <c r="L492" i="45"/>
  <c r="L893" i="45"/>
  <c r="L270" i="45"/>
  <c r="L951" i="45"/>
  <c r="M128" i="45"/>
  <c r="L1004" i="45"/>
  <c r="M553" i="45"/>
  <c r="M807" i="45"/>
  <c r="L830" i="45"/>
  <c r="L431" i="45"/>
  <c r="M956" i="45"/>
  <c r="M973" i="45"/>
  <c r="M929" i="45"/>
  <c r="M759" i="45"/>
  <c r="L1088" i="45"/>
  <c r="L1070" i="45"/>
  <c r="L385" i="45"/>
  <c r="M561" i="45"/>
  <c r="M969" i="45"/>
  <c r="L668" i="45"/>
  <c r="M1006" i="45"/>
  <c r="L497" i="45"/>
  <c r="M660" i="45"/>
  <c r="M985" i="45"/>
  <c r="M788" i="45"/>
  <c r="M321" i="45"/>
  <c r="L703" i="45"/>
  <c r="L572" i="45"/>
  <c r="M649" i="45"/>
  <c r="L123" i="45"/>
  <c r="M909" i="45"/>
  <c r="L588" i="45"/>
  <c r="L332" i="45"/>
  <c r="L373" i="45"/>
  <c r="M491" i="45"/>
  <c r="L528" i="45"/>
  <c r="M752" i="45"/>
  <c r="L281" i="45"/>
  <c r="M1012" i="45"/>
  <c r="L534" i="45"/>
  <c r="L1118" i="45"/>
  <c r="L32" i="45"/>
  <c r="L523" i="45"/>
  <c r="L687" i="45"/>
  <c r="L973" i="45"/>
  <c r="L805" i="45"/>
  <c r="M664" i="45"/>
  <c r="L788" i="45"/>
  <c r="L879" i="45"/>
  <c r="M80" i="45"/>
  <c r="L1036" i="45"/>
  <c r="M497" i="45"/>
  <c r="M398" i="45"/>
  <c r="L591" i="45"/>
  <c r="L351" i="45"/>
  <c r="M152" i="45"/>
  <c r="L159" i="45"/>
  <c r="L504" i="45"/>
  <c r="L291" i="45"/>
  <c r="L323" i="45"/>
  <c r="M925" i="45"/>
  <c r="L578" i="45"/>
  <c r="L744" i="45"/>
  <c r="M592" i="45"/>
  <c r="M433" i="45"/>
  <c r="L23" i="45"/>
  <c r="L107" i="45"/>
  <c r="L558" i="45"/>
  <c r="M987" i="45"/>
  <c r="L942" i="45"/>
  <c r="L169" i="45"/>
  <c r="M709" i="45"/>
  <c r="M388" i="45"/>
  <c r="L329" i="45"/>
  <c r="M461" i="45"/>
  <c r="L307" i="45"/>
  <c r="L205" i="45"/>
  <c r="L705" i="45"/>
  <c r="M466" i="45"/>
  <c r="L712" i="45"/>
  <c r="M797" i="45"/>
  <c r="L640" i="45"/>
  <c r="M430" i="45"/>
  <c r="M726" i="45"/>
  <c r="L963" i="45"/>
  <c r="M923" i="45"/>
  <c r="L859" i="45"/>
  <c r="L695" i="45"/>
  <c r="L901" i="45"/>
  <c r="L541" i="45"/>
  <c r="M421" i="45"/>
  <c r="M642" i="45"/>
  <c r="M536" i="45"/>
  <c r="M765" i="45"/>
  <c r="L791" i="45"/>
  <c r="M843" i="45"/>
  <c r="L965" i="45"/>
  <c r="L846" i="45"/>
  <c r="L936" i="45"/>
  <c r="L880" i="45"/>
  <c r="M598" i="45"/>
  <c r="M352" i="45"/>
  <c r="M61" i="45"/>
  <c r="L417" i="45"/>
  <c r="M786" i="45"/>
  <c r="M20" i="45"/>
  <c r="M48" i="45"/>
  <c r="L769" i="45"/>
  <c r="L288" i="45"/>
  <c r="M732" i="45"/>
  <c r="M573" i="45"/>
  <c r="L524" i="45"/>
  <c r="L349" i="45"/>
  <c r="L475" i="45"/>
  <c r="M779" i="45"/>
  <c r="L945" i="45"/>
  <c r="L780" i="45"/>
  <c r="L401" i="45"/>
  <c r="L64" i="45"/>
  <c r="L67" i="45"/>
  <c r="M380" i="45"/>
  <c r="M340" i="45"/>
  <c r="L793" i="45"/>
  <c r="M413" i="45"/>
  <c r="L489" i="45"/>
  <c r="M393" i="45"/>
  <c r="L543" i="45"/>
  <c r="M126" i="45"/>
  <c r="L971" i="45"/>
  <c r="L735" i="45"/>
  <c r="L1053" i="45"/>
  <c r="M942" i="45"/>
  <c r="L873" i="45"/>
  <c r="M154" i="45"/>
  <c r="M668" i="45"/>
  <c r="M557" i="45"/>
  <c r="M325" i="45"/>
  <c r="L35" i="45"/>
  <c r="L868" i="45"/>
  <c r="L804" i="45"/>
  <c r="L786" i="45"/>
  <c r="L959" i="45"/>
  <c r="L570" i="45"/>
  <c r="L666" i="45"/>
  <c r="L374" i="45"/>
  <c r="L1033" i="45"/>
  <c r="L684" i="45"/>
  <c r="M662" i="45"/>
  <c r="L921" i="45"/>
  <c r="L25" i="45"/>
  <c r="L495" i="45"/>
  <c r="M623" i="45"/>
  <c r="M98" i="45"/>
  <c r="L295" i="45"/>
  <c r="L598" i="45"/>
  <c r="L784" i="45"/>
  <c r="L142" i="45"/>
  <c r="L386" i="45"/>
  <c r="L1005" i="45"/>
  <c r="L334" i="45"/>
  <c r="M873" i="45"/>
  <c r="M509" i="45"/>
  <c r="M584" i="45"/>
  <c r="M965" i="45"/>
  <c r="L1029" i="45"/>
  <c r="M680" i="45"/>
  <c r="M345" i="45"/>
  <c r="L636" i="45"/>
  <c r="M983" i="45"/>
  <c r="L930" i="45"/>
  <c r="M334" i="45"/>
  <c r="L540" i="45"/>
  <c r="M964" i="45"/>
  <c r="M447" i="45"/>
  <c r="L63" i="45"/>
  <c r="L240" i="45"/>
  <c r="M641" i="45"/>
  <c r="L1037" i="45"/>
  <c r="L514" i="45"/>
  <c r="M778" i="45"/>
  <c r="L932" i="45"/>
  <c r="L850" i="45"/>
  <c r="L607" i="45"/>
  <c r="L773" i="45"/>
  <c r="L771" i="45"/>
  <c r="M865" i="45"/>
  <c r="L723" i="45"/>
  <c r="L30" i="45"/>
  <c r="L272" i="45"/>
  <c r="L1020" i="45"/>
  <c r="L503" i="45"/>
  <c r="L612" i="45"/>
  <c r="M52" i="45"/>
  <c r="L9" i="45"/>
  <c r="L414" i="45"/>
  <c r="M661" i="45"/>
  <c r="M728" i="45"/>
  <c r="M575" i="45"/>
  <c r="L206" i="45"/>
  <c r="L105" i="45"/>
  <c r="M507" i="45"/>
  <c r="L267" i="45"/>
  <c r="M82" i="45"/>
  <c r="L460" i="45"/>
  <c r="M852" i="45"/>
  <c r="L701" i="45"/>
  <c r="M331" i="45"/>
  <c r="L306" i="45"/>
  <c r="L1150" i="45"/>
  <c r="M91" i="45"/>
  <c r="L1047" i="45"/>
  <c r="L1151" i="45"/>
  <c r="L550" i="45"/>
  <c r="L340" i="45"/>
  <c r="L359" i="45"/>
  <c r="L363" i="45"/>
  <c r="L185" i="45"/>
  <c r="L1063" i="45"/>
  <c r="L47" i="45"/>
  <c r="L468" i="45"/>
  <c r="L7" i="45"/>
  <c r="L304" i="45"/>
  <c r="L6" i="45"/>
  <c r="M147" i="45"/>
  <c r="L1108" i="45"/>
  <c r="M612" i="45"/>
  <c r="M384" i="45"/>
  <c r="L265" i="45"/>
  <c r="M910" i="45"/>
  <c r="L958" i="45"/>
  <c r="L212" i="45"/>
  <c r="M498" i="45"/>
  <c r="M350" i="45"/>
  <c r="L753" i="45"/>
  <c r="L1068" i="45"/>
  <c r="L200" i="45"/>
  <c r="L477" i="45"/>
  <c r="L28" i="45"/>
  <c r="M558" i="45"/>
  <c r="M950" i="45"/>
  <c r="M429" i="45"/>
  <c r="L738" i="45"/>
  <c r="L761" i="45"/>
  <c r="L525" i="45"/>
  <c r="L1012" i="45"/>
  <c r="L903" i="45"/>
  <c r="M880" i="45"/>
  <c r="M780" i="45"/>
  <c r="L285" i="45"/>
  <c r="M449" i="45"/>
  <c r="L840" i="45"/>
  <c r="M160" i="45"/>
  <c r="L207" i="45"/>
  <c r="M353" i="45"/>
  <c r="M590" i="45"/>
  <c r="L656" i="45"/>
  <c r="L628" i="45"/>
  <c r="M672" i="45"/>
  <c r="L356" i="45"/>
  <c r="L1041" i="45"/>
  <c r="L535" i="45"/>
  <c r="M815" i="45"/>
  <c r="M348" i="45"/>
  <c r="L547" i="45"/>
  <c r="L427" i="45"/>
  <c r="L345" i="45"/>
  <c r="M403" i="45"/>
  <c r="M515" i="45"/>
  <c r="M468" i="45"/>
  <c r="L679" i="45"/>
  <c r="L851" i="45"/>
  <c r="L189" i="45"/>
  <c r="M817" i="45"/>
  <c r="L882" i="45"/>
  <c r="L91" i="45"/>
  <c r="M499" i="45"/>
  <c r="M522" i="45"/>
  <c r="L360" i="45"/>
  <c r="L287" i="45"/>
  <c r="M580" i="45"/>
  <c r="M166" i="45"/>
  <c r="L1051" i="45"/>
  <c r="M905" i="45"/>
  <c r="L88" i="45"/>
  <c r="M484" i="45"/>
  <c r="L772" i="45"/>
  <c r="M326" i="45"/>
  <c r="M165" i="45"/>
  <c r="M692" i="45"/>
  <c r="M529" i="45"/>
  <c r="L833" i="45"/>
  <c r="L339" i="45"/>
  <c r="L1035" i="45"/>
  <c r="M676" i="45"/>
  <c r="M312" i="45"/>
  <c r="L595" i="45"/>
  <c r="L1092" i="45"/>
  <c r="M344" i="45"/>
  <c r="L62" i="45"/>
  <c r="M953" i="45"/>
  <c r="L651" i="45"/>
  <c r="L707" i="45"/>
  <c r="M526" i="45"/>
  <c r="L318" i="45"/>
  <c r="M33" i="45"/>
  <c r="M528" i="45"/>
  <c r="M480" i="45"/>
  <c r="M434" i="45"/>
  <c r="L268" i="45"/>
  <c r="L810" i="45"/>
  <c r="L711" i="45"/>
  <c r="M140" i="45"/>
  <c r="L232" i="45"/>
  <c r="L836" i="45"/>
  <c r="M547" i="45"/>
  <c r="L279" i="45"/>
  <c r="L1055" i="45"/>
  <c r="L1076" i="45"/>
  <c r="M818" i="45"/>
  <c r="M902" i="45"/>
  <c r="L733" i="45"/>
  <c r="L756" i="45"/>
  <c r="M107" i="45"/>
  <c r="M390" i="45"/>
  <c r="L922" i="45"/>
  <c r="L273" i="45"/>
  <c r="M396" i="45"/>
  <c r="L988" i="45"/>
  <c r="L642" i="45"/>
  <c r="M685" i="45"/>
  <c r="M66" i="45"/>
  <c r="M594" i="45"/>
  <c r="M534" i="45"/>
  <c r="M760" i="45"/>
  <c r="L1120" i="45"/>
  <c r="L812" i="45"/>
  <c r="L895" i="45"/>
  <c r="L327" i="45"/>
  <c r="L952" i="45"/>
  <c r="M783" i="45"/>
  <c r="L834" i="45"/>
  <c r="M402" i="45"/>
  <c r="L831" i="45"/>
  <c r="L781" i="45"/>
  <c r="L556" i="45"/>
  <c r="M600" i="45"/>
  <c r="L906" i="45"/>
  <c r="M615" i="45"/>
  <c r="L955" i="45"/>
  <c r="L1126" i="45"/>
  <c r="L449" i="45"/>
  <c r="L302" i="45"/>
  <c r="M586" i="45"/>
  <c r="L1023" i="45"/>
  <c r="M341" i="45"/>
  <c r="M963" i="45"/>
  <c r="L778" i="45"/>
  <c r="L984" i="45"/>
  <c r="L470" i="45"/>
  <c r="M936" i="45"/>
  <c r="M919" i="45"/>
  <c r="M894" i="45"/>
  <c r="M17" i="45"/>
  <c r="L187" i="45"/>
  <c r="M917" i="45"/>
  <c r="M898" i="45"/>
  <c r="M636" i="45"/>
  <c r="M651" i="45"/>
  <c r="M583" i="45"/>
  <c r="M542" i="45"/>
  <c r="L27" i="45"/>
  <c r="M469" i="45"/>
  <c r="L835" i="45"/>
  <c r="L676" i="45"/>
  <c r="L724" i="45"/>
  <c r="L1001" i="45"/>
  <c r="L660" i="45"/>
  <c r="M721" i="45"/>
  <c r="M918" i="45"/>
  <c r="M386" i="45"/>
  <c r="L286" i="45"/>
  <c r="L823" i="45"/>
  <c r="M35" i="45"/>
  <c r="L457" i="45"/>
  <c r="L699" i="45"/>
  <c r="L165" i="45"/>
  <c r="M78" i="45"/>
  <c r="L563" i="45"/>
  <c r="L1086" i="45"/>
  <c r="L815" i="45"/>
  <c r="M801" i="45"/>
  <c r="L702" i="45"/>
  <c r="M972" i="45"/>
  <c r="M487" i="45"/>
  <c r="M16" i="45"/>
  <c r="L178" i="45"/>
  <c r="M346" i="45"/>
  <c r="L553" i="45"/>
  <c r="L100" i="45"/>
  <c r="L654" i="45"/>
  <c r="M901" i="45"/>
  <c r="L439" i="45"/>
  <c r="L915" i="45"/>
  <c r="L472" i="45"/>
  <c r="L228" i="45"/>
  <c r="L1099" i="45"/>
  <c r="L58" i="45"/>
  <c r="M426" i="45"/>
  <c r="L526" i="45"/>
  <c r="M58" i="45"/>
  <c r="M50" i="45"/>
  <c r="L754" i="45"/>
  <c r="L565" i="45"/>
  <c r="L728" i="45"/>
  <c r="L21" i="45"/>
  <c r="M922" i="45"/>
  <c r="L501" i="45"/>
  <c r="L72" i="45"/>
  <c r="M724" i="45"/>
  <c r="M458" i="45"/>
  <c r="L785" i="45"/>
  <c r="L852" i="45"/>
  <c r="M828" i="45"/>
  <c r="M401" i="45"/>
  <c r="L727" i="45"/>
  <c r="M755" i="45"/>
  <c r="M769" i="45"/>
  <c r="M630" i="45"/>
  <c r="L990" i="45"/>
  <c r="L348" i="45"/>
  <c r="L641" i="45"/>
  <c r="M76" i="45"/>
  <c r="M795" i="45"/>
  <c r="M131" i="45"/>
  <c r="L877" i="45"/>
  <c r="M646" i="45"/>
  <c r="M404" i="45"/>
  <c r="L174" i="45"/>
  <c r="L961" i="45"/>
  <c r="M332" i="45"/>
  <c r="L964" i="45"/>
  <c r="L446" i="45"/>
  <c r="L85" i="45"/>
  <c r="L236" i="45"/>
  <c r="L1038" i="45"/>
  <c r="L17" i="45"/>
  <c r="L715" i="45"/>
  <c r="L433" i="45"/>
  <c r="L1043" i="45"/>
  <c r="L171" i="45"/>
  <c r="L157" i="45"/>
  <c r="L531" i="45"/>
  <c r="L483" i="45"/>
  <c r="L993" i="45"/>
  <c r="L644" i="45"/>
  <c r="L766" i="45"/>
  <c r="M432" i="45"/>
  <c r="L975" i="45"/>
  <c r="M617" i="45"/>
  <c r="M731" i="45"/>
  <c r="L925" i="45"/>
  <c r="L1022" i="45"/>
  <c r="L1129" i="45"/>
  <c r="L991" i="45"/>
  <c r="L604" i="45"/>
  <c r="L260" i="45"/>
  <c r="M329" i="45"/>
  <c r="M46" i="45"/>
  <c r="M916" i="45"/>
  <c r="M748" i="45"/>
  <c r="L43" i="45"/>
  <c r="M446" i="45"/>
  <c r="L103" i="45"/>
  <c r="M1010" i="45"/>
  <c r="L502" i="45"/>
  <c r="L580" i="45"/>
  <c r="M585" i="45"/>
  <c r="M452" i="45"/>
  <c r="M101" i="45"/>
  <c r="L720" i="45"/>
  <c r="L802" i="45"/>
  <c r="L1130" i="45"/>
  <c r="L16" i="45"/>
  <c r="M891" i="45"/>
  <c r="M631" i="45"/>
  <c r="L312" i="45"/>
  <c r="L464" i="45"/>
  <c r="L443" i="45"/>
  <c r="M634" i="45"/>
  <c r="L183" i="45"/>
  <c r="M14" i="45"/>
  <c r="L1145" i="45"/>
  <c r="L736" i="45"/>
  <c r="M794" i="45"/>
  <c r="M124" i="45"/>
  <c r="M417" i="45"/>
  <c r="L792" i="45"/>
  <c r="L714" i="45"/>
  <c r="M324" i="45"/>
  <c r="L669" i="45"/>
  <c r="L923" i="45"/>
  <c r="L199" i="45"/>
  <c r="L1095" i="45"/>
  <c r="M394" i="45"/>
  <c r="L1137" i="45"/>
  <c r="M551" i="45"/>
  <c r="L399" i="45"/>
  <c r="L305" i="45"/>
  <c r="L453" i="45"/>
  <c r="L665" i="45"/>
  <c r="L1144" i="45"/>
  <c r="M798" i="45"/>
  <c r="L1111" i="45"/>
  <c r="L102" i="45"/>
  <c r="L573" i="45"/>
  <c r="L866" i="45"/>
  <c r="L235" i="45"/>
  <c r="L18" i="45"/>
  <c r="M639" i="45"/>
  <c r="L994" i="45"/>
  <c r="M43" i="45"/>
  <c r="L247" i="45"/>
  <c r="L15" i="45"/>
  <c r="M94" i="45"/>
  <c r="L693" i="45"/>
  <c r="L76" i="45"/>
  <c r="L862" i="45"/>
  <c r="M804" i="45"/>
  <c r="L50" i="45"/>
  <c r="L759" i="45"/>
  <c r="L658" i="45"/>
  <c r="M34" i="45"/>
  <c r="L671" i="45"/>
  <c r="M614" i="45"/>
  <c r="M751" i="45"/>
  <c r="M1002" i="45"/>
  <c r="M549" i="45"/>
  <c r="M729" i="45"/>
  <c r="M572" i="45"/>
  <c r="M531" i="45"/>
  <c r="L320" i="45"/>
  <c r="L856" i="45"/>
  <c r="L126" i="45"/>
  <c r="M465" i="45"/>
  <c r="M844" i="45"/>
  <c r="M69" i="45"/>
  <c r="M648" i="45"/>
  <c r="L465" i="45"/>
  <c r="L80" i="45"/>
  <c r="L92" i="45"/>
  <c r="L760" i="45"/>
  <c r="L201" i="45"/>
  <c r="M162" i="45"/>
  <c r="M931" i="45"/>
  <c r="L583" i="45"/>
  <c r="M719" i="45"/>
  <c r="L444" i="45"/>
  <c r="M684" i="45"/>
  <c r="M524" i="45"/>
  <c r="M506" i="45"/>
  <c r="L969" i="45"/>
  <c r="L254" i="45"/>
  <c r="M816" i="45"/>
  <c r="L454" i="45"/>
  <c r="M603" i="45"/>
  <c r="L436" i="45"/>
  <c r="L293" i="45"/>
  <c r="M39" i="45"/>
  <c r="L150" i="45"/>
  <c r="L828" i="45"/>
  <c r="M127" i="45"/>
  <c r="L422" i="45"/>
  <c r="M63" i="45"/>
  <c r="M847" i="45"/>
  <c r="L172" i="45"/>
  <c r="M544" i="45"/>
  <c r="M122" i="45"/>
  <c r="L622" i="45"/>
  <c r="M425" i="45"/>
  <c r="L690" i="45"/>
  <c r="L261" i="45"/>
  <c r="M710" i="45"/>
  <c r="M940" i="45"/>
  <c r="L713" i="45"/>
  <c r="L264" i="45"/>
  <c r="L1117" i="45"/>
  <c r="L816" i="45"/>
  <c r="L770" i="45"/>
  <c r="L1010" i="45"/>
  <c r="M821" i="45"/>
  <c r="L799" i="45"/>
  <c r="L104" i="45"/>
  <c r="L972" i="45"/>
  <c r="M912" i="45"/>
  <c r="L889" i="45"/>
  <c r="M913" i="45"/>
  <c r="L208" i="45"/>
  <c r="L14" i="45"/>
  <c r="L944" i="45"/>
  <c r="L330" i="45"/>
  <c r="L782" i="45"/>
  <c r="L31" i="45"/>
  <c r="L892" i="45"/>
  <c r="M118" i="45"/>
  <c r="M1011" i="45"/>
  <c r="L511" i="45"/>
  <c r="M409" i="45"/>
  <c r="L789" i="45"/>
  <c r="L914" i="45"/>
  <c r="L813" i="45"/>
  <c r="M962" i="45"/>
  <c r="L982" i="45"/>
  <c r="L170" i="45"/>
  <c r="M151" i="45"/>
  <c r="M689" i="45"/>
  <c r="L842" i="45"/>
  <c r="M927" i="45"/>
  <c r="M632" i="45"/>
  <c r="L721" i="45"/>
  <c r="L747" i="45"/>
  <c r="L682" i="45"/>
  <c r="M330" i="45"/>
  <c r="L1009" i="45"/>
  <c r="L1125" i="45"/>
  <c r="L750" i="45"/>
  <c r="L84" i="45"/>
  <c r="M389" i="45"/>
  <c r="L336" i="45"/>
  <c r="L337" i="45"/>
  <c r="L983" i="45"/>
  <c r="L968" i="45"/>
  <c r="L106" i="45"/>
  <c r="L421" i="45"/>
  <c r="L613" i="45"/>
  <c r="M739" i="45"/>
  <c r="L461" i="45"/>
  <c r="M459" i="45"/>
  <c r="L629" i="45"/>
  <c r="M111" i="45"/>
  <c r="L548" i="45"/>
  <c r="M336" i="45"/>
  <c r="L211" i="45"/>
  <c r="L139" i="45"/>
  <c r="L411" i="45"/>
  <c r="L442" i="45"/>
  <c r="L894" i="45"/>
  <c r="M167" i="45"/>
  <c r="M595" i="45"/>
  <c r="M868" i="45"/>
  <c r="L341" i="45"/>
  <c r="M42" i="45"/>
  <c r="L282" i="45"/>
  <c r="M610" i="45"/>
  <c r="L1146" i="45"/>
  <c r="M148" i="45"/>
  <c r="L1039" i="45"/>
  <c r="M733" i="45"/>
  <c r="L12" i="45"/>
  <c r="M77" i="45"/>
  <c r="L1045" i="45"/>
  <c r="L13" i="45"/>
  <c r="M846" i="45"/>
  <c r="L432" i="45"/>
  <c r="L283" i="45"/>
  <c r="L691" i="45"/>
  <c r="M793" i="45"/>
  <c r="L618" i="45"/>
  <c r="L843" i="45"/>
  <c r="M135" i="45"/>
  <c r="L197" i="45"/>
  <c r="M342" i="45"/>
  <c r="L688" i="45"/>
  <c r="L795" i="45"/>
  <c r="M495" i="45"/>
  <c r="M28" i="45"/>
  <c r="L20" i="45"/>
  <c r="L1078" i="45"/>
  <c r="L8" i="45"/>
  <c r="M926" i="45"/>
  <c r="L997" i="45"/>
  <c r="M523" i="45"/>
  <c r="M904" i="45"/>
  <c r="M519" i="45"/>
  <c r="M659" i="45"/>
  <c r="L19" i="45"/>
  <c r="M882" i="45"/>
  <c r="L256" i="45"/>
  <c r="L827" i="45"/>
  <c r="L441" i="45"/>
  <c r="L75" i="45"/>
  <c r="M156" i="45"/>
  <c r="L630" i="45"/>
  <c r="M576" i="45"/>
  <c r="M961" i="45"/>
  <c r="L949" i="45"/>
  <c r="M356" i="45"/>
  <c r="L519" i="45"/>
  <c r="L593" i="45"/>
  <c r="L797" i="45"/>
  <c r="L357" i="45"/>
  <c r="M132" i="45"/>
  <c r="L41" i="45"/>
  <c r="L508" i="45"/>
  <c r="L480" i="45"/>
  <c r="L101" i="45"/>
  <c r="L783" i="45"/>
  <c r="M89" i="45"/>
  <c r="L322" i="45"/>
  <c r="M106" i="45"/>
  <c r="M125" i="45"/>
  <c r="L616" i="45"/>
  <c r="L99" i="45"/>
  <c r="M571" i="45"/>
  <c r="L566" i="45"/>
  <c r="L542" i="45"/>
  <c r="L910" i="45"/>
  <c r="M74" i="45"/>
  <c r="L709" i="45"/>
  <c r="M157" i="45"/>
  <c r="M763" i="45"/>
  <c r="L1016" i="45"/>
  <c r="L10" i="45"/>
  <c r="L904" i="45"/>
  <c r="M613" i="45"/>
  <c r="M474" i="45"/>
  <c r="L459" i="45"/>
  <c r="L24" i="45"/>
  <c r="L909" i="45"/>
  <c r="L561" i="45"/>
  <c r="L798" i="45"/>
  <c r="L752" i="45"/>
  <c r="L962" i="45"/>
  <c r="L278" i="45"/>
  <c r="L328" i="45"/>
  <c r="M822" i="45"/>
  <c r="M54" i="45"/>
  <c r="M512" i="45"/>
  <c r="L413" i="45"/>
  <c r="L1083" i="45"/>
  <c r="M626" i="45"/>
  <c r="L1003" i="45"/>
  <c r="L737" i="45"/>
  <c r="L847" i="45"/>
  <c r="L800" i="45"/>
  <c r="L1021" i="45"/>
  <c r="L177" i="45"/>
  <c r="M427" i="45"/>
  <c r="M327" i="45"/>
  <c r="M378" i="45"/>
  <c r="L1105" i="45"/>
  <c r="M428" i="45"/>
  <c r="L290" i="45"/>
  <c r="L45" i="45"/>
  <c r="M579" i="45"/>
  <c r="M893" i="45"/>
  <c r="M521" i="45"/>
  <c r="M375" i="45"/>
  <c r="L863" i="45"/>
  <c r="M903" i="45"/>
  <c r="L167" i="45"/>
  <c r="M625" i="45"/>
  <c r="M602" i="45"/>
  <c r="L692" i="45"/>
  <c r="M445" i="45"/>
  <c r="L368" i="45"/>
  <c r="M532" i="45"/>
  <c r="M25" i="45"/>
  <c r="M699" i="45"/>
  <c r="L689" i="45"/>
  <c r="L672" i="45"/>
  <c r="M896" i="45"/>
  <c r="L154" i="45"/>
  <c r="L313" i="45"/>
  <c r="L40" i="45"/>
  <c r="M976" i="45"/>
  <c r="L704" i="45"/>
  <c r="L918" i="45"/>
  <c r="M990" i="45"/>
  <c r="L89" i="45"/>
  <c r="M665" i="45"/>
  <c r="L367" i="45"/>
  <c r="L317" i="45"/>
  <c r="M133" i="45"/>
  <c r="L113" i="45"/>
  <c r="L95" i="45"/>
  <c r="L653" i="45"/>
  <c r="L776" i="45"/>
  <c r="L1013" i="45"/>
  <c r="L144" i="45"/>
  <c r="L755" i="45"/>
  <c r="L600" i="45"/>
  <c r="L627" i="45"/>
  <c r="L493" i="45"/>
  <c r="M775" i="45"/>
  <c r="M149" i="45"/>
  <c r="L686" i="45"/>
  <c r="L734" i="45"/>
  <c r="L1064" i="45"/>
  <c r="L950" i="45"/>
  <c r="M599" i="45"/>
  <c r="L1067" i="45"/>
  <c r="L829" i="45"/>
  <c r="M363" i="45"/>
  <c r="M878" i="45"/>
  <c r="M406" i="45"/>
  <c r="L869" i="45"/>
  <c r="M675" i="45"/>
  <c r="M320" i="45"/>
  <c r="M516" i="45"/>
  <c r="L913" i="45"/>
  <c r="L749" i="45"/>
  <c r="M470" i="45"/>
  <c r="L814" i="45"/>
  <c r="L891" i="45"/>
  <c r="M500" i="45"/>
  <c r="M622" i="45"/>
  <c r="L507" i="45"/>
  <c r="L164" i="45"/>
  <c r="L908" i="45"/>
  <c r="L854" i="45"/>
  <c r="M977" i="45"/>
  <c r="M514" i="45"/>
  <c r="L819" i="45"/>
  <c r="L939" i="45"/>
  <c r="L361" i="45"/>
  <c r="L560" i="45"/>
  <c r="L551" i="45"/>
  <c r="L978" i="45"/>
  <c r="L1071" i="45"/>
  <c r="L858" i="45"/>
  <c r="L818" i="45"/>
  <c r="L484" i="45"/>
  <c r="L215" i="45"/>
  <c r="M59" i="45"/>
  <c r="M838" i="45"/>
  <c r="L125" i="45"/>
  <c r="L696" i="45"/>
  <c r="M711" i="45"/>
  <c r="L225" i="45"/>
  <c r="L269" i="45"/>
  <c r="L718" i="45"/>
  <c r="M565" i="45"/>
  <c r="M86" i="45"/>
  <c r="M633" i="45"/>
  <c r="L933" i="45"/>
  <c r="L888" i="45"/>
  <c r="M115" i="45"/>
  <c r="L601" i="45"/>
  <c r="M800" i="45"/>
  <c r="L491" i="45"/>
  <c r="L742" i="45"/>
  <c r="M482" i="45"/>
  <c r="L426" i="45"/>
  <c r="L996" i="45"/>
  <c r="M954" i="45"/>
  <c r="L726" i="45"/>
  <c r="L926" i="45"/>
  <c r="L515" i="45"/>
  <c r="L631" i="45"/>
  <c r="L875" i="45"/>
  <c r="M57" i="45"/>
  <c r="L927" i="45"/>
  <c r="L516" i="45"/>
  <c r="M475" i="45"/>
  <c r="M367" i="45"/>
  <c r="L242" i="45"/>
  <c r="L136" i="45"/>
  <c r="L26" i="45"/>
  <c r="M538" i="45"/>
  <c r="L22" i="45"/>
  <c r="L801" i="45"/>
  <c r="L378" i="45"/>
  <c r="L685" i="45"/>
  <c r="L896" i="45"/>
  <c r="M418" i="45"/>
  <c r="M982" i="45"/>
  <c r="L849" i="45"/>
  <c r="M723" i="45"/>
  <c r="L861" i="45"/>
  <c r="L44" i="45"/>
  <c r="L163" i="45"/>
  <c r="M1013" i="45"/>
  <c r="L406" i="45"/>
  <c r="L131" i="45"/>
  <c r="L262" i="45"/>
  <c r="L979" i="45"/>
  <c r="L430" i="45"/>
  <c r="L146" i="45"/>
  <c r="L603" i="45"/>
  <c r="M22" i="45"/>
  <c r="L447" i="45"/>
  <c r="M593" i="45"/>
  <c r="M608" i="45"/>
  <c r="M988" i="45"/>
  <c r="L899" i="45"/>
  <c r="L1002" i="45"/>
  <c r="L708" i="45"/>
  <c r="M588" i="45"/>
  <c r="L192" i="45"/>
  <c r="L1018" i="45"/>
  <c r="L841" i="45"/>
  <c r="M81" i="45"/>
  <c r="M809" i="45"/>
  <c r="L407" i="45"/>
  <c r="L203" i="45"/>
  <c r="M358" i="45"/>
  <c r="L392" i="45"/>
  <c r="M453" i="45"/>
  <c r="L1044" i="45"/>
  <c r="L855" i="45"/>
  <c r="L1007" i="45"/>
  <c r="L585" i="45"/>
  <c r="M36" i="45"/>
  <c r="M67" i="45"/>
  <c r="M908" i="45"/>
  <c r="L731" i="45"/>
  <c r="L741" i="45"/>
  <c r="L999" i="45"/>
  <c r="L1059" i="45"/>
  <c r="L220" i="45"/>
  <c r="M51" i="45"/>
  <c r="M95" i="45"/>
  <c r="L871" i="45"/>
  <c r="M96" i="45"/>
  <c r="M424" i="45"/>
  <c r="M323" i="45"/>
  <c r="L762" i="45"/>
  <c r="L597" i="45"/>
  <c r="L275" i="45"/>
  <c r="M139" i="45"/>
  <c r="L740" i="45"/>
  <c r="L730" i="45"/>
  <c r="M361" i="45"/>
  <c r="L817" i="45"/>
  <c r="L98" i="45"/>
  <c r="L574" i="45"/>
  <c r="M53" i="45"/>
  <c r="L195" i="45"/>
  <c r="L777" i="45"/>
  <c r="L652" i="45"/>
  <c r="M448" i="45"/>
  <c r="M591" i="45"/>
  <c r="M387" i="45"/>
  <c r="L1106" i="45"/>
  <c r="L118" i="45"/>
  <c r="M92" i="45"/>
  <c r="L732" i="45"/>
  <c r="M1004" i="45"/>
  <c r="L751" i="45"/>
  <c r="L128" i="45"/>
  <c r="L263" i="45"/>
  <c r="L706" i="45"/>
  <c r="M619" i="45"/>
  <c r="M750" i="45"/>
  <c r="L1015" i="45"/>
  <c r="L838" i="45"/>
  <c r="L299" i="45"/>
  <c r="M513" i="45"/>
  <c r="L822" i="45"/>
  <c r="L674" i="45"/>
  <c r="M435" i="45"/>
  <c r="L482" i="45"/>
  <c r="M555" i="45"/>
  <c r="M21" i="45"/>
  <c r="M681" i="45"/>
  <c r="L354" i="45"/>
  <c r="L120" i="45"/>
  <c r="M714" i="45"/>
  <c r="L837" i="45"/>
  <c r="L258" i="45"/>
  <c r="L697" i="45"/>
  <c r="L931" i="45"/>
  <c r="L1066" i="45"/>
  <c r="L775" i="45"/>
  <c r="M770" i="45"/>
  <c r="L554" i="45"/>
  <c r="L794" i="45"/>
  <c r="M161" i="45"/>
  <c r="L478" i="45"/>
  <c r="L188" i="45"/>
  <c r="M892" i="45"/>
  <c r="M163" i="45"/>
  <c r="M696" i="45"/>
  <c r="L987" i="45"/>
  <c r="L255" i="45"/>
  <c r="L424" i="45"/>
  <c r="M737" i="45"/>
  <c r="L648" i="45"/>
  <c r="M806" i="45"/>
  <c r="L1040" i="45"/>
  <c r="M773" i="45"/>
  <c r="M900" i="45"/>
  <c r="L239" i="45"/>
  <c r="L995" i="45"/>
  <c r="M29" i="45"/>
  <c r="M697" i="45"/>
  <c r="L529" i="45"/>
  <c r="L375" i="45"/>
  <c r="L729" i="45"/>
  <c r="M423" i="45"/>
  <c r="L429" i="45"/>
  <c r="M490" i="45"/>
  <c r="L49" i="45"/>
  <c r="L209" i="45"/>
  <c r="L42" i="45"/>
  <c r="L796" i="45"/>
  <c r="L562" i="45"/>
  <c r="L181" i="45"/>
  <c r="L219" i="45"/>
  <c r="M40" i="45"/>
  <c r="M93" i="45"/>
  <c r="L839" i="45"/>
  <c r="M656" i="45"/>
  <c r="L47" i="46" l="1"/>
  <c r="G49" i="46"/>
  <c r="E49" i="46"/>
  <c r="C49" i="46"/>
  <c r="C35" i="46"/>
  <c r="L46" i="46"/>
  <c r="L45" i="46"/>
  <c r="L44" i="46"/>
  <c r="L11" i="4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Sebastian Glasenapp</author>
  </authors>
  <commentList>
    <comment ref="G35" authorId="0" shapeId="0" xr:uid="{00000000-0006-0000-0000-000001000000}">
      <text>
        <r>
          <rPr>
            <sz val="9"/>
            <color indexed="81"/>
            <rFont val="Tahoma"/>
            <family val="2"/>
          </rPr>
          <t>IEA 2014 data</t>
        </r>
      </text>
    </comment>
    <comment ref="I35" authorId="0" shapeId="0" xr:uid="{00000000-0006-0000-0000-000002000000}">
      <text>
        <r>
          <rPr>
            <sz val="9"/>
            <color indexed="81"/>
            <rFont val="Tahoma"/>
            <family val="2"/>
          </rPr>
          <t>IEA 2014 data</t>
        </r>
      </text>
    </comment>
    <comment ref="C51" authorId="0" shapeId="0" xr:uid="{00000000-0006-0000-0000-000003000000}">
      <text>
        <r>
          <rPr>
            <b/>
            <sz val="9"/>
            <color indexed="81"/>
            <rFont val="Tahoma"/>
            <family val="2"/>
          </rPr>
          <t xml:space="preserve">Includes:
</t>
        </r>
        <r>
          <rPr>
            <i/>
            <sz val="9"/>
            <color indexed="81"/>
            <rFont val="Tahoma"/>
            <family val="2"/>
          </rPr>
          <t>Transformation Sector:</t>
        </r>
        <r>
          <rPr>
            <sz val="9"/>
            <color indexed="81"/>
            <rFont val="Tahoma"/>
            <family val="2"/>
          </rPr>
          <t xml:space="preserve">
MAP Electricity Plants
MAP CHP Plants
MAP Heat Plants
Source: Annual questionnaire renewables and wastes - IEA/EUROSTAT/UNECE</t>
        </r>
      </text>
    </comment>
    <comment ref="E51" authorId="0" shapeId="0" xr:uid="{00000000-0006-0000-0000-000004000000}">
      <text>
        <r>
          <rPr>
            <b/>
            <sz val="9"/>
            <color indexed="81"/>
            <rFont val="Tahoma"/>
            <family val="2"/>
          </rPr>
          <t xml:space="preserve">Includes:
</t>
        </r>
        <r>
          <rPr>
            <i/>
            <sz val="9"/>
            <color indexed="81"/>
            <rFont val="Tahoma"/>
            <family val="2"/>
          </rPr>
          <t>Final Energy Consumption - Industry Sector:</t>
        </r>
        <r>
          <rPr>
            <sz val="9"/>
            <color indexed="81"/>
            <rFont val="Tahoma"/>
            <family val="2"/>
          </rPr>
          <t xml:space="preserve">
Paper, Pulp and Print
Wood and Wood Products
Non-specified (Industry)
</t>
        </r>
        <r>
          <rPr>
            <i/>
            <sz val="9"/>
            <color indexed="81"/>
            <rFont val="Tahoma"/>
            <family val="2"/>
          </rPr>
          <t>Autoproducer:</t>
        </r>
        <r>
          <rPr>
            <sz val="9"/>
            <color indexed="81"/>
            <rFont val="Tahoma"/>
            <family val="2"/>
          </rPr>
          <t xml:space="preserve">
Autoproducer Electricity Plant
Autoproducer CHP Plant
Autoproducer Heat Plant
Source: Annual questionnaire renewables and wastes - IEA/EUROSTAT/UNECE</t>
        </r>
      </text>
    </comment>
    <comment ref="G51" authorId="0" shapeId="0" xr:uid="{00000000-0006-0000-0000-000005000000}">
      <text>
        <r>
          <rPr>
            <b/>
            <sz val="9"/>
            <color indexed="81"/>
            <rFont val="Tahoma"/>
            <family val="2"/>
          </rPr>
          <t xml:space="preserve">Includes:
</t>
        </r>
        <r>
          <rPr>
            <i/>
            <sz val="9"/>
            <color indexed="81"/>
            <rFont val="Tahoma"/>
            <family val="2"/>
          </rPr>
          <t>Final Energy Consumption - other sectors:</t>
        </r>
        <r>
          <rPr>
            <sz val="9"/>
            <color indexed="81"/>
            <rFont val="Tahoma"/>
            <family val="2"/>
          </rPr>
          <t xml:space="preserve">
Residential
Source: Annual questionnaire renewables and wastes - IEA/EUROSTAT/UNECE</t>
        </r>
      </text>
    </comment>
    <comment ref="I51" authorId="0" shapeId="0" xr:uid="{00000000-0006-0000-0000-000006000000}">
      <text>
        <r>
          <rPr>
            <b/>
            <sz val="9"/>
            <color indexed="81"/>
            <rFont val="Tahoma"/>
            <family val="2"/>
          </rPr>
          <t xml:space="preserve">Includes:
</t>
        </r>
        <r>
          <rPr>
            <i/>
            <sz val="9"/>
            <color indexed="81"/>
            <rFont val="Tahoma"/>
            <family val="2"/>
          </rPr>
          <t>Final Energy Consumption - other sectors:</t>
        </r>
        <r>
          <rPr>
            <sz val="9"/>
            <color indexed="81"/>
            <rFont val="Tahoma"/>
            <family val="2"/>
          </rPr>
          <t xml:space="preserve">
Agriculture/Forestry
Fishing
Commercial and Public Service
Transport Sector
Non-specified (Other)
Source: Annual questionnaire renewables and wastes - IEA/EUROSTAT/UNECE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Steierer</author>
    <author>steierer</author>
    <author>Elisa Asmelash</author>
    <author xml:space="preserve"> </author>
  </authors>
  <commentList>
    <comment ref="Q9" authorId="0" shapeId="0" xr:uid="{00000000-0006-0000-0100-000001000000}">
      <text>
        <r>
          <rPr>
            <sz val="9"/>
            <color indexed="81"/>
            <rFont val="Arial"/>
            <family val="2"/>
          </rPr>
          <t>Stock changes are not taken into account (e.g. after big storm damage)</t>
        </r>
      </text>
    </comment>
    <comment ref="G11" authorId="0" shapeId="0" xr:uid="{00000000-0006-0000-0100-000002000000}">
      <text>
        <r>
          <rPr>
            <sz val="9"/>
            <color indexed="81"/>
            <rFont val="Arial"/>
            <family val="2"/>
          </rPr>
          <t>JFSQ 1.2 - Sawlogs and veneer logs; pulpwood, round and split and other industrial roundwood.
Subtract wood volumes from non forest areas, when possible. 
HS 4403.20/41/49/91/92/99
please note that harmonized system ist not distinguishing Woody Biomass from and Outside Forests.</t>
        </r>
      </text>
    </comment>
    <comment ref="O11" authorId="0" shapeId="0" xr:uid="{00000000-0006-0000-0100-000003000000}">
      <text>
        <r>
          <rPr>
            <sz val="9"/>
            <color indexed="81"/>
            <rFont val="Arial"/>
            <family val="2"/>
          </rPr>
          <t>JFSQ 1.2</t>
        </r>
      </text>
    </comment>
    <comment ref="Q11" authorId="0" shapeId="0" xr:uid="{00000000-0006-0000-0100-000004000000}">
      <text>
        <r>
          <rPr>
            <sz val="9"/>
            <color indexed="81"/>
            <rFont val="Arial"/>
            <family val="2"/>
          </rPr>
          <t>JFSQ 1.2</t>
        </r>
      </text>
    </comment>
    <comment ref="G12" authorId="0" shapeId="0" xr:uid="{00000000-0006-0000-0100-000005000000}">
      <text>
        <r>
          <rPr>
            <sz val="9"/>
            <color indexed="81"/>
            <rFont val="Arial"/>
            <family val="2"/>
          </rPr>
          <t>JFSQ 1.1 - Fuelwood from forest areas. Subtract volumes from outside forest area when possible.
In some countries fuelwood is also considered as energy wood.
HS 4401.10
please note that harmonized system ist not distinguishing Woody Biomass from and Outside Forests.</t>
        </r>
      </text>
    </comment>
    <comment ref="K12" authorId="0" shapeId="0" xr:uid="{00000000-0006-0000-0100-000006000000}">
      <text>
        <r>
          <rPr>
            <sz val="9"/>
            <color indexed="81"/>
            <rFont val="Arial"/>
            <family val="2"/>
          </rPr>
          <t>National studies could provide input to the sources (forest/outside forest) of the JFSQ 1.1 - If no detailed information available for Fuelwood composition, then all information should appear in K12</t>
        </r>
      </text>
    </comment>
    <comment ref="K13" authorId="0" shapeId="0" xr:uid="{00000000-0006-0000-0100-000007000000}">
      <text>
        <r>
          <rPr>
            <sz val="9"/>
            <color indexed="81"/>
            <rFont val="Arial"/>
            <family val="2"/>
          </rPr>
          <t>National studies could provide input to the detailed composition of the JFSQ 1.1 - If no detailed information available for Fuelwood composition, then all information should appear in K12</t>
        </r>
      </text>
    </comment>
    <comment ref="D15" authorId="0" shapeId="0" xr:uid="{00000000-0006-0000-0100-000008000000}">
      <text>
        <r>
          <rPr>
            <b/>
            <sz val="9"/>
            <color indexed="81"/>
            <rFont val="Arial"/>
            <family val="2"/>
          </rPr>
          <t>Wood sources not considered in national forest inventories</t>
        </r>
        <r>
          <rPr>
            <sz val="9"/>
            <color indexed="81"/>
            <rFont val="Arial"/>
            <family val="2"/>
          </rPr>
          <t>/outside forest lands (by national definition). 
Wood from urban and amenity trees, landscape managenment / Road etc. arial</t>
        </r>
      </text>
    </comment>
    <comment ref="G15" authorId="0" shapeId="0" xr:uid="{00000000-0006-0000-0100-000009000000}">
      <text>
        <r>
          <rPr>
            <sz val="9"/>
            <color indexed="81"/>
            <rFont val="Arial"/>
            <family val="2"/>
          </rPr>
          <t>JFSQ 1.2 from non-forest areas - Sawlogs and veneer logs; pulpwood, round and split and other industrial roundwood.
HS 4403.20/41/49/91/92/99
please note that harmonized system ist not distinguishing Woody Biomass from and Outside Forests.</t>
        </r>
      </text>
    </comment>
    <comment ref="K15" authorId="0" shapeId="0" xr:uid="{00000000-0006-0000-0100-00000A000000}">
      <text>
        <r>
          <rPr>
            <sz val="9"/>
            <color indexed="81"/>
            <rFont val="Arial"/>
            <family val="2"/>
          </rPr>
          <t>National studies could help distinguishing between origin of roundwood as defined by JFSQ 1.2
=&gt; if no detailed information available then JFSQ 1.2  in cell K11</t>
        </r>
      </text>
    </comment>
    <comment ref="M15" authorId="0" shapeId="0" xr:uid="{00000000-0006-0000-0100-00000B000000}">
      <text>
        <r>
          <rPr>
            <sz val="9"/>
            <color indexed="81"/>
            <rFont val="Arial"/>
            <family val="2"/>
          </rPr>
          <t>Please include traded woody biomass in the Import and Export from forest</t>
        </r>
      </text>
    </comment>
    <comment ref="G16" authorId="0" shapeId="0" xr:uid="{00000000-0006-0000-0100-00000C000000}">
      <text>
        <r>
          <rPr>
            <sz val="10"/>
            <color indexed="81"/>
            <rFont val="Tahoma"/>
            <family val="2"/>
          </rPr>
          <t>Fuelwood from non-forest areas</t>
        </r>
        <r>
          <rPr>
            <sz val="10"/>
            <color indexed="81"/>
            <rFont val="Arial"/>
            <family val="2"/>
          </rPr>
          <t xml:space="preserve">
In some countries fuelwood is also considered as energy wood.
HS 4401.10
please note that harmonized system ist not distinguishing Woody Biomass from and Outside Forests.</t>
        </r>
      </text>
    </comment>
    <comment ref="K16" authorId="0" shapeId="0" xr:uid="{00000000-0006-0000-0100-00000D000000}">
      <text>
        <r>
          <rPr>
            <sz val="9"/>
            <color indexed="81"/>
            <rFont val="Arial"/>
            <family val="2"/>
          </rPr>
          <t>National studies could provide input to the detailed composition of the JFSQ 1.1 - If no detailed information available for Fuelwood composition, then all information should appear in K12</t>
        </r>
      </text>
    </comment>
    <comment ref="K17" authorId="0" shapeId="0" xr:uid="{00000000-0006-0000-0100-00000E000000}">
      <text>
        <r>
          <rPr>
            <sz val="9"/>
            <color indexed="81"/>
            <rFont val="Arial"/>
            <family val="2"/>
          </rPr>
          <t>National studies could provide input to the detailed composition of the JFSQ 1.1 - If no detailed information available for Fuelwood composition, then all information should appear in K13</t>
        </r>
      </text>
    </comment>
    <comment ref="G19" authorId="1" shapeId="0" xr:uid="{00000000-0006-0000-0100-00000F000000}">
      <text>
        <r>
          <rPr>
            <sz val="10"/>
            <color indexed="81"/>
            <rFont val="Tahoma"/>
            <family val="2"/>
          </rPr>
          <t>Including Chips, Sawdust, etc.</t>
        </r>
      </text>
    </comment>
    <comment ref="H19" authorId="0" shapeId="0" xr:uid="{00000000-0006-0000-0100-000010000000}">
      <text>
        <r>
          <rPr>
            <sz val="9"/>
            <color indexed="81"/>
            <rFont val="Arial"/>
            <family val="2"/>
          </rPr>
          <t>JFSQ 3.1 (see also national waste statistics e.g. european waste statistics 03 01 02)
HS 4401.21/22</t>
        </r>
      </text>
    </comment>
    <comment ref="K19" authorId="0" shapeId="0" xr:uid="{00000000-0006-0000-0100-000011000000}">
      <text>
        <r>
          <rPr>
            <sz val="9"/>
            <color indexed="81"/>
            <rFont val="Arial"/>
            <family val="2"/>
          </rPr>
          <t>JFSQ 3.1</t>
        </r>
      </text>
    </comment>
    <comment ref="M19" authorId="0" shapeId="0" xr:uid="{00000000-0006-0000-0100-000012000000}">
      <text>
        <r>
          <rPr>
            <sz val="9"/>
            <color indexed="81"/>
            <rFont val="Arial"/>
            <family val="2"/>
          </rPr>
          <t>JFSQ 3.1</t>
        </r>
      </text>
    </comment>
    <comment ref="O19" authorId="0" shapeId="0" xr:uid="{00000000-0006-0000-0100-000013000000}">
      <text>
        <r>
          <rPr>
            <sz val="9"/>
            <color indexed="81"/>
            <rFont val="Arial"/>
            <family val="2"/>
          </rPr>
          <t>JFSQ 3.1</t>
        </r>
      </text>
    </comment>
    <comment ref="H20" authorId="0" shapeId="0" xr:uid="{00000000-0006-0000-0100-000014000000}">
      <text>
        <r>
          <rPr>
            <sz val="9"/>
            <color indexed="81"/>
            <rFont val="Arial"/>
            <family val="2"/>
          </rPr>
          <t>JFSQ 3.2 (see also national waste statistics e.g. european waste statistics 03 01 02)</t>
        </r>
      </text>
    </comment>
    <comment ref="K20" authorId="0" shapeId="0" xr:uid="{00000000-0006-0000-0100-000015000000}">
      <text>
        <r>
          <rPr>
            <sz val="9"/>
            <color indexed="81"/>
            <rFont val="Arial"/>
            <family val="2"/>
          </rPr>
          <t>JFSQ 3.2</t>
        </r>
      </text>
    </comment>
    <comment ref="M20" authorId="0" shapeId="0" xr:uid="{00000000-0006-0000-0100-000016000000}">
      <text>
        <r>
          <rPr>
            <sz val="9"/>
            <color indexed="81"/>
            <rFont val="Arial"/>
            <family val="2"/>
          </rPr>
          <t>JFSQ 3.2</t>
        </r>
      </text>
    </comment>
    <comment ref="O20" authorId="0" shapeId="0" xr:uid="{00000000-0006-0000-0100-000017000000}">
      <text>
        <r>
          <rPr>
            <sz val="9"/>
            <color indexed="81"/>
            <rFont val="Arial"/>
            <family val="2"/>
          </rPr>
          <t>JFSQ 3.2</t>
        </r>
      </text>
    </comment>
    <comment ref="H21" authorId="0" shapeId="0" xr:uid="{00000000-0006-0000-0100-000018000000}">
      <text>
        <r>
          <rPr>
            <sz val="9"/>
            <color indexed="81"/>
            <rFont val="Arial"/>
            <family val="2"/>
          </rPr>
          <t>National waste statistics can provide helpful data. E.g. European Waste classification registers data on bark under 03 01 01 and 03 03 01</t>
        </r>
      </text>
    </comment>
    <comment ref="H22" authorId="2" shapeId="0" xr:uid="{00000000-0006-0000-0100-000019000000}">
      <text>
        <r>
          <rPr>
            <sz val="9"/>
            <color indexed="81"/>
            <rFont val="Tahoma"/>
            <family val="2"/>
          </rPr>
          <t>This figure is based on the assumption of 1.90 black liquor yield per unit chemical pulp</t>
        </r>
      </text>
    </comment>
    <comment ref="H23" authorId="3" shapeId="0" xr:uid="{00000000-0006-0000-0100-00001A000000}">
      <text>
        <r>
          <rPr>
            <sz val="9"/>
            <color indexed="81"/>
            <rFont val="Arial"/>
            <family val="2"/>
          </rPr>
          <t>e.g. CN 3805 90 10
HS 3803</t>
        </r>
      </text>
    </comment>
    <comment ref="G25" authorId="0" shapeId="0" xr:uid="{00000000-0006-0000-0100-00001B000000}">
      <text>
        <r>
          <rPr>
            <sz val="9"/>
            <color indexed="81"/>
            <rFont val="Arial"/>
            <family val="2"/>
          </rPr>
          <t xml:space="preserve">Note:
In order to avoid double counting use wood wastes from all Industry activities (NACE Rev. 1.1 corr.), 
</t>
        </r>
        <r>
          <rPr>
            <b/>
            <i/>
            <u/>
            <sz val="9"/>
            <color indexed="81"/>
            <rFont val="Arial"/>
            <family val="2"/>
          </rPr>
          <t>EXCLUDING</t>
        </r>
        <r>
          <rPr>
            <sz val="9"/>
            <color indexed="81"/>
            <rFont val="Arial"/>
            <family val="2"/>
          </rPr>
          <t xml:space="preserve"> waste from:
" Manufacture of wood and wood products" (NACE DE correlates to ISIC Rev. 3 20) and 
"Manufacture of pulp, paper and paper products; publishing and printing" (NACE DD correlates to ISIC Rev. 3 21)</t>
        </r>
      </text>
    </comment>
    <comment ref="H25" authorId="0" shapeId="0" xr:uid="{00000000-0006-0000-0100-00001C000000}">
      <text>
        <r>
          <rPr>
            <sz val="9"/>
            <color indexed="81"/>
            <rFont val="Arial"/>
            <family val="2"/>
          </rPr>
          <t>Excluding wood wastes/co-products (C/NC) from the wood based industries -  (e.g. EWC: exclude 03 01 01/ 03 01 02 / 03 01 03 / 03 03 01
National waste statistics could provide most recent information.</t>
        </r>
      </text>
    </comment>
    <comment ref="H26" authorId="0" shapeId="0" xr:uid="{00000000-0006-0000-0100-00001D000000}">
      <text>
        <r>
          <rPr>
            <sz val="9"/>
            <color indexed="81"/>
            <rFont val="Arial"/>
            <family val="2"/>
          </rPr>
          <t>Information may be obtainted throught country contacts of the Basel convention (www.basel.int). These national specialists might also able to provide more precise definition of hazardous/contamined waste at national level.</t>
        </r>
      </text>
    </comment>
    <comment ref="H37" authorId="3" shapeId="0" xr:uid="{00000000-0006-0000-0100-00001E000000}">
      <text>
        <r>
          <rPr>
            <sz val="9"/>
            <color indexed="81"/>
            <rFont val="Arial"/>
            <family val="2"/>
          </rPr>
          <t>National correspondents for 27 OECD memberstates</t>
        </r>
      </text>
    </comment>
    <comment ref="I37" authorId="3" shapeId="0" xr:uid="{00000000-0006-0000-0100-00001F000000}">
      <text>
        <r>
          <rPr>
            <sz val="9"/>
            <color indexed="81"/>
            <rFont val="Arial"/>
            <family val="2"/>
          </rPr>
          <t>The Basel convention provides a comprehensive contact list of national competent authorities who often are also specialists of the OECD</t>
        </r>
      </text>
    </comment>
    <comment ref="J37" authorId="3" shapeId="0" xr:uid="{00000000-0006-0000-0100-000020000000}">
      <text>
        <r>
          <rPr>
            <sz val="9"/>
            <color indexed="81"/>
            <rFont val="Arial"/>
            <family val="2"/>
          </rPr>
          <t>The EUROSTAT website (Environment and energy - Environment - Waste (env_was) - Waste generation and treatment (env_wasgt)) provides national data for all EU member states (2012 latest data!). These may indicate the order of magnitude of wood fibres in the national waste streams. 
Nevertheless the latest data may only be gained through national waste statistics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Steierer</author>
    <author>AM</author>
    <author xml:space="preserve"> </author>
  </authors>
  <commentList>
    <comment ref="P9" authorId="0" shapeId="0" xr:uid="{00000000-0006-0000-0200-000001000000}">
      <text>
        <r>
          <rPr>
            <sz val="10"/>
            <color indexed="81"/>
            <rFont val="Arial"/>
            <family val="2"/>
          </rPr>
          <t>Stock changes are not taken into account (e.g. after big storm damage)</t>
        </r>
      </text>
    </comment>
    <comment ref="F11" authorId="1" shapeId="0" xr:uid="{00000000-0006-0000-0200-000002000000}">
      <text>
        <r>
          <rPr>
            <sz val="9"/>
            <color indexed="81"/>
            <rFont val="Tahoma"/>
            <family val="2"/>
          </rPr>
          <t>JFSQ item 2
HS 4402.90</t>
        </r>
      </text>
    </comment>
    <comment ref="F12" authorId="1" shapeId="0" xr:uid="{00000000-0006-0000-0200-000003000000}">
      <text>
        <r>
          <rPr>
            <sz val="9"/>
            <color indexed="81"/>
            <rFont val="Tahoma"/>
            <family val="2"/>
          </rPr>
          <t>JFSQ item 4.1
HS 4401.31</t>
        </r>
      </text>
    </comment>
    <comment ref="F14" authorId="0" shapeId="0" xr:uid="{00000000-0006-0000-0200-000004000000}">
      <text>
        <r>
          <rPr>
            <sz val="10"/>
            <color indexed="81"/>
            <rFont val="Arial"/>
            <family val="2"/>
          </rPr>
          <t xml:space="preserve"> </t>
        </r>
        <r>
          <rPr>
            <b/>
            <sz val="10"/>
            <color indexed="81"/>
            <rFont val="Arial"/>
            <family val="2"/>
          </rPr>
          <t>US/CA:</t>
        </r>
        <r>
          <rPr>
            <sz val="10"/>
            <color indexed="81"/>
            <rFont val="Arial"/>
            <family val="2"/>
          </rPr>
          <t xml:space="preserve"> Pressed Logs : Any other compressed wood products for burning purposes. Pressed logs of sawdust and other wood particles, nonpetroleum binder, manufacturing</t>
        </r>
      </text>
    </comment>
    <comment ref="F16" authorId="0" shapeId="0" xr:uid="{00000000-0006-0000-0200-000005000000}">
      <text>
        <r>
          <rPr>
            <sz val="10"/>
            <color indexed="81"/>
            <rFont val="Arial"/>
            <family val="2"/>
          </rPr>
          <t>Residues of the cellulose ethanol are currently not considered</t>
        </r>
      </text>
    </comment>
    <comment ref="F17" authorId="0" shapeId="0" xr:uid="{00000000-0006-0000-0200-000006000000}">
      <text>
        <r>
          <rPr>
            <sz val="10"/>
            <color indexed="81"/>
            <rFont val="Arial"/>
            <family val="2"/>
          </rPr>
          <t>Residues of the cellulose ethanol are currently not considered</t>
        </r>
      </text>
    </comment>
    <comment ref="F18" authorId="0" shapeId="0" xr:uid="{00000000-0006-0000-0200-000007000000}">
      <text>
        <r>
          <rPr>
            <sz val="10"/>
            <color indexed="81"/>
            <rFont val="Arial"/>
            <family val="2"/>
          </rPr>
          <t xml:space="preserve">Synthesis gas is not subject to follow up within this enquiry. It is an intermediate product for the chemical and liquid biofuels industry.  </t>
        </r>
      </text>
    </comment>
    <comment ref="H26" authorId="2" shapeId="0" xr:uid="{00000000-0006-0000-0200-000008000000}">
      <text>
        <r>
          <rPr>
            <sz val="9"/>
            <color indexed="81"/>
            <rFont val="Arial"/>
            <family val="2"/>
          </rPr>
          <t>The Basel convention provides a comprehensive contact list of national competent authorities who often are also specialists of the OECD</t>
        </r>
      </text>
    </comment>
    <comment ref="I26" authorId="2" shapeId="0" xr:uid="{00000000-0006-0000-0200-000009000000}">
      <text>
        <r>
          <rPr>
            <sz val="9"/>
            <color indexed="81"/>
            <rFont val="Arial"/>
            <family val="2"/>
          </rPr>
          <t>The EUROSTAT website (Environment and energy - Environment - Waste (env_was) - Waste generation and treatment (env_wasgt)) provides national data for all EU member states (2012 latest data!). These may indicate the order of magnitude of wood fibres in the national waste streams. 
Nevertheless the latest data may only be gained through national waste statistics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xml:space="preserve"> </author>
    <author>Sebastian Glasenapp</author>
    <author>Steierer</author>
  </authors>
  <commentList>
    <comment ref="B14" authorId="0" shapeId="0" xr:uid="{00000000-0006-0000-0300-000001000000}">
      <text>
        <r>
          <rPr>
            <sz val="11"/>
            <color indexed="81"/>
            <rFont val="Arial"/>
            <family val="2"/>
          </rPr>
          <t>Differences in might arise due to variation of conversion factors, please check sheet on Conversion Factors</t>
        </r>
      </text>
    </comment>
    <comment ref="F17" authorId="0" shapeId="0" xr:uid="{00000000-0006-0000-0300-000002000000}">
      <text>
        <r>
          <rPr>
            <sz val="11"/>
            <color indexed="81"/>
            <rFont val="Arial"/>
            <family val="2"/>
          </rPr>
          <t xml:space="preserve">Please fill in the </t>
        </r>
        <r>
          <rPr>
            <b/>
            <sz val="11"/>
            <color indexed="81"/>
            <rFont val="Arial"/>
            <family val="2"/>
          </rPr>
          <t>amount of woody biomass (in metric tonnes dry matter)</t>
        </r>
        <r>
          <rPr>
            <sz val="11"/>
            <color indexed="81"/>
            <rFont val="Arial"/>
            <family val="2"/>
          </rPr>
          <t xml:space="preserve"> that is used for the national production of the respective processed wood based fuel as reported in table T II.
This exercise may require </t>
        </r>
        <r>
          <rPr>
            <b/>
            <sz val="11"/>
            <color indexed="81"/>
            <rFont val="Arial"/>
            <family val="2"/>
          </rPr>
          <t>conversion factors</t>
        </r>
        <r>
          <rPr>
            <sz val="11"/>
            <color indexed="81"/>
            <rFont val="Arial"/>
            <family val="2"/>
          </rPr>
          <t xml:space="preserve">. These may be found in the  </t>
        </r>
        <r>
          <rPr>
            <b/>
            <sz val="11"/>
            <color indexed="81"/>
            <rFont val="Arial"/>
            <family val="2"/>
          </rPr>
          <t>Conversion Factor's sheet</t>
        </r>
        <r>
          <rPr>
            <sz val="11"/>
            <color indexed="81"/>
            <rFont val="Arial"/>
            <family val="2"/>
          </rPr>
          <t xml:space="preserve">. - In case national conversion factors differ from the conversion factors provided, please feel free to modify them in the sheet mentioned.
When </t>
        </r>
        <r>
          <rPr>
            <b/>
            <sz val="11"/>
            <color indexed="81"/>
            <rFont val="Arial"/>
            <family val="2"/>
          </rPr>
          <t>no information</t>
        </r>
        <r>
          <rPr>
            <sz val="11"/>
            <color indexed="81"/>
            <rFont val="Arial"/>
            <family val="2"/>
          </rPr>
          <t xml:space="preserve"> on absolute volumes of woody biomass is available, we would highly appreciate if you could </t>
        </r>
        <r>
          <rPr>
            <b/>
            <sz val="11"/>
            <color indexed="81"/>
            <rFont val="Arial"/>
            <family val="2"/>
          </rPr>
          <t>indicate the share</t>
        </r>
        <r>
          <rPr>
            <sz val="11"/>
            <color indexed="81"/>
            <rFont val="Arial"/>
            <family val="2"/>
          </rPr>
          <t xml:space="preserve"> of the assortments (column "H") or assortment groups (column "I")  that have been used by the respective sector for the national production as reported in table T II.</t>
        </r>
      </text>
    </comment>
    <comment ref="L17" authorId="1" shapeId="0" xr:uid="{00000000-0006-0000-0300-000003000000}">
      <text>
        <r>
          <rPr>
            <sz val="11"/>
            <color indexed="81"/>
            <rFont val="Tahoma"/>
            <family val="2"/>
          </rPr>
          <t xml:space="preserve">Please fill in the </t>
        </r>
        <r>
          <rPr>
            <b/>
            <sz val="11"/>
            <color indexed="81"/>
            <rFont val="Tahoma"/>
            <family val="2"/>
          </rPr>
          <t xml:space="preserve">amount of woody biomass (in metric tonnes dry matter) </t>
        </r>
        <r>
          <rPr>
            <sz val="11"/>
            <color indexed="81"/>
            <rFont val="Tahoma"/>
            <family val="2"/>
          </rPr>
          <t xml:space="preserve">that is used for the national production of the respective processed wood based fuel as reported in table T II.
This exercise may require </t>
        </r>
        <r>
          <rPr>
            <b/>
            <sz val="11"/>
            <color indexed="81"/>
            <rFont val="Tahoma"/>
            <family val="2"/>
          </rPr>
          <t>conversion factors</t>
        </r>
        <r>
          <rPr>
            <sz val="11"/>
            <color indexed="81"/>
            <rFont val="Tahoma"/>
            <family val="2"/>
          </rPr>
          <t xml:space="preserve">. These may be found in the </t>
        </r>
        <r>
          <rPr>
            <b/>
            <sz val="11"/>
            <color indexed="81"/>
            <rFont val="Tahoma"/>
            <family val="2"/>
          </rPr>
          <t>Conversion Factor's sheet</t>
        </r>
        <r>
          <rPr>
            <sz val="11"/>
            <color indexed="81"/>
            <rFont val="Tahoma"/>
            <family val="2"/>
          </rPr>
          <t xml:space="preserve">. - In case national conversion factors differ from the conversion factors provided, please feel free to modify them in the tables mentioned.
When </t>
        </r>
        <r>
          <rPr>
            <b/>
            <sz val="11"/>
            <color indexed="81"/>
            <rFont val="Tahoma"/>
            <family val="2"/>
          </rPr>
          <t>no information</t>
        </r>
        <r>
          <rPr>
            <sz val="11"/>
            <color indexed="81"/>
            <rFont val="Tahoma"/>
            <family val="2"/>
          </rPr>
          <t xml:space="preserve"> on absolute volumes of woody biomass is available, we would highly appreciate if you could </t>
        </r>
        <r>
          <rPr>
            <b/>
            <sz val="11"/>
            <color indexed="81"/>
            <rFont val="Tahoma"/>
            <family val="2"/>
          </rPr>
          <t>indicate the share</t>
        </r>
        <r>
          <rPr>
            <sz val="11"/>
            <color indexed="81"/>
            <rFont val="Tahoma"/>
            <family val="2"/>
          </rPr>
          <t xml:space="preserve"> of the assortments (column "N") or assortment groups (column "O")  that have been used by the respective sector for the national production as reported in table T II.</t>
        </r>
      </text>
    </comment>
    <comment ref="R17" authorId="0" shapeId="0" xr:uid="{00000000-0006-0000-0300-000004000000}">
      <text>
        <r>
          <rPr>
            <sz val="11"/>
            <color indexed="81"/>
            <rFont val="Arial"/>
            <family val="2"/>
          </rPr>
          <t xml:space="preserve">Please fill in the </t>
        </r>
        <r>
          <rPr>
            <b/>
            <sz val="11"/>
            <color indexed="81"/>
            <rFont val="Arial"/>
            <family val="2"/>
          </rPr>
          <t xml:space="preserve">amount of woody biomass (in metric tonnes dry matter) </t>
        </r>
        <r>
          <rPr>
            <sz val="11"/>
            <color indexed="81"/>
            <rFont val="Arial"/>
            <family val="2"/>
          </rPr>
          <t xml:space="preserve">that is used for the national production of the respective processed wood based fuel as reported in table T II.
This exercise may require </t>
        </r>
        <r>
          <rPr>
            <b/>
            <sz val="11"/>
            <color indexed="81"/>
            <rFont val="Arial"/>
            <family val="2"/>
          </rPr>
          <t>conversion factors</t>
        </r>
        <r>
          <rPr>
            <sz val="11"/>
            <color indexed="81"/>
            <rFont val="Arial"/>
            <family val="2"/>
          </rPr>
          <t xml:space="preserve">. These may be found in the </t>
        </r>
        <r>
          <rPr>
            <b/>
            <sz val="11"/>
            <color indexed="81"/>
            <rFont val="Arial"/>
            <family val="2"/>
          </rPr>
          <t xml:space="preserve"> Conversion Factor's sheet</t>
        </r>
        <r>
          <rPr>
            <sz val="11"/>
            <color indexed="81"/>
            <rFont val="Arial"/>
            <family val="2"/>
          </rPr>
          <t xml:space="preserve">. - In case national conversion factors differ from the conversion factors provided, please feel free to modify them in the sheet mentioned.
When </t>
        </r>
        <r>
          <rPr>
            <b/>
            <sz val="11"/>
            <color indexed="81"/>
            <rFont val="Arial"/>
            <family val="2"/>
          </rPr>
          <t xml:space="preserve">no information </t>
        </r>
        <r>
          <rPr>
            <sz val="11"/>
            <color indexed="81"/>
            <rFont val="Arial"/>
            <family val="2"/>
          </rPr>
          <t xml:space="preserve">on absolute volumes of woody biomass is available, we would highly appreciate if you could </t>
        </r>
        <r>
          <rPr>
            <b/>
            <sz val="11"/>
            <color indexed="81"/>
            <rFont val="Arial"/>
            <family val="2"/>
          </rPr>
          <t>indicate the share</t>
        </r>
        <r>
          <rPr>
            <sz val="11"/>
            <color indexed="81"/>
            <rFont val="Arial"/>
            <family val="2"/>
          </rPr>
          <t xml:space="preserve"> of the assortments (column "T") or assortment groups (column "U")  that have been used by the respective sector for the national production as reported in table T II.
</t>
        </r>
        <r>
          <rPr>
            <sz val="12"/>
            <color indexed="81"/>
            <rFont val="Arial"/>
            <family val="2"/>
          </rPr>
          <t xml:space="preserve">
</t>
        </r>
      </text>
    </comment>
    <comment ref="X17" authorId="0" shapeId="0" xr:uid="{00000000-0006-0000-0300-000005000000}">
      <text>
        <r>
          <rPr>
            <sz val="11"/>
            <color indexed="81"/>
            <rFont val="Arial"/>
            <family val="2"/>
          </rPr>
          <t xml:space="preserve">Please fill in the </t>
        </r>
        <r>
          <rPr>
            <b/>
            <sz val="11"/>
            <color indexed="81"/>
            <rFont val="Arial"/>
            <family val="2"/>
          </rPr>
          <t xml:space="preserve">amount of woody biomass (in metric tonnes dry matter) </t>
        </r>
        <r>
          <rPr>
            <sz val="11"/>
            <color indexed="81"/>
            <rFont val="Arial"/>
            <family val="2"/>
          </rPr>
          <t>that is used for the national production of the respective processed wood based fuel as reported in table T II.
This exercise may require</t>
        </r>
        <r>
          <rPr>
            <b/>
            <sz val="11"/>
            <color indexed="81"/>
            <rFont val="Arial"/>
            <family val="2"/>
          </rPr>
          <t xml:space="preserve"> conversion factors</t>
        </r>
        <r>
          <rPr>
            <sz val="11"/>
            <color indexed="81"/>
            <rFont val="Arial"/>
            <family val="2"/>
          </rPr>
          <t xml:space="preserve">. These may be found in the  </t>
        </r>
        <r>
          <rPr>
            <b/>
            <sz val="11"/>
            <color indexed="81"/>
            <rFont val="Arial"/>
            <family val="2"/>
          </rPr>
          <t>Conversion Factor's sheet</t>
        </r>
        <r>
          <rPr>
            <sz val="11"/>
            <color indexed="81"/>
            <rFont val="Arial"/>
            <family val="2"/>
          </rPr>
          <t xml:space="preserve">. - In case national conversion factors differ from the conversion factors provided, please feel free to modify them in the sheet mentioned.
When </t>
        </r>
        <r>
          <rPr>
            <b/>
            <sz val="11"/>
            <color indexed="81"/>
            <rFont val="Arial"/>
            <family val="2"/>
          </rPr>
          <t xml:space="preserve">no information </t>
        </r>
        <r>
          <rPr>
            <sz val="11"/>
            <color indexed="81"/>
            <rFont val="Arial"/>
            <family val="2"/>
          </rPr>
          <t xml:space="preserve">on absolute volumes of woody biomass is available, we would highly appreciate if you could </t>
        </r>
        <r>
          <rPr>
            <b/>
            <sz val="11"/>
            <color indexed="81"/>
            <rFont val="Arial"/>
            <family val="2"/>
          </rPr>
          <t>indicate the share</t>
        </r>
        <r>
          <rPr>
            <sz val="11"/>
            <color indexed="81"/>
            <rFont val="Arial"/>
            <family val="2"/>
          </rPr>
          <t xml:space="preserve"> of the assortments (column "Z") or assortment groups (column "AA")  that have been used by the respective sector for the national production as reported in table T II.</t>
        </r>
      </text>
    </comment>
    <comment ref="AD17" authorId="0" shapeId="0" xr:uid="{00000000-0006-0000-0300-000006000000}">
      <text>
        <r>
          <rPr>
            <sz val="11"/>
            <color indexed="81"/>
            <rFont val="Arial"/>
            <family val="2"/>
          </rPr>
          <t xml:space="preserve">Please fill in the </t>
        </r>
        <r>
          <rPr>
            <b/>
            <sz val="11"/>
            <color indexed="81"/>
            <rFont val="Arial"/>
            <family val="2"/>
          </rPr>
          <t>amount of woody biomass (in metric tonnes dry matter)</t>
        </r>
        <r>
          <rPr>
            <sz val="11"/>
            <color indexed="81"/>
            <rFont val="Arial"/>
            <family val="2"/>
          </rPr>
          <t xml:space="preserve"> that is used for the national production of the respective processed wood based fuel as reported in table T II.
This exercise may require </t>
        </r>
        <r>
          <rPr>
            <b/>
            <sz val="11"/>
            <color indexed="81"/>
            <rFont val="Arial"/>
            <family val="2"/>
          </rPr>
          <t>conversion factors</t>
        </r>
        <r>
          <rPr>
            <sz val="11"/>
            <color indexed="81"/>
            <rFont val="Arial"/>
            <family val="2"/>
          </rPr>
          <t xml:space="preserve">. These may be found in the  </t>
        </r>
        <r>
          <rPr>
            <b/>
            <sz val="11"/>
            <color indexed="81"/>
            <rFont val="Arial"/>
            <family val="2"/>
          </rPr>
          <t>Conversion Factor's sheet</t>
        </r>
        <r>
          <rPr>
            <sz val="11"/>
            <color indexed="81"/>
            <rFont val="Arial"/>
            <family val="2"/>
          </rPr>
          <t xml:space="preserve">. - In case national conversion factors differ from the conversion factors provided, please feel free to modify them in the sheet mentioned.
When </t>
        </r>
        <r>
          <rPr>
            <b/>
            <sz val="11"/>
            <color indexed="81"/>
            <rFont val="Arial"/>
            <family val="2"/>
          </rPr>
          <t>no information</t>
        </r>
        <r>
          <rPr>
            <sz val="11"/>
            <color indexed="81"/>
            <rFont val="Arial"/>
            <family val="2"/>
          </rPr>
          <t xml:space="preserve"> on absolute volumes of woody biomass is available, we would highly appreciate if you could </t>
        </r>
        <r>
          <rPr>
            <b/>
            <sz val="11"/>
            <color indexed="81"/>
            <rFont val="Arial"/>
            <family val="2"/>
          </rPr>
          <t>indicate the share</t>
        </r>
        <r>
          <rPr>
            <sz val="11"/>
            <color indexed="81"/>
            <rFont val="Arial"/>
            <family val="2"/>
          </rPr>
          <t xml:space="preserve"> of the assortments (column "AF") or assortment groups (column "AG")  that have been used by the respective sector for the national production as reported in table T II.
</t>
        </r>
      </text>
    </comment>
    <comment ref="AJ17" authorId="0" shapeId="0" xr:uid="{00000000-0006-0000-0300-000007000000}">
      <text>
        <r>
          <rPr>
            <sz val="11"/>
            <color indexed="81"/>
            <rFont val="Arial"/>
            <family val="2"/>
          </rPr>
          <t xml:space="preserve">Please fill in the </t>
        </r>
        <r>
          <rPr>
            <b/>
            <sz val="11"/>
            <color indexed="81"/>
            <rFont val="Arial"/>
            <family val="2"/>
          </rPr>
          <t>amount of woody biomass (in metric tonnes dry matter)</t>
        </r>
        <r>
          <rPr>
            <sz val="11"/>
            <color indexed="81"/>
            <rFont val="Arial"/>
            <family val="2"/>
          </rPr>
          <t xml:space="preserve"> that is used for the national production of the respective processed wood based fuel as reported in table T II.
This exercise may require </t>
        </r>
        <r>
          <rPr>
            <b/>
            <sz val="11"/>
            <color indexed="81"/>
            <rFont val="Arial"/>
            <family val="2"/>
          </rPr>
          <t>conversion factors</t>
        </r>
        <r>
          <rPr>
            <sz val="11"/>
            <color indexed="81"/>
            <rFont val="Arial"/>
            <family val="2"/>
          </rPr>
          <t xml:space="preserve">. These may be found in the  </t>
        </r>
        <r>
          <rPr>
            <b/>
            <sz val="11"/>
            <color indexed="81"/>
            <rFont val="Arial"/>
            <family val="2"/>
          </rPr>
          <t>Conversion Factor's sheet</t>
        </r>
        <r>
          <rPr>
            <sz val="11"/>
            <color indexed="81"/>
            <rFont val="Arial"/>
            <family val="2"/>
          </rPr>
          <t xml:space="preserve">. - In case national conversion factors differ from the conversion factors provided, please feel free to modify them in the sheet mentioned.
When </t>
        </r>
        <r>
          <rPr>
            <b/>
            <sz val="11"/>
            <color indexed="81"/>
            <rFont val="Arial"/>
            <family val="2"/>
          </rPr>
          <t>no information</t>
        </r>
        <r>
          <rPr>
            <sz val="11"/>
            <color indexed="81"/>
            <rFont val="Arial"/>
            <family val="2"/>
          </rPr>
          <t xml:space="preserve"> on absolute volumes of woody biomass is available, we would highly appreciate if you could </t>
        </r>
        <r>
          <rPr>
            <b/>
            <sz val="11"/>
            <color indexed="81"/>
            <rFont val="Arial"/>
            <family val="2"/>
          </rPr>
          <t>indicate the share</t>
        </r>
        <r>
          <rPr>
            <sz val="11"/>
            <color indexed="81"/>
            <rFont val="Arial"/>
            <family val="2"/>
          </rPr>
          <t xml:space="preserve"> of the assortments (column "AL") or assortment groups (column "AM")  that have been used by the respective sector for the national production as reported in table T II.</t>
        </r>
      </text>
    </comment>
    <comment ref="AP17" authorId="0" shapeId="0" xr:uid="{00000000-0006-0000-0300-000008000000}">
      <text>
        <r>
          <rPr>
            <sz val="11"/>
            <color indexed="81"/>
            <rFont val="Arial"/>
            <family val="2"/>
          </rPr>
          <t xml:space="preserve">Please fill in the </t>
        </r>
        <r>
          <rPr>
            <b/>
            <sz val="11"/>
            <color indexed="81"/>
            <rFont val="Arial"/>
            <family val="2"/>
          </rPr>
          <t>amount of woody biomass (in metric tonnes dry matter)</t>
        </r>
        <r>
          <rPr>
            <sz val="11"/>
            <color indexed="81"/>
            <rFont val="Arial"/>
            <family val="2"/>
          </rPr>
          <t xml:space="preserve"> that is used for the national production of the respective processed wood based fuel as reported in table T II.
This exercise may require </t>
        </r>
        <r>
          <rPr>
            <b/>
            <sz val="11"/>
            <color indexed="81"/>
            <rFont val="Arial"/>
            <family val="2"/>
          </rPr>
          <t>conversion factors</t>
        </r>
        <r>
          <rPr>
            <sz val="11"/>
            <color indexed="81"/>
            <rFont val="Arial"/>
            <family val="2"/>
          </rPr>
          <t xml:space="preserve">. These may be found in the  </t>
        </r>
        <r>
          <rPr>
            <b/>
            <sz val="11"/>
            <color indexed="81"/>
            <rFont val="Arial"/>
            <family val="2"/>
          </rPr>
          <t>Conversion Factor's sheet</t>
        </r>
        <r>
          <rPr>
            <sz val="11"/>
            <color indexed="81"/>
            <rFont val="Arial"/>
            <family val="2"/>
          </rPr>
          <t xml:space="preserve">. - In case national conversion factors differ from the conversion factors provided, please feel free to modify them in the sheet mentioned.
When </t>
        </r>
        <r>
          <rPr>
            <b/>
            <sz val="11"/>
            <color indexed="81"/>
            <rFont val="Arial"/>
            <family val="2"/>
          </rPr>
          <t>no information</t>
        </r>
        <r>
          <rPr>
            <sz val="11"/>
            <color indexed="81"/>
            <rFont val="Arial"/>
            <family val="2"/>
          </rPr>
          <t xml:space="preserve"> on absolute volumes of woody biomass is available, we would highly appreciate if you could </t>
        </r>
        <r>
          <rPr>
            <b/>
            <sz val="11"/>
            <color indexed="81"/>
            <rFont val="Arial"/>
            <family val="2"/>
          </rPr>
          <t>indicate the share</t>
        </r>
        <r>
          <rPr>
            <sz val="11"/>
            <color indexed="81"/>
            <rFont val="Arial"/>
            <family val="2"/>
          </rPr>
          <t xml:space="preserve"> of the assortments (column "AR") or assortment groups (column "AS")  that have been used by the respective sector for the national production as reported in table T II.</t>
        </r>
      </text>
    </comment>
    <comment ref="AV17" authorId="2" shapeId="0" xr:uid="{00000000-0006-0000-0300-000009000000}">
      <text>
        <r>
          <rPr>
            <sz val="12"/>
            <color indexed="81"/>
            <rFont val="Arial"/>
            <family val="2"/>
          </rPr>
          <t>Please fill in the share of raw materials that contributes to the national processed wood based fuel production (international trade is not considered here).</t>
        </r>
      </text>
    </comment>
    <comment ref="C18" authorId="1" shapeId="0" xr:uid="{00000000-0006-0000-0300-00000A000000}">
      <text>
        <r>
          <rPr>
            <sz val="9"/>
            <color indexed="81"/>
            <rFont val="Tahoma"/>
            <family val="2"/>
          </rPr>
          <t>In some countries fuelwood is also considered as energy wood.</t>
        </r>
      </text>
    </comment>
    <comment ref="L18" authorId="1" shapeId="0" xr:uid="{00000000-0006-0000-0300-00000B000000}">
      <text>
        <r>
          <rPr>
            <sz val="11"/>
            <color indexed="81"/>
            <rFont val="Tahoma"/>
            <family val="2"/>
          </rPr>
          <t xml:space="preserve">Please fill in the </t>
        </r>
        <r>
          <rPr>
            <b/>
            <sz val="11"/>
            <color indexed="81"/>
            <rFont val="Tahoma"/>
            <family val="2"/>
          </rPr>
          <t xml:space="preserve">amount of woody biomass (in metric tonnes dry matter) </t>
        </r>
        <r>
          <rPr>
            <sz val="11"/>
            <color indexed="81"/>
            <rFont val="Tahoma"/>
            <family val="2"/>
          </rPr>
          <t xml:space="preserve">that is used for the national production of the respective processed wood based fuel as reported in table T II.
This exercise may require </t>
        </r>
        <r>
          <rPr>
            <b/>
            <sz val="11"/>
            <color indexed="81"/>
            <rFont val="Tahoma"/>
            <family val="2"/>
          </rPr>
          <t>conversion factors</t>
        </r>
        <r>
          <rPr>
            <sz val="11"/>
            <color indexed="81"/>
            <rFont val="Tahoma"/>
            <family val="2"/>
          </rPr>
          <t xml:space="preserve">. These may be found in the </t>
        </r>
        <r>
          <rPr>
            <b/>
            <sz val="11"/>
            <color indexed="81"/>
            <rFont val="Tahoma"/>
            <family val="2"/>
          </rPr>
          <t>Conversion Factor's sheet</t>
        </r>
        <r>
          <rPr>
            <sz val="11"/>
            <color indexed="81"/>
            <rFont val="Tahoma"/>
            <family val="2"/>
          </rPr>
          <t xml:space="preserve">. - In case national conversion factors differ from the conversion factors provided, please feel free to modify them in the tables mentioned.
When </t>
        </r>
        <r>
          <rPr>
            <b/>
            <sz val="11"/>
            <color indexed="81"/>
            <rFont val="Tahoma"/>
            <family val="2"/>
          </rPr>
          <t>no information</t>
        </r>
        <r>
          <rPr>
            <sz val="11"/>
            <color indexed="81"/>
            <rFont val="Tahoma"/>
            <family val="2"/>
          </rPr>
          <t xml:space="preserve"> on absolute volumes of woody biomass is available, we would highly appreciate if you could </t>
        </r>
        <r>
          <rPr>
            <b/>
            <sz val="11"/>
            <color indexed="81"/>
            <rFont val="Tahoma"/>
            <family val="2"/>
          </rPr>
          <t>indicate the share</t>
        </r>
        <r>
          <rPr>
            <sz val="11"/>
            <color indexed="81"/>
            <rFont val="Tahoma"/>
            <family val="2"/>
          </rPr>
          <t xml:space="preserve"> of the assortments (column "N") or assortment groups (column "O")  that have been used by the respective sector for the national production as reported in table T II.</t>
        </r>
      </text>
    </comment>
    <comment ref="C20" authorId="1" shapeId="0" xr:uid="{00000000-0006-0000-0300-00000C000000}">
      <text>
        <r>
          <rPr>
            <sz val="9"/>
            <color indexed="81"/>
            <rFont val="Tahoma"/>
            <family val="2"/>
          </rPr>
          <t>In some countries fuelwood is also considered as energy wood.</t>
        </r>
      </text>
    </comment>
    <comment ref="AV20" authorId="2" shapeId="0" xr:uid="{00000000-0006-0000-0300-00000D000000}">
      <text>
        <r>
          <rPr>
            <b/>
            <sz val="10"/>
            <color indexed="81"/>
            <rFont val="Arial"/>
            <family val="2"/>
          </rPr>
          <t>… of national charcoal prodction derives from industiral roundwood.</t>
        </r>
      </text>
    </comment>
    <comment ref="C23" authorId="2" shapeId="0" xr:uid="{00000000-0006-0000-0300-00000E000000}">
      <text>
        <r>
          <rPr>
            <sz val="11"/>
            <color indexed="81"/>
            <rFont val="Arial"/>
            <family val="2"/>
          </rPr>
          <t>JFSQ 3 + 4
CHIPS AND PARTICLES &amp; WOOD RESIDUES</t>
        </r>
      </text>
    </comment>
    <comment ref="B38" authorId="0" shapeId="0" xr:uid="{00000000-0006-0000-0300-00000F000000}">
      <text>
        <r>
          <rPr>
            <sz val="11"/>
            <color indexed="81"/>
            <rFont val="Arial"/>
            <family val="2"/>
          </rPr>
          <t>Calculation of woody biomass (dry matter) that is (theoretically) required - Based on conversion factors from conversion factors table.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Steierer</author>
    <author xml:space="preserve"> </author>
    <author>Sebastian Glasenapp</author>
  </authors>
  <commentList>
    <comment ref="L11" authorId="0" shapeId="0" xr:uid="{00000000-0006-0000-0400-000001000000}">
      <text>
        <r>
          <rPr>
            <sz val="12"/>
            <color indexed="81"/>
            <rFont val="Arial"/>
            <family val="2"/>
          </rPr>
          <t>Main Activity Producer Electricity / CHP / Heat Plants</t>
        </r>
      </text>
    </comment>
    <comment ref="AW11" authorId="0" shapeId="0" xr:uid="{00000000-0006-0000-0400-000002000000}">
      <text>
        <r>
          <rPr>
            <sz val="10"/>
            <color indexed="81"/>
            <rFont val="Arial"/>
            <family val="2"/>
          </rPr>
          <t>Main Activity Producer Electricity / CHP / Heat Plants</t>
        </r>
      </text>
    </comment>
    <comment ref="AH12" authorId="1" shapeId="0" xr:uid="{00000000-0006-0000-0400-000003000000}">
      <text>
        <r>
          <rPr>
            <sz val="12"/>
            <color indexed="81"/>
            <rFont val="Arial"/>
            <family val="2"/>
          </rPr>
          <t>ISIC No.95</t>
        </r>
      </text>
    </comment>
    <comment ref="AJ12" authorId="1" shapeId="0" xr:uid="{00000000-0006-0000-0400-000004000000}">
      <text>
        <r>
          <rPr>
            <sz val="12"/>
            <color indexed="81"/>
            <rFont val="Arial"/>
            <family val="2"/>
          </rPr>
          <t>[ISIC No. 01,02, 05]</t>
        </r>
      </text>
    </comment>
    <comment ref="AL12" authorId="1" shapeId="0" xr:uid="{00000000-0006-0000-0400-000005000000}">
      <text>
        <r>
          <rPr>
            <sz val="12"/>
            <color indexed="81"/>
            <rFont val="Arial"/>
            <family val="2"/>
          </rPr>
          <t>ISIC No. 41, 50, 51, 52, 55, 63, 64, 65, 66, 67, 70, 71, 72, 73, 74, 75, 80, 85, 90, 91, 92, 93 and 99.</t>
        </r>
      </text>
    </comment>
    <comment ref="AN12" authorId="1" shapeId="0" xr:uid="{00000000-0006-0000-0400-000006000000}">
      <text>
        <r>
          <rPr>
            <sz val="12"/>
            <color indexed="81"/>
            <rFont val="Arial"/>
            <family val="2"/>
          </rPr>
          <t xml:space="preserve">[ISIC No. 60, 61, 62] </t>
        </r>
      </text>
    </comment>
    <comment ref="BS12" authorId="1" shapeId="0" xr:uid="{00000000-0006-0000-0400-000007000000}">
      <text>
        <r>
          <rPr>
            <sz val="12"/>
            <color indexed="81"/>
            <rFont val="Arial"/>
            <family val="2"/>
          </rPr>
          <t>ISIC No.95</t>
        </r>
      </text>
    </comment>
    <comment ref="BU12" authorId="1" shapeId="0" xr:uid="{00000000-0006-0000-0400-000008000000}">
      <text>
        <r>
          <rPr>
            <sz val="12"/>
            <color indexed="81"/>
            <rFont val="Arial"/>
            <family val="2"/>
          </rPr>
          <t>[ISIC No. 01,02, 05]</t>
        </r>
      </text>
    </comment>
    <comment ref="BW12" authorId="1" shapeId="0" xr:uid="{00000000-0006-0000-0400-000009000000}">
      <text>
        <r>
          <rPr>
            <sz val="12"/>
            <color indexed="81"/>
            <rFont val="Arial"/>
            <family val="2"/>
          </rPr>
          <t>ISIC No. 41, 50, 51, 52, 55, 63, 64, 65, 66, 67, 70, 71, 72, 73, 74, 75, 80, 85, 90, 91, 92, 93 and 99.</t>
        </r>
      </text>
    </comment>
    <comment ref="BY12" authorId="1" shapeId="0" xr:uid="{00000000-0006-0000-0400-00000A000000}">
      <text>
        <r>
          <rPr>
            <sz val="12"/>
            <color indexed="81"/>
            <rFont val="Arial"/>
            <family val="2"/>
          </rPr>
          <t xml:space="preserve">[ISIC No. 60, 61, 62] </t>
        </r>
      </text>
    </comment>
    <comment ref="I13" authorId="1" shapeId="0" xr:uid="{00000000-0006-0000-0400-00000B000000}">
      <text>
        <r>
          <rPr>
            <sz val="12"/>
            <color indexed="81"/>
            <rFont val="Arial"/>
            <family val="2"/>
          </rPr>
          <t xml:space="preserve">Wood fibres available for energy and material use. </t>
        </r>
      </text>
    </comment>
    <comment ref="J13" authorId="2" shapeId="0" xr:uid="{00000000-0006-0000-0400-00000C000000}">
      <text>
        <r>
          <rPr>
            <sz val="9"/>
            <color indexed="81"/>
            <rFont val="Tahoma"/>
            <family val="2"/>
          </rPr>
          <t>Sum of cells T17,AE17 and AT17.</t>
        </r>
      </text>
    </comment>
    <comment ref="F18" authorId="2" shapeId="0" xr:uid="{00000000-0006-0000-0400-00000D000000}">
      <text>
        <r>
          <rPr>
            <sz val="9"/>
            <color indexed="81"/>
            <rFont val="Tahoma"/>
            <family val="2"/>
          </rPr>
          <t>In some countries fuelwood is also considered as energy wood.</t>
        </r>
      </text>
    </comment>
    <comment ref="F20" authorId="2" shapeId="0" xr:uid="{00000000-0006-0000-0400-00000E000000}">
      <text>
        <r>
          <rPr>
            <sz val="9"/>
            <color indexed="81"/>
            <rFont val="Tahoma"/>
            <family val="2"/>
          </rPr>
          <t>In some countries fuelwood is also considered as energy wood.</t>
        </r>
      </text>
    </comment>
    <comment ref="E21" authorId="1" shapeId="0" xr:uid="{00000000-0006-0000-0400-00000F000000}">
      <text>
        <r>
          <rPr>
            <sz val="12"/>
            <color indexed="81"/>
            <rFont val="Arial"/>
            <family val="2"/>
          </rPr>
          <t>This field offers the opportunity to submit values for primary solid biomass which  can not be disaggregated any further.</t>
        </r>
      </text>
    </comment>
    <comment ref="F26" authorId="1" shapeId="0" xr:uid="{00000000-0006-0000-0400-000010000000}">
      <text>
        <r>
          <rPr>
            <b/>
            <sz val="12"/>
            <color indexed="81"/>
            <rFont val="Arial"/>
            <family val="2"/>
          </rPr>
          <t xml:space="preserve"> </t>
        </r>
        <r>
          <rPr>
            <sz val="12"/>
            <color indexed="81"/>
            <rFont val="Arial"/>
            <family val="2"/>
          </rPr>
          <t xml:space="preserve">This field offers the opportunity to submit values for solid co-products which  can not be disaggregated any further. </t>
        </r>
      </text>
    </comment>
    <comment ref="F29" authorId="1" shapeId="0" xr:uid="{00000000-0006-0000-0400-000011000000}">
      <text>
        <r>
          <rPr>
            <sz val="12"/>
            <color indexed="81"/>
            <rFont val="Arial"/>
            <family val="2"/>
          </rPr>
          <t>This field offers the opportunity to submit values for liquid co-products which  can not be disaggregated any further.</t>
        </r>
      </text>
    </comment>
    <comment ref="E41" authorId="1" shapeId="0" xr:uid="{00000000-0006-0000-0400-000012000000}">
      <text>
        <r>
          <rPr>
            <sz val="12"/>
            <color indexed="81"/>
            <rFont val="Arial"/>
            <family val="2"/>
          </rPr>
          <t>This field offers the opportunity to submit values for wood waste which cannot be disaggregated any further.</t>
        </r>
      </text>
    </comment>
    <comment ref="B43" authorId="2" shapeId="0" xr:uid="{00000000-0006-0000-0400-000013000000}">
      <text>
        <r>
          <rPr>
            <sz val="9"/>
            <color indexed="81"/>
            <rFont val="Tahoma"/>
            <family val="2"/>
          </rPr>
          <t>“Unknown sources” in table IV is wood that is likely already included somewhere on table I but cannot be allocated to the correct source in wood energy use on table IV.</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Alex Mccusker</author>
    <author>Sebastian Glasenapp</author>
  </authors>
  <commentList>
    <comment ref="Q11" authorId="0" shapeId="0" xr:uid="{00000000-0006-0000-0500-000001000000}">
      <text>
        <r>
          <rPr>
            <sz val="9"/>
            <color indexed="81"/>
            <rFont val="Tahoma"/>
            <family val="2"/>
          </rPr>
          <t>Calculated value by using oven dry density from Calculation for Wood Fuel Parametters (www.klimaaktiv.at), considering shrinkage.</t>
        </r>
      </text>
    </comment>
    <comment ref="AF24" authorId="1" shapeId="0" xr:uid="{00000000-0006-0000-0500-000002000000}">
      <text>
        <r>
          <rPr>
            <sz val="9"/>
            <color indexed="81"/>
            <rFont val="Tahoma"/>
            <family val="2"/>
          </rPr>
          <t>Based on p.15 
See:
http://cepac.cheme.cmu.edu/pasi2008/slides/eden/library/reading/Princeton_Biorefinery_Study_Final_Report_Vol1_Reduced.pdf</t>
        </r>
      </text>
    </comment>
    <comment ref="AF26" authorId="1" shapeId="0" xr:uid="{00000000-0006-0000-0500-000003000000}">
      <text>
        <r>
          <rPr>
            <sz val="9"/>
            <color indexed="81"/>
            <rFont val="Tahoma"/>
            <family val="2"/>
          </rPr>
          <t>Based on p.15 
See:
http://cepac.cheme.cmu.edu/pasi2008/slides/eden/library/reading/Princeton_Biorefinery_Study_Final_Report_Vol1_Reduced.pdf</t>
        </r>
      </text>
    </comment>
    <comment ref="AF28" authorId="1" shapeId="0" xr:uid="{00000000-0006-0000-0500-000004000000}">
      <text>
        <r>
          <rPr>
            <sz val="9"/>
            <color indexed="81"/>
            <rFont val="Tahoma"/>
            <family val="2"/>
          </rPr>
          <t>See Fonseca (2010) p.26
Source:
http://www.unece.org/fileadmin/DAM/timber/publications/DP-49.pdf</t>
        </r>
      </text>
    </comment>
    <comment ref="AF29" authorId="1" shapeId="0" xr:uid="{00000000-0006-0000-0500-000005000000}">
      <text>
        <r>
          <rPr>
            <sz val="9"/>
            <color indexed="81"/>
            <rFont val="Tahoma"/>
            <family val="2"/>
          </rPr>
          <t>See Fonseca (2010) p.26
Source:
http://www.unece.org/fileadmin/DAM/timber/publications/DP-49.pdf</t>
        </r>
      </text>
    </comment>
    <comment ref="AI30" authorId="1" shapeId="0" xr:uid="{00000000-0006-0000-0500-000006000000}">
      <text>
        <r>
          <rPr>
            <sz val="9"/>
            <color indexed="81"/>
            <rFont val="Tahoma"/>
            <family val="2"/>
          </rPr>
          <t>Van der Stelt et al. 2011 - Biomass upgrading by torrefaction for the production of biofuels: A review, p.3757, Table 3 (Properties: dry)</t>
        </r>
      </text>
    </comment>
    <comment ref="AK30" authorId="1" shapeId="0" xr:uid="{00000000-0006-0000-0500-000007000000}">
      <text>
        <r>
          <rPr>
            <sz val="9"/>
            <color indexed="81"/>
            <rFont val="Tahoma"/>
            <family val="2"/>
          </rPr>
          <t>Van der Stelt et al. 2011 - Biomass upgrading by torrefaction for the production of biofuels: A review, p.3757, Table 3 (Properties: normal)</t>
        </r>
      </text>
    </comment>
    <comment ref="AF31" authorId="1" shapeId="0" xr:uid="{00000000-0006-0000-0500-000008000000}">
      <text>
        <r>
          <rPr>
            <sz val="9"/>
            <color indexed="81"/>
            <rFont val="Tahoma"/>
            <family val="2"/>
          </rPr>
          <t>See Fonseca (2010) p.26
Source:
http://www.unece.org/fileadmin/DAM/timber/publications/DP-49.pdf</t>
        </r>
      </text>
    </comment>
    <comment ref="H33" authorId="1" shapeId="0" xr:uid="{00000000-0006-0000-0500-000009000000}">
      <text>
        <r>
          <rPr>
            <sz val="9"/>
            <color indexed="81"/>
            <rFont val="Tahoma"/>
            <family val="2"/>
          </rPr>
          <t xml:space="preserve">page 7
http://www.ocean.washington.edu/courses/envir215/energynumbers.pdf </t>
        </r>
      </text>
    </comment>
    <comment ref="AF33" authorId="1" shapeId="0" xr:uid="{00000000-0006-0000-0500-00000A000000}">
      <text>
        <r>
          <rPr>
            <sz val="9"/>
            <color indexed="81"/>
            <rFont val="Tahoma"/>
            <family val="2"/>
          </rPr>
          <t>See Fonseca (2010) p.26
Source:
http://www.unece.org/fileadmin/DAM/timber/publications/DP-49.pdf</t>
        </r>
      </text>
    </comment>
    <comment ref="H34" authorId="1" shapeId="0" xr:uid="{00000000-0006-0000-0500-00000B000000}">
      <text>
        <r>
          <rPr>
            <sz val="9"/>
            <color indexed="81"/>
            <rFont val="Tahoma"/>
            <family val="2"/>
          </rPr>
          <t xml:space="preserve">page 8
http://www.ocean.washington.edu/courses/envir215/energynumbers.pdf </t>
        </r>
      </text>
    </comment>
    <comment ref="AF34" authorId="1" shapeId="0" xr:uid="{00000000-0006-0000-0500-00000C000000}">
      <text>
        <r>
          <rPr>
            <sz val="9"/>
            <color indexed="81"/>
            <rFont val="Tahoma"/>
            <family val="2"/>
          </rPr>
          <t>It was assumed that the production of 1000 litre of biodiesel requires 3.38  m3.</t>
        </r>
      </text>
    </comment>
    <comment ref="AF36" authorId="1" shapeId="0" xr:uid="{00000000-0006-0000-0500-00000D000000}">
      <text>
        <r>
          <rPr>
            <sz val="9"/>
            <color indexed="81"/>
            <rFont val="Tahoma"/>
            <family val="2"/>
          </rPr>
          <t>See Euwood Methodology Report p.121
Source: http://ec.europa.eu/energy/renewables/studies/doc/bioenergy/euwood_methodology_report.pdf</t>
        </r>
      </text>
    </comment>
    <comment ref="AF37" authorId="1" shapeId="0" xr:uid="{00000000-0006-0000-0500-00000E000000}">
      <text>
        <r>
          <rPr>
            <sz val="9"/>
            <color indexed="81"/>
            <rFont val="Tahoma"/>
            <family val="2"/>
          </rPr>
          <t>See Euwood Methodology Report p.121
Source: http://ec.europa.eu/energy/renewables/studies/doc/bioenergy/euwood_methodology_report.pdf</t>
        </r>
      </text>
    </comment>
    <comment ref="AF38" authorId="1" shapeId="0" xr:uid="{00000000-0006-0000-0500-00000F000000}">
      <text>
        <r>
          <rPr>
            <sz val="9"/>
            <color indexed="81"/>
            <rFont val="Tahoma"/>
            <family val="2"/>
          </rPr>
          <t>See Euwood Methodology Report p.121
Source: http://ec.europa.eu/energy/renewables/studies/doc/bioenergy/euwood_methodology_report.pdf</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AM 16/7/12</author>
    <author>Alex Mccusker</author>
  </authors>
  <commentList>
    <comment ref="V6" authorId="0" shapeId="0" xr:uid="{00000000-0006-0000-0600-000001000000}">
      <text>
        <r>
          <rPr>
            <sz val="9"/>
            <color indexed="81"/>
            <rFont val="Tahoma"/>
            <family val="2"/>
          </rPr>
          <t>not needed if TIII filled in</t>
        </r>
      </text>
    </comment>
    <comment ref="C7" authorId="1" shapeId="0" xr:uid="{00000000-0006-0000-0600-000002000000}">
      <text>
        <r>
          <rPr>
            <sz val="9"/>
            <color indexed="81"/>
            <rFont val="Tahoma"/>
            <family val="2"/>
          </rPr>
          <t>If Table III not filled in, supply is allocated equally between "direct" and "indirect" for wood charcoal, wood pellets and wood briquettes.</t>
        </r>
      </text>
    </comment>
    <comment ref="C8" authorId="1" shapeId="0" xr:uid="{00000000-0006-0000-0600-000003000000}">
      <text>
        <r>
          <rPr>
            <sz val="9"/>
            <color indexed="81"/>
            <rFont val="Tahoma"/>
            <family val="2"/>
          </rPr>
          <t>If Table III not filled in, supply is allocated equally between "direct" and "indirect" for wood charcoal, wood pellets and wood briquettes.
It includes black liquor but excludes tall oil.</t>
        </r>
      </text>
    </comment>
    <comment ref="C11" authorId="1" shapeId="0" xr:uid="{00000000-0006-0000-0600-000004000000}">
      <text>
        <r>
          <rPr>
            <sz val="9"/>
            <color indexed="81"/>
            <rFont val="Tahoma"/>
            <family val="2"/>
          </rPr>
          <t>In the absence of data on Table III no waste is assumed to go into processed fuels, e.g. pellets.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Sebastian Glasenapp</author>
  </authors>
  <commentList>
    <comment ref="D1" authorId="0" shapeId="0" xr:uid="{00000000-0006-0000-0900-000001000000}">
      <text>
        <r>
          <rPr>
            <sz val="9"/>
            <color indexed="81"/>
            <rFont val="Tahoma"/>
            <family val="2"/>
          </rPr>
          <t>SB=Solid Biofuel excluding charcoal (TJ - net)</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AM</author>
  </authors>
  <commentList>
    <comment ref="F5" authorId="0" shapeId="0" xr:uid="{00000000-0006-0000-0B00-000001000000}">
      <text>
        <r>
          <rPr>
            <b/>
            <sz val="9"/>
            <color indexed="81"/>
            <rFont val="Tahoma"/>
            <family val="2"/>
          </rPr>
          <t>AM:</t>
        </r>
        <r>
          <rPr>
            <sz val="9"/>
            <color indexed="81"/>
            <rFont val="Tahoma"/>
            <family val="2"/>
          </rPr>
          <t xml:space="preserve">
12/2014 - should we change ETS to IS for Industry Sector
1/2015 - Review cols AD and AS on table IV (and related converted)</t>
        </r>
      </text>
    </comment>
  </commentList>
</comments>
</file>

<file path=xl/sharedStrings.xml><?xml version="1.0" encoding="utf-8"?>
<sst xmlns="http://schemas.openxmlformats.org/spreadsheetml/2006/main" count="22525" uniqueCount="4252">
  <si>
    <t>Wood Charcoal (Direct final consumption) commercial and public services use (1000 m3)</t>
  </si>
  <si>
    <t>Wood Pellets (Direct final consumption) commercial and public services use (1000 m3)</t>
  </si>
  <si>
    <t>BN24</t>
  </si>
  <si>
    <t>BO24</t>
  </si>
  <si>
    <t>Wood Briquettes (Direct final consumption) commercial and public services use (1000 m3)</t>
  </si>
  <si>
    <t>BN25</t>
  </si>
  <si>
    <t>BO25</t>
  </si>
  <si>
    <t>Pyrolysis Oils (Direct final consumption) commercial and public services use (1000 m3)</t>
  </si>
  <si>
    <t>Cellulose based ethanol(Direct final consumption) commercial and public services use (1000 m3)</t>
  </si>
  <si>
    <t>BN27</t>
  </si>
  <si>
    <t>BO27</t>
  </si>
  <si>
    <t>Wood based Biodiesel (Direct final consumption) commercial and public services use (1000 m3)</t>
  </si>
  <si>
    <t>Non-hazardous wood waste (Direct final consumption) commercial and public services use (1000 m3)</t>
  </si>
  <si>
    <t>Hazardous wood waste (Direct final consumption) commercial and public services use (1000 m3)</t>
  </si>
  <si>
    <t>BN31</t>
  </si>
  <si>
    <t>BO31</t>
  </si>
  <si>
    <t>Unspecified wood waste (Direct final consumption) commercial and public services use (1000 m3)</t>
  </si>
  <si>
    <t>BN33</t>
  </si>
  <si>
    <t>BO33</t>
  </si>
  <si>
    <t>Wood from unknown sources (Direct final consumption) commercial and public services use (1000 m3)</t>
  </si>
  <si>
    <t>Cellulose based ethanol (Direct final consumption) used in the transport sector (1000 m3)</t>
  </si>
  <si>
    <t>BP27</t>
  </si>
  <si>
    <t>BQ27</t>
  </si>
  <si>
    <t>Wood based biodiesel (Direct final consumption) used in the transport sector (1000 m3)</t>
  </si>
  <si>
    <t>Unspecified solid biomass (Direct final consumption) other use (1000 m3)</t>
  </si>
  <si>
    <t>Chips and particles (Direct final consumption) other use (1000 m3)</t>
  </si>
  <si>
    <t>Wood residues (Direct final consumption) other use (1000 m3)</t>
  </si>
  <si>
    <t>Bark (Direct final consumption) other use (1000 m3)</t>
  </si>
  <si>
    <t>Unspecified solid co-products (Direct final consumption) other use (1000 m3)</t>
  </si>
  <si>
    <t>Black Liquor (Direct final consumption) other use (1000 m3)</t>
  </si>
  <si>
    <t>Tall oil (Direct final consumption) other use (1000 m3)</t>
  </si>
  <si>
    <t>Unspecified liquid co-products (Direct final consumption) other use (1000 m3)</t>
  </si>
  <si>
    <t>Wood Charcoal (Direct final consumption) other use (1000 m3)</t>
  </si>
  <si>
    <t>Wood Pellets (Direct final consumption) other use (1000 m3)</t>
  </si>
  <si>
    <t>Wood Briquettes (Direct final consumption) other use (1000 m3)</t>
  </si>
  <si>
    <t>Pyrolysis Oils (Direct final consumption) other use (1000 m3)</t>
  </si>
  <si>
    <t>Cellulose based ethanol (Direct final consumption) other use (1000 m3)</t>
  </si>
  <si>
    <t>Wood based Biodiesel (Direct final consumption) other use (1000 m3)</t>
  </si>
  <si>
    <t>Non-hazardous wood waste (Direct final consumption) other use (1000 m3)</t>
  </si>
  <si>
    <t>Hazardous wood waste (Direct final consumption) other use (1000 m3)</t>
  </si>
  <si>
    <t>Unspecified wood waste (Direct final consumption) other use (1000 m3)</t>
  </si>
  <si>
    <t>Wood from unknown sources (Direct final consumption) other use (1000 m3)</t>
  </si>
  <si>
    <t>5-B-ETS-O</t>
  </si>
  <si>
    <t>Z17</t>
  </si>
  <si>
    <t>AA17</t>
  </si>
  <si>
    <t>5-USCP-ETS-O</t>
  </si>
  <si>
    <t>Z18</t>
  </si>
  <si>
    <t>AA18</t>
  </si>
  <si>
    <t>5-BL-ETS-O</t>
  </si>
  <si>
    <t>Z19</t>
  </si>
  <si>
    <t>AA19</t>
  </si>
  <si>
    <t>5-TO-ETS-O</t>
  </si>
  <si>
    <t>Z20</t>
  </si>
  <si>
    <t>AA20</t>
  </si>
  <si>
    <t>5-ULCP-ETS-O</t>
  </si>
  <si>
    <t>5-WC-ETS-O</t>
  </si>
  <si>
    <t>Z23</t>
  </si>
  <si>
    <t>5-WP-ETS-O</t>
  </si>
  <si>
    <t>Z25</t>
  </si>
  <si>
    <t>AA25</t>
  </si>
  <si>
    <t>5-PO-ETS-O</t>
  </si>
  <si>
    <t>5-CBE-ETS-O</t>
  </si>
  <si>
    <t>Z29</t>
  </si>
  <si>
    <t>5-NHWW-ETS-O</t>
  </si>
  <si>
    <t>5-HWW-ETS-O</t>
  </si>
  <si>
    <t>Z31</t>
  </si>
  <si>
    <t>AA31</t>
  </si>
  <si>
    <t>5-UWW-ETS-O</t>
  </si>
  <si>
    <t>Z33</t>
  </si>
  <si>
    <t>AA33</t>
  </si>
  <si>
    <t>5-WFUS-ETS-O</t>
  </si>
  <si>
    <t>5-U-DFC-R</t>
  </si>
  <si>
    <t>Unspecified solid biomass (Direct final consumption) Residential use (1000 t.d.m.)</t>
  </si>
  <si>
    <t>5-CP-DFC-R</t>
  </si>
  <si>
    <t>Chips and particles (Direct final consumption) Residential use (1000 t.d.m.)</t>
  </si>
  <si>
    <t>5-WR-DFC-R</t>
  </si>
  <si>
    <t>Wood residues (Direct final consumption) Residential use (1000 t.d.m.)</t>
  </si>
  <si>
    <t>5-B-DFC-R</t>
  </si>
  <si>
    <t>Bark (Direct final consumption) Residential use (1000 t.d.m.)</t>
  </si>
  <si>
    <t>AE17</t>
  </si>
  <si>
    <t>AF17</t>
  </si>
  <si>
    <t>5-USCP-DFC-R</t>
  </si>
  <si>
    <t>Unspecified solid co-products (Direct final consumption) Residential use (1000 t.d.m.)</t>
  </si>
  <si>
    <t>AE18</t>
  </si>
  <si>
    <t>AF18</t>
  </si>
  <si>
    <t>5-BL-DFC-R</t>
  </si>
  <si>
    <t>Black Liquor (Direct final consumption) Residential use (1000 t.d.m.)</t>
  </si>
  <si>
    <t>AE19</t>
  </si>
  <si>
    <t>AF19</t>
  </si>
  <si>
    <t>5-TO-DFC-R</t>
  </si>
  <si>
    <t>Tall oil (Direct final consumption) Residential use (1000 mt)</t>
  </si>
  <si>
    <t>AE20</t>
  </si>
  <si>
    <t>AF20</t>
  </si>
  <si>
    <t>5-ULCP-DFC-R</t>
  </si>
  <si>
    <t>5-WC-DFC-R</t>
  </si>
  <si>
    <t>Wood Charcoal (Direct final consumption) Residential use (1000 t.d.m.)</t>
  </si>
  <si>
    <t>AE23</t>
  </si>
  <si>
    <t>AF23</t>
  </si>
  <si>
    <t>5-WP-DFC-R</t>
  </si>
  <si>
    <t>Wood Pellets (Direct final consumption) Residential use (1000 t.d.m.)</t>
  </si>
  <si>
    <t>AE24</t>
  </si>
  <si>
    <t>AF24</t>
  </si>
  <si>
    <t>5-WB-DFC-R</t>
  </si>
  <si>
    <t>Wood Briquettes (Direct final consumption) Residential use (1000 t.d.m.)</t>
  </si>
  <si>
    <t>AE25</t>
  </si>
  <si>
    <t>AF25</t>
  </si>
  <si>
    <t>5-PO-DFC-R</t>
  </si>
  <si>
    <t>Pyrolysis Oils (Direct final consumption) Residential use (1000 mt)</t>
  </si>
  <si>
    <t>5-CBE-DFC-R</t>
  </si>
  <si>
    <t>Cellulose based ethanol(Direct final consumption) Residential use (1000 mt)</t>
  </si>
  <si>
    <t>AE27</t>
  </si>
  <si>
    <t>AF27</t>
  </si>
  <si>
    <t>5-WBB-DFC-R</t>
  </si>
  <si>
    <t>Wood based Biodiesel (Direct final consumption) Residential use (1000 mt)</t>
  </si>
  <si>
    <t>AE29</t>
  </si>
  <si>
    <t>AF29</t>
  </si>
  <si>
    <t>5-NHWW-DFC-R</t>
  </si>
  <si>
    <t>Non-hazardous wood waste (Direct final consumption) Residential use (1000 t.d.m.)</t>
  </si>
  <si>
    <t>5-HWW-DFC-R</t>
  </si>
  <si>
    <t>Hazardous wood waste (Direct final consumption) Residential use (1000 t.d.m.)</t>
  </si>
  <si>
    <t>AE31</t>
  </si>
  <si>
    <t>AF31</t>
  </si>
  <si>
    <t>5-UWW-DFC-R</t>
  </si>
  <si>
    <t>Unspecified wood waste (Direct final consumption) Residential use (1000 t.d.m.)</t>
  </si>
  <si>
    <t>AE33</t>
  </si>
  <si>
    <t>AF33</t>
  </si>
  <si>
    <t>5-WFUS-DFC-R</t>
  </si>
  <si>
    <t>Wood from unknown sources (Direct final consumption) Residential use (1000 t.d.m.)</t>
  </si>
  <si>
    <t>Agriculture, Forestry and Fishing</t>
  </si>
  <si>
    <t>5-U-DFC-AFAF</t>
  </si>
  <si>
    <t>Unspecified solid biomass (Direct final consumption) Agriculture, Forestry and  Fishing use (1000 t.d.m.)</t>
  </si>
  <si>
    <t>5-CP-DFC-AFAF</t>
  </si>
  <si>
    <t>Chips and particles (Direct final consumption) Agriculture, Forestry and  Fishing use (1000 t.d.m.)</t>
  </si>
  <si>
    <t>5-WR-DFC-AFAF</t>
  </si>
  <si>
    <t>Wood residues (Direct final consumption) Agriculture, Forestry and  Fishing use (1000 t.d.m.)</t>
  </si>
  <si>
    <t>5-B-DFC-AFAF</t>
  </si>
  <si>
    <t>Bark (Direct final consumption) Agriculture, Forestry and  Fishing use (1000 t.d.m.)</t>
  </si>
  <si>
    <t>5-USCP-DFC-AFAF</t>
  </si>
  <si>
    <t>Unspecified solid co-products (Direct final consumption) Agriculture, Forestry and  Fishing use (1000 t.d.m.)</t>
  </si>
  <si>
    <t>5-BL-DFC-AFAF</t>
  </si>
  <si>
    <t>Black Liquor (Direct final consumption) Agriculture, Forestry and  Fishing use (1000 t.d.m.)</t>
  </si>
  <si>
    <t>5-TO-DFC-AFAF</t>
  </si>
  <si>
    <t>Tall oil (Direct final consumption) Agriculture, Forestry and  Fishing use (1000 mt)</t>
  </si>
  <si>
    <t>5-ULCP-DFC-AFAF</t>
  </si>
  <si>
    <t>5-WC-DFC-AFAF</t>
  </si>
  <si>
    <t>Wood Charcoal (Direct final consumption) Agriculture, Forestry and  Fishing use(1000 t.d.m.)</t>
  </si>
  <si>
    <t>5-WP-DFC-AFAF</t>
  </si>
  <si>
    <t>Wood Pellets (Direct final consumption) Agriculture, Forestry and  Fishing use (1000 t.d.m.)</t>
  </si>
  <si>
    <t>5-WB-DFC-AFAF</t>
  </si>
  <si>
    <t>Wood Briquettes (Direct final consumption) Agriculture, Forestry and  Fishing use (1000 t.d.m.)</t>
  </si>
  <si>
    <t>5-PO-DFC-AFAF</t>
  </si>
  <si>
    <t>Pyrolysis Oils (Direct final consumption) Agriculture, Forestry and  Fishing use (1000 mt)</t>
  </si>
  <si>
    <t>5-CBE-DFC-AFAF</t>
  </si>
  <si>
    <t>Cellulose based ethanol(Direct final consumption) Agriculture, Forestry and  Fishing use (1000 mt)</t>
  </si>
  <si>
    <t>5-WBB-DFC-AFAF</t>
  </si>
  <si>
    <t>Wood based Biodiesel (Direct final consumption) Agriculture, Forestry and  Fishing use (1000 mt)</t>
  </si>
  <si>
    <t>5-NHWW-DFC-AFAF</t>
  </si>
  <si>
    <t>Non-hazardous wood waste (Direct final consumption) Agriculture, Forestry and  Fishing use (1000 t.d.m.)</t>
  </si>
  <si>
    <t>5-HWW-DFC-AFAF</t>
  </si>
  <si>
    <t>Hazardous wood waste (Direct final consumption) Agriculture, Forestry and  Fishing use (1000 t.d.m.)</t>
  </si>
  <si>
    <t>5-UWW-DFC-AFAF</t>
  </si>
  <si>
    <t>Unspecified wood waste (Direct final consumption) Agriculture, Forestry and  Fishing use (1000 t.d.m.)</t>
  </si>
  <si>
    <t>5-WFUS-DFC-AFAF</t>
  </si>
  <si>
    <t>Wood from unknown sources (Direct final consumption) Agriculture, Forestry and  Fishing use (1000 t.d.m.)</t>
  </si>
  <si>
    <t>Commercial and Public Services</t>
  </si>
  <si>
    <t>5-U-DFC-CAPS</t>
  </si>
  <si>
    <t>Unspecified solid biomass (Direct final consumption) commercial and public services use (1000 t.d.m.)</t>
  </si>
  <si>
    <t>AJ14</t>
  </si>
  <si>
    <t>5-CP-DFC-CAPS</t>
  </si>
  <si>
    <t>Chips and particles (Direct final consumption) commercial and public services use (1000 t.d.m.)</t>
  </si>
  <si>
    <t>5-WR-DFC-CAPS</t>
  </si>
  <si>
    <t>Wood residues (Direct final consumption) commercial and public services use (1000 t.d.m.)</t>
  </si>
  <si>
    <t>5-B-DFC-CAPS</t>
  </si>
  <si>
    <t>Bark (Direct final consumption) commercial and public services use (1000 t.d.m.)</t>
  </si>
  <si>
    <t>AI17</t>
  </si>
  <si>
    <t>AJ17</t>
  </si>
  <si>
    <t>5-USCP-DFC-CAPS</t>
  </si>
  <si>
    <t>Unspecified solid co-products (Direct final consumption) commercial and public services use (1000 t.d.m.)</t>
  </si>
  <si>
    <t>AI18</t>
  </si>
  <si>
    <t>AJ18</t>
  </si>
  <si>
    <t>5-BL-DFC-CAPS</t>
  </si>
  <si>
    <t>Black Liquor (Direct final consumption) commercial and public services use (1000 t.d.m.)</t>
  </si>
  <si>
    <t>AI19</t>
  </si>
  <si>
    <t>AJ19</t>
  </si>
  <si>
    <t>5-TO-DFC-CAPS</t>
  </si>
  <si>
    <t>Tall oil (Direct final consumption) commercial and public services use (1000 mt)</t>
  </si>
  <si>
    <t>AI20</t>
  </si>
  <si>
    <t>AJ20</t>
  </si>
  <si>
    <t>5-ULCP-DFC-CAPS</t>
  </si>
  <si>
    <t>5-WC-DFC-CAPS</t>
  </si>
  <si>
    <t>Wood Charcoal (Direct final consumption) commercial and public services use (1000 t.d.m.)</t>
  </si>
  <si>
    <t>AJ23</t>
  </si>
  <si>
    <t>5-WP-DFC-CAPS</t>
  </si>
  <si>
    <t>Wood Pellets (Direct final consumption) commercial and public services use (1000 t.d.m.)</t>
  </si>
  <si>
    <t>AI24</t>
  </si>
  <si>
    <t>AJ24</t>
  </si>
  <si>
    <t>5-WB-DFC-CAPS</t>
  </si>
  <si>
    <t>Wood Briquettes (Direct final consumption) commercial and public services use (1000 t.d.m.)</t>
  </si>
  <si>
    <t>AI25</t>
  </si>
  <si>
    <t>AJ25</t>
  </si>
  <si>
    <t>5-PO-DFC-CAPS</t>
  </si>
  <si>
    <t>Pyrolysis Oils (Direct final consumption) commercial and public services use (1000 mt)</t>
  </si>
  <si>
    <t>AJ26</t>
  </si>
  <si>
    <t>5-CBE-DFC-CAPS</t>
  </si>
  <si>
    <t>Cellulose based ethanol(Direct final consumption) commercial and public services use (1000 mt)</t>
  </si>
  <si>
    <t>AI27</t>
  </si>
  <si>
    <t>AJ27</t>
  </si>
  <si>
    <t>5-WBB-DFC-CAPS</t>
  </si>
  <si>
    <t>Wood based Biodiesel (Direct final consumption) commercial and public services use (1000 mt)</t>
  </si>
  <si>
    <t>AI29</t>
  </si>
  <si>
    <t>AJ29</t>
  </si>
  <si>
    <t>5-NHWW-DFC-CAPS</t>
  </si>
  <si>
    <t>Non-hazardous wood waste (Direct final consumption) commercial and public services use (1000 t.d.m.)</t>
  </si>
  <si>
    <t>5-HWW-DFC-CAPS</t>
  </si>
  <si>
    <t>Hazardous wood waste (Direct final consumption) commercial and public services use (1000 t.d.m.)</t>
  </si>
  <si>
    <t>AI31</t>
  </si>
  <si>
    <t>AJ31</t>
  </si>
  <si>
    <t>5-UWW-DFC-CAPS</t>
  </si>
  <si>
    <t>Unspecified wood waste (Direct final consumption) commercial and public services use (1000 t.d.m.)</t>
  </si>
  <si>
    <t>AI33</t>
  </si>
  <si>
    <t>AJ33</t>
  </si>
  <si>
    <t>5-WFUS-DFC-CAPS</t>
  </si>
  <si>
    <t>Wood from unknown sources (Direct final consumption) commercial and public services use (1000 t.d.m.)</t>
  </si>
  <si>
    <t>AL26</t>
  </si>
  <si>
    <t>5-CBE-DFC-TS</t>
  </si>
  <si>
    <t>Transport</t>
  </si>
  <si>
    <t>Cellulose based ethanol (Direct final consumption) used in the transport sector (1000 t.d.m.)</t>
  </si>
  <si>
    <t>AK27</t>
  </si>
  <si>
    <t>AL27</t>
  </si>
  <si>
    <t>5-WBB-DFC-TS</t>
  </si>
  <si>
    <t>Wood based biodiesel (Direct final consumption) used in the transport sector (1000 t.d.m.)</t>
  </si>
  <si>
    <t>5-U-DFC-O</t>
  </si>
  <si>
    <t>Unspecified solid biomass (Direct final consumption) other use (1000 t.d.m.)</t>
  </si>
  <si>
    <t>5-CP-DFC-O</t>
  </si>
  <si>
    <t>Chips and particles (Direct final consumption) other use (1000 t.d.m.)</t>
  </si>
  <si>
    <t>5-WR-DFC-O</t>
  </si>
  <si>
    <t>Wood residues (Direct final consumption) other use (1000 t.d.m.)</t>
  </si>
  <si>
    <t>5-B-DFC-O</t>
  </si>
  <si>
    <t>Bark (Direct final consumption) other use (1000 t.d.m.)</t>
  </si>
  <si>
    <t>AM17</t>
  </si>
  <si>
    <t>5-USCP-DFC-O</t>
  </si>
  <si>
    <t>Unspecified solid co-products (Direct final consumption) other use (1000 t.d.m.)</t>
  </si>
  <si>
    <t>AM18</t>
  </si>
  <si>
    <t>5-BL-DFC-O</t>
  </si>
  <si>
    <t>Black Liquor (Direct final consumption) other use (1000 t.d.m.)</t>
  </si>
  <si>
    <t>AM19</t>
  </si>
  <si>
    <t>5-TO-DFC-O</t>
  </si>
  <si>
    <t>Tall oil (Direct final consumption) other use (1000 mt)</t>
  </si>
  <si>
    <t>AM20</t>
  </si>
  <si>
    <t>5-ULCP-DFC-O</t>
  </si>
  <si>
    <t>5-WC-DFC-O</t>
  </si>
  <si>
    <t>Wood Charcoal (Direct final consumption) other use (1000 t.d.m.)</t>
  </si>
  <si>
    <t>5-WP-DFC-O</t>
  </si>
  <si>
    <t>Wood Pellets (Direct final consumption) other use (1000 t.d.m.)</t>
  </si>
  <si>
    <t>AM24</t>
  </si>
  <si>
    <t>5-WB-DFC-O</t>
  </si>
  <si>
    <t>Wood Briquettes (Direct final consumption) other use (1000 t.d.m.)</t>
  </si>
  <si>
    <t>AM25</t>
  </si>
  <si>
    <t>5-PO-DFC-O</t>
  </si>
  <si>
    <t>Pyrolysis Oils (Direct final consumption) other use (1000 mt)</t>
  </si>
  <si>
    <t>5-CBE-DFC-O</t>
  </si>
  <si>
    <t>Cellulose based ethanol (Direct final consumption) other use (1000 mt)</t>
  </si>
  <si>
    <t>AM27</t>
  </si>
  <si>
    <t>5-WBB-DFC-O</t>
  </si>
  <si>
    <t>Wood based Biodiesel (Direct final consumption) other use (1000 mt)</t>
  </si>
  <si>
    <t>AM29</t>
  </si>
  <si>
    <t>AN29</t>
  </si>
  <si>
    <t>5-NHWW-DFC-O</t>
  </si>
  <si>
    <t>Non-hazardous wood waste (Direct final consumption) other use (1000 t.d.m.)</t>
  </si>
  <si>
    <t>5-HWW-DFC-O</t>
  </si>
  <si>
    <t>Hazardous wood waste (Direct final consumption) other use (1000 t.d.m.)</t>
  </si>
  <si>
    <t>AM31</t>
  </si>
  <si>
    <t>5-UWW-DFC-O</t>
  </si>
  <si>
    <t>Unspecified wood waste (Direct final consumption) other use (1000 t.d.m.)</t>
  </si>
  <si>
    <t>AM33</t>
  </si>
  <si>
    <t>5-WFUS-DFC-O</t>
  </si>
  <si>
    <t>Wood from unknown sources (Direct final consumption) other use (1000 t.d.m.)</t>
  </si>
  <si>
    <t>Chips and particles used by the Energy Transformation Sector (Main Activity) to generate Electricity (1000 m3)</t>
  </si>
  <si>
    <t>Wood residues used by the Energy Transformation Sector (Main Activity) to generate Electricity (1000 m3)</t>
  </si>
  <si>
    <t>Bark used by the Energy Transformation Sector (Main Activity) to generate Electricity (1000 m3)</t>
  </si>
  <si>
    <t>AR17</t>
  </si>
  <si>
    <t>AS17</t>
  </si>
  <si>
    <t>Unspecified solid co-products used by the Energy Transformation Sector (Main Activity) to generate Electricity (1000 m3)</t>
  </si>
  <si>
    <t>AR18</t>
  </si>
  <si>
    <t>AS18</t>
  </si>
  <si>
    <t>Black Liquor used by the Energy Transformation Sector (Main Activity) to generate Electricity (1000 m3)</t>
  </si>
  <si>
    <t>AR19</t>
  </si>
  <si>
    <t>AS19</t>
  </si>
  <si>
    <t>Tall oil used by the Energy Transformation Sector (Main Activity) to generate Electricity (1000 m3)</t>
  </si>
  <si>
    <t>AR20</t>
  </si>
  <si>
    <t>AS20</t>
  </si>
  <si>
    <t>Unspecified liquid co-products used by the Energy Transformation Sector (Main Activity) to generate Electricity (1000 m3)</t>
  </si>
  <si>
    <t>Wood Charcoal used by the Energy Transformation Sector (Main Activity) to generate Electricity (1000 m3)</t>
  </si>
  <si>
    <t>Wood Pellets used by the Energy Transformation Sector (Main Activity) to generate Electricity (1000 m3)</t>
  </si>
  <si>
    <t>AR25</t>
  </si>
  <si>
    <t>AS25</t>
  </si>
  <si>
    <t>Pyrolysis oils used by the Energy Transformation Sector (Main Activity) to generate Electricity (1000 m3)</t>
  </si>
  <si>
    <t>AR26</t>
  </si>
  <si>
    <t>Cellulose based ethanol used by the Energy Transformation Sector (Main Activity) to generate Electricity (1000 m3)</t>
  </si>
  <si>
    <t>AR29</t>
  </si>
  <si>
    <t>AS29</t>
  </si>
  <si>
    <t>Non-hazardous wood waste used by the Energy Transformation Sector (Main Activity) to generate Electricity (1000 m3)</t>
  </si>
  <si>
    <t>Hazardous wood waste used by the Energy Transformation Sector (Main Activity) to generate Electricity (1000 m3)</t>
  </si>
  <si>
    <t>AR31</t>
  </si>
  <si>
    <t>AS31</t>
  </si>
  <si>
    <t>Unspecified wood waste used by the Energy Transformation Sector (Main Activity) to generate Electricity (1000 m3)</t>
  </si>
  <si>
    <t>AR33</t>
  </si>
  <si>
    <t>AS33</t>
  </si>
  <si>
    <t>Wood from unknown sources used by the Energy Transformation Sector (Main Activity) to generate Electricity (1000 m3)</t>
  </si>
  <si>
    <t>Chips and particles used by the Energy Transformation Sector (Main Activity) to generate CHP (1000 m3)</t>
  </si>
  <si>
    <t>Wood residues used by the Energy Transformation Sector (Main Activity) to generate CHP (1000 m3)</t>
  </si>
  <si>
    <t>Bark used by the Energy Transformation Sector (Main Activity) to generate CHP (1000 m3)</t>
  </si>
  <si>
    <t>AT17</t>
  </si>
  <si>
    <t>AU17</t>
  </si>
  <si>
    <t>Unspecified solid co-products used by the Energy Transformation Sector (Main Activity) to generate CHP (1000 m3)</t>
  </si>
  <si>
    <t>AT18</t>
  </si>
  <si>
    <t>AU18</t>
  </si>
  <si>
    <t>Black Liquor used by the Energy Transformation Sector (Main Activity) to generate CHP (1000 m3)</t>
  </si>
  <si>
    <t>AT19</t>
  </si>
  <si>
    <t>AU19</t>
  </si>
  <si>
    <t>Tall oil used by the Energy Transformation Sector (Main Activity) to generate CHP (1000 m3)</t>
  </si>
  <si>
    <t>AT20</t>
  </si>
  <si>
    <t>AU20</t>
  </si>
  <si>
    <t>Unspecified liquid co-products used by the Energy Transformation Sector (Main Activity) to generate CHP (1000 m3)</t>
  </si>
  <si>
    <t>Wood Pellets used by the Energy Transformation Sector (Main Activity) to generate CHP (1000 m3)</t>
  </si>
  <si>
    <t>AT25</t>
  </si>
  <si>
    <t>AU25</t>
  </si>
  <si>
    <t>Pyrolysis oils used by the Energy Transformation Sector (Main Activity) to generate CHP (1000 m3)</t>
  </si>
  <si>
    <t>AT26</t>
  </si>
  <si>
    <t>AU26</t>
  </si>
  <si>
    <t>Cellulose based ethanol used by the Energy Transformation Sector (Main Activity) to generate CHP (1000 m3)</t>
  </si>
  <si>
    <t>AT29</t>
  </si>
  <si>
    <t>AU29</t>
  </si>
  <si>
    <t>Non-hazardous wood waste used by the Energy Transformation Sector (Main Activity) to generate CHP (1000 m3)</t>
  </si>
  <si>
    <t>Hazardous wood waste used by the Energy Transformation Sector (Main Activity) to generate CHP (1000 m3)</t>
  </si>
  <si>
    <t>AT31</t>
  </si>
  <si>
    <t>AU31</t>
  </si>
  <si>
    <t>Unspecified wood waste used by the Energy Transformation Sector (Main Activity) to generate CHP (1000 m3)</t>
  </si>
  <si>
    <t>AT33</t>
  </si>
  <si>
    <t>AU33</t>
  </si>
  <si>
    <t>Wood from unknown sources used by the Energy Transformation Sector (Main Activity) to generate CHP (1000 m3)</t>
  </si>
  <si>
    <t>Chips and particles used by the Energy Transformation Sector (Main Activity) to generate Heat (1000 m3)</t>
  </si>
  <si>
    <t>Wood residues used by the Energy Transformation Sector (Main Activity) to generate Heat (1000 m3)</t>
  </si>
  <si>
    <t>Bark used by the Energy Transformation Sector (Main Activity) to generate Heat (1000 m3)</t>
  </si>
  <si>
    <t>Unspecified solid co-products used by the Energy Transformation Sector (Main Activity) to generate Heat (1000 m3)</t>
  </si>
  <si>
    <t>Black Liquor used by the Energy Transformation Sector (Main Activity) to generate Heat(1000 m3)</t>
  </si>
  <si>
    <t>Tall oil used by the Energy Transformation Sector (Main Activity) to generate Heat (1000 m3)</t>
  </si>
  <si>
    <t>Wood Charcoal used by the Energy Transformation Sector (Main Activity) to generate Heat (1000 m3)</t>
  </si>
  <si>
    <t>Wood Pellets used by the Energy Transformation Sector (Main Activity) to generate Heat (1000 m3)</t>
  </si>
  <si>
    <t>Pyrolysis oils used by the Energy Transformation Sector (Main Activity) to generate Heat (1000 m3)</t>
  </si>
  <si>
    <t>Cellulose based ethanol used by the Energy Transformation Sector (Main Activity) to generate Heat (1000 m3)</t>
  </si>
  <si>
    <t>Non-hazardous wood waste used by the Energy Transformation Sector (Main Activity) to generate Heat (1000 m3)</t>
  </si>
  <si>
    <t>Hazardous wood waste used by the Energy Transformation Sector (Main Activity) to generate Heat (1000 m3)</t>
  </si>
  <si>
    <t>Unspecified wood waste used by the Energy Transformation Sector (Main Activity) to generate Heat (1000 m3)</t>
  </si>
  <si>
    <t>Wood from unknown sources used by the Energy Transformation Sector (Main Activity) to generate Heat (1000 m3)</t>
  </si>
  <si>
    <t>BA17</t>
  </si>
  <si>
    <t>BB17</t>
  </si>
  <si>
    <t>BA18</t>
  </si>
  <si>
    <t>BB18</t>
  </si>
  <si>
    <t>BA19</t>
  </si>
  <si>
    <t>BB19</t>
  </si>
  <si>
    <t>BA20</t>
  </si>
  <si>
    <t>BB20</t>
  </si>
  <si>
    <t>BA25</t>
  </si>
  <si>
    <t>BB25</t>
  </si>
  <si>
    <t>BA31</t>
  </si>
  <si>
    <t>BB31</t>
  </si>
  <si>
    <t>BA33</t>
  </si>
  <si>
    <t>BB33</t>
  </si>
  <si>
    <t>BC17</t>
  </si>
  <si>
    <t>BD17</t>
  </si>
  <si>
    <t>BC18</t>
  </si>
  <si>
    <t>BD18</t>
  </si>
  <si>
    <t>BC19</t>
  </si>
  <si>
    <t>BD19</t>
  </si>
  <si>
    <t>BC20</t>
  </si>
  <si>
    <t>BD20</t>
  </si>
  <si>
    <t>BC25</t>
  </si>
  <si>
    <t>BD25</t>
  </si>
  <si>
    <t>BC31</t>
  </si>
  <si>
    <t>BD31</t>
  </si>
  <si>
    <t>BC33</t>
  </si>
  <si>
    <t>BD33</t>
  </si>
  <si>
    <t>BE17</t>
  </si>
  <si>
    <t>BF17</t>
  </si>
  <si>
    <t>BE18</t>
  </si>
  <si>
    <t>BF18</t>
  </si>
  <si>
    <t>BE19</t>
  </si>
  <si>
    <t>BF19</t>
  </si>
  <si>
    <t>BE20</t>
  </si>
  <si>
    <t>BF20</t>
  </si>
  <si>
    <t>BE25</t>
  </si>
  <si>
    <t>BF25</t>
  </si>
  <si>
    <t>BF29</t>
  </si>
  <si>
    <t>BE31</t>
  </si>
  <si>
    <t>BF31</t>
  </si>
  <si>
    <t>BE33</t>
  </si>
  <si>
    <t>BF33</t>
  </si>
  <si>
    <t>Unspecified solid biomass (Direct final consumption) Residential use (1000 m3)</t>
  </si>
  <si>
    <t>Chips and particles (Direct final consumption) Residential use (1000 m3)</t>
  </si>
  <si>
    <t>Wood residues (Direct final consumption) Residential use (1000 m3)</t>
  </si>
  <si>
    <t>Bark (Direct final consumption) Residential use (1000 m3)</t>
  </si>
  <si>
    <t>BJ17</t>
  </si>
  <si>
    <t>BK17</t>
  </si>
  <si>
    <t>Unspecified solid co-products (Direct final consumption) Residential use (1000 m3)</t>
  </si>
  <si>
    <t>BJ18</t>
  </si>
  <si>
    <t>BK18</t>
  </si>
  <si>
    <t>Black Liquor (Direct final consumption) Residential use (1000 m3)</t>
  </si>
  <si>
    <t>BJ19</t>
  </si>
  <si>
    <t>BK19</t>
  </si>
  <si>
    <t>Tall oil (Direct final consumption) Residential use (1000 m3)</t>
  </si>
  <si>
    <t>BJ20</t>
  </si>
  <si>
    <t>BK20</t>
  </si>
  <si>
    <t>Unspecified liquid co-products (Direct final consumption) Residential use (1000 m3)</t>
  </si>
  <si>
    <t>Wood Charcoal (Direct final consumption) Residential use (1000 m3)</t>
  </si>
  <si>
    <t>Wood Pellets (Direct final consumption) Residential use (1000 m3)</t>
  </si>
  <si>
    <t>BJ24</t>
  </si>
  <si>
    <t>BK24</t>
  </si>
  <si>
    <t>Wood Briquettes (Direct final consumption) Residential use (1000 m3)</t>
  </si>
  <si>
    <t>BJ25</t>
  </si>
  <si>
    <t>BK25</t>
  </si>
  <si>
    <t>Pyrolysis Oils (Direct final consumption) Residential use (1000 m3)</t>
  </si>
  <si>
    <t>Cellulose based ethanol(Direct final consumption) Residential use (1000 m3)</t>
  </si>
  <si>
    <t>BJ27</t>
  </si>
  <si>
    <t>BK27</t>
  </si>
  <si>
    <t>Wood based Biodiesel (Direct final consumption) Residential use (1000 m3)</t>
  </si>
  <si>
    <t>Non-hazardous wood waste (Direct final consumption) Residential use (1000 m3)</t>
  </si>
  <si>
    <t>Hazardous wood waste (Direct final consumption) Residential use (1000 m3)</t>
  </si>
  <si>
    <t>BJ31</t>
  </si>
  <si>
    <t>BK31</t>
  </si>
  <si>
    <t>Unspecified wood waste (Direct final consumption) Residential use (1000 m3)</t>
  </si>
  <si>
    <t>BJ33</t>
  </si>
  <si>
    <t>BK33</t>
  </si>
  <si>
    <t>Wood from unknown sources (Direct final consumption) Residential use (1000 m3)</t>
  </si>
  <si>
    <t>Unspecified solid biomass (Direct final consumption) Agriculture, Forestry and  Fishing use (1000 m3)</t>
  </si>
  <si>
    <t>Chips and particles (Direct final consumption) Agriculture, Forestry and  Fishing use (1000 m3)</t>
  </si>
  <si>
    <t>Wood residues (Direct final consumption) Agriculture, Forestry and  Fishing use (1000 m3)</t>
  </si>
  <si>
    <t>Bark (Direct final consumption) Agriculture, Forestry and  Fishing use (1000 m3)</t>
  </si>
  <si>
    <t>BL17</t>
  </si>
  <si>
    <t>BM17</t>
  </si>
  <si>
    <t>Unspecified solid co-products (Direct final consumption) Agriculture, Forestry and  Fishing use (1000 m3)</t>
  </si>
  <si>
    <t>BL18</t>
  </si>
  <si>
    <t>BM18</t>
  </si>
  <si>
    <t>Black Liquor (Direct final consumption) Agriculture, Forestry and  Fishing use (1000 m3)</t>
  </si>
  <si>
    <t>BL19</t>
  </si>
  <si>
    <t>BM19</t>
  </si>
  <si>
    <t>Tall oil (Direct final consumption) Agriculture, Forestry and  Fishing use (1000 m3)</t>
  </si>
  <si>
    <t>BL20</t>
  </si>
  <si>
    <t>BM20</t>
  </si>
  <si>
    <t>Unspecified liquid co-products (Direct final consumption) Agriculture, Forestry and  Fishing use (1000 m3)</t>
  </si>
  <si>
    <t>Wood Charcoal (Direct final consumption) Agriculture, Forestry and  Fishing use(1000 m3)</t>
  </si>
  <si>
    <t>Wood Pellets (Direct final consumption) Agriculture, Forestry and  Fishing use (1000 m3)</t>
  </si>
  <si>
    <t>BL24</t>
  </si>
  <si>
    <t>BM24</t>
  </si>
  <si>
    <t>Wood Briquettes (Direct final consumption) Agriculture, Forestry and  Fishing use (1000 m3)</t>
  </si>
  <si>
    <t>BL25</t>
  </si>
  <si>
    <t>BM25</t>
  </si>
  <si>
    <t>Pyrolysis Oils (Direct final consumption) Agriculture, Forestry and  Fishing use (1000 m3)</t>
  </si>
  <si>
    <t>Cellulose based ethanol(Direct final consumption) Agriculture, Forestry and  Fishing use (1000 m3)</t>
  </si>
  <si>
    <t>BL27</t>
  </si>
  <si>
    <t>BM27</t>
  </si>
  <si>
    <t>Wood based Biodiesel (Direct final consumption) Agriculture, Forestry and  Fishing use (1000 m3)</t>
  </si>
  <si>
    <t>Non-hazardous wood waste (Direct final consumption) Agriculture, Forestry and  Fishing use (1000 m3)</t>
  </si>
  <si>
    <t>Hazardous wood waste (Direct final consumption) Agriculture, Forestry and  Fishing use (1000 m3)</t>
  </si>
  <si>
    <t>BL31</t>
  </si>
  <si>
    <t>BM31</t>
  </si>
  <si>
    <t>Unspecified wood waste (Direct final consumption) Agriculture, Forestry and  Fishing use (1000 m3)</t>
  </si>
  <si>
    <t>BL33</t>
  </si>
  <si>
    <t>BM33</t>
  </si>
  <si>
    <t>Wood from unknown sources (Direct final consumption) Agriculture, Forestry and  Fishing use (1000 m3)</t>
  </si>
  <si>
    <t>Unspecified solid biomass (Direct final consumption) commercial and public services use (1000 m3)</t>
  </si>
  <si>
    <t>Chips and particles (Direct final consumption) commercial and public services use (1000 m3)</t>
  </si>
  <si>
    <t>Wood residues (Direct final consumption) commercial and public services use (1000 m3)</t>
  </si>
  <si>
    <t>Bark (Direct final consumption) commercial and public services use (1000 m3)</t>
  </si>
  <si>
    <t>BN17</t>
  </si>
  <si>
    <t>BO17</t>
  </si>
  <si>
    <t>Unspecified solid co-products (Direct final consumption) commercial and public services use (1000 m3)</t>
  </si>
  <si>
    <t>BN18</t>
  </si>
  <si>
    <t>BO18</t>
  </si>
  <si>
    <t>Black Liquor (Direct final consumption) commercial and public services use (1000 m3)</t>
  </si>
  <si>
    <t>BN19</t>
  </si>
  <si>
    <t>BO19</t>
  </si>
  <si>
    <t>Tall oil (Direct final consumption) commercial and public services use (1000 m3)</t>
  </si>
  <si>
    <t>BN20</t>
  </si>
  <si>
    <t>BO20</t>
  </si>
  <si>
    <t>Unspecified liquid co-products (Direct final consumption) commercial and public services use (1000 m3)</t>
  </si>
  <si>
    <t>The term final consumption (equal to the sum of end-use sectors' consumption) implies that energy used for transformation and for own use of the energy producing industries is excluded. Final consumption reflects for the most part deliveries to consumers (see note on stock changes). In final consumption, petrochemical feedstock are covered under industry as an of which item under chemical industry for those oil products that are principally used for energy purposes. Separated from these are the other oil products that are mainly used for non-energy purposes (see non-energy use), which are shown in the rows for non-energy uses and included only in total final consumption. Backflows from the petrochemical industry are not included in final consumption.</t>
  </si>
  <si>
    <t>Agriculture/Forestry includes deliveries to users classified as agriculture, hunting and forestry by the ISIC, and therefore includes energy consumed by such users whether for traction (excluding agricultural highway use), power or heating (agricultural and domestic) [ISIC Divisions 01 and 02].
Fishing includes fuels used for inland, coastal and deep-sea fishing. Fishing covers fuels delivered to ships of all flags that have refueled in the country (including international fishing) as well as energy used in the fishing industry [ISIC Division 05]. Previously fishing was included with agriculture/forestry and this may continue to be the case for some countries.</t>
  </si>
  <si>
    <t>Consumption in the Transport sector covers all transport activity (in mobile engines) regardless of the economic sector to which it is contributing [ISIC Divisions 60, 61 and 62].</t>
  </si>
  <si>
    <r>
      <t>Mean oven-dry density [kg/m³] (at 0 % H</t>
    </r>
    <r>
      <rPr>
        <sz val="10"/>
        <rFont val="DIN-Regular"/>
      </rPr>
      <t>2O) The specified mean oven-dry densities refer to 1 m³ oven-dried solid wood mass. The oven dry density values used for the calculation and the respective data sources can be found in the data sheet (of the Austrian Energy Agency).</t>
    </r>
  </si>
  <si>
    <t>1000 Kilograms.</t>
  </si>
  <si>
    <t>Loose volume  of a material including space between the particles.</t>
  </si>
  <si>
    <t xml:space="preserve">Coniferous and non-coniferous Industrial Roundwood:
All roundwood except wood fuel. It is an aggregate comprising sawlogs and veneer logs; pulpwood, round and split; and other industrial roundwood. It is reported in cubic metres solid volume under bark (i.e. excluding bark). The customs classification systems used by most countries do not allow the division of Industrial Roundwood trade statistics into the different end-use categories that have long been recognized in production statistics (i.e. sawlogs and veneer logs, pulpwood and other industrial roundwood). (...) It excludes: telephone poles. </t>
  </si>
  <si>
    <t>Cubic metres solid volume excluding bark.</t>
  </si>
  <si>
    <t>Post-consumer recovered wood</t>
  </si>
  <si>
    <t>Wood and wood products (other than pulp and paper) [ISIC Division 20].</t>
  </si>
  <si>
    <t>Higher heating value - of dry matter (d.m.) :</t>
  </si>
  <si>
    <t>Wood and wood products</t>
  </si>
  <si>
    <t>Secondary (processed) biofuels in the form of solids (e. g. charcoal), liquids (e. g. alcohol, vegetable oil), or gases (e. g. biogas as a mixture of methane and carbon dioxide), can be used for a wider range of applications with higher efficiency rates on average, including transport and high-temperature industrial processes.</t>
  </si>
  <si>
    <t xml:space="preserve">Processed and unprocessed co-products (residues) from the wood processing industries are considered as indirect supply. These co-products can be solid (sawdust, chips, slabs, etc.) or liquid from the pulp industry (black liquor or tall oil). Processed wood fuels with improved energy content per bulk volume (compressed), such as wood pellets, briquettes but also wood charcoal are also included under indirect supply. </t>
  </si>
  <si>
    <t xml:space="preserve">The so-called post consumer recovered wood comprises any waste wood fibre after at least one life cycle. It comprises wood from construction, renovation and demolition, but also packaging as well as old furniture. Countries often apply different classifications to distinguish between different wood waste categories (contaminated with colours, glue, etc.). </t>
  </si>
  <si>
    <t xml:space="preserve">Many countries know something about the amount of wood used but not its source. These households’ surveys are often conducted by the energy statistics and are hence not interested in detecting the different sources and origin of the wood fibres. This category represents a further step in making the JWEE more compatible with the energy statistics.    </t>
  </si>
  <si>
    <t xml:space="preserve">TABLE IV: </t>
  </si>
  <si>
    <t>Lower heating value of dry matter:</t>
  </si>
  <si>
    <t>Pyrolysis is thermal degradation either in the complete absence of oxidizing agent, or with such a limited supply that gasification does not occur to an appreciable extent or may be described as partial gasification. Relatively low temperature are employed of 500 to 800 °C, compared to 800 to 1000 °C in gasification.</t>
  </si>
  <si>
    <t>All sheets are protected but without a password</t>
  </si>
  <si>
    <t>Land not classified as "Forest", spanning more than 0.5 hectares; with trees higher than 5 meters and a canopy cover of 5-10 percent, or trees able to reach these thresholds in situ; or with a combined cover of shrubs, bushes and trees above 10 percent. It does not include land that is predominantly under agricultural or urban land use.</t>
  </si>
  <si>
    <t xml:space="preserve">Woody biomass </t>
  </si>
  <si>
    <t>Collecting and preparing data for flat file</t>
  </si>
  <si>
    <t xml:space="preserve">Country = </t>
  </si>
  <si>
    <t xml:space="preserve">change name </t>
  </si>
  <si>
    <t>Upload cols D:Q into sheet "data" in file "profile"  (or wherever the final database is located)</t>
  </si>
  <si>
    <t xml:space="preserve">Year = </t>
  </si>
  <si>
    <t>sheet</t>
  </si>
  <si>
    <t xml:space="preserve">cell </t>
  </si>
  <si>
    <t>Country</t>
  </si>
  <si>
    <t>Year</t>
  </si>
  <si>
    <t>Short Name</t>
  </si>
  <si>
    <t>Product</t>
  </si>
  <si>
    <t>Flow</t>
  </si>
  <si>
    <t>Source</t>
  </si>
  <si>
    <t>Use</t>
  </si>
  <si>
    <t>Data</t>
  </si>
  <si>
    <t>Country Data Quality</t>
  </si>
  <si>
    <t>Secretariat Data Quality</t>
  </si>
  <si>
    <t>Date Updated</t>
  </si>
  <si>
    <t>Notes</t>
  </si>
  <si>
    <t>Long Name</t>
  </si>
  <si>
    <t>0-1</t>
  </si>
  <si>
    <t>Wood Energy</t>
  </si>
  <si>
    <t>Consumption</t>
  </si>
  <si>
    <t>1000 m3</t>
  </si>
  <si>
    <t>Total wood energy (in 1000m3) used in 2005</t>
  </si>
  <si>
    <t>0-2</t>
  </si>
  <si>
    <t>Total wood energy (in 1000m3) used in 2007</t>
  </si>
  <si>
    <t>0-3</t>
  </si>
  <si>
    <t>Total wood energy (in 1000m3) used in 2009</t>
  </si>
  <si>
    <t>1-S1-U1</t>
  </si>
  <si>
    <t>Power and Heat</t>
  </si>
  <si>
    <t>Woodenergy from direct forest source used for power and heat</t>
  </si>
  <si>
    <t>1-S1-U2</t>
  </si>
  <si>
    <t>Industrial</t>
  </si>
  <si>
    <t>Woodenergy from direct forest source used for industrial purposes to support their main activity</t>
  </si>
  <si>
    <t>1-S1-U3</t>
  </si>
  <si>
    <t>Woodenergy from direct forest source used for residential purposes</t>
  </si>
  <si>
    <t>1-S1-U4</t>
  </si>
  <si>
    <t>Woodenergy from direct forest source used for other purposes</t>
  </si>
  <si>
    <t>1-S2-U1</t>
  </si>
  <si>
    <t>Co-products</t>
  </si>
  <si>
    <t>Woodenergy from co-products used for power and heat</t>
  </si>
  <si>
    <t>1-S2-U2</t>
  </si>
  <si>
    <t>Woodenergy from co-products used for Industrial purposes to support their main activity</t>
  </si>
  <si>
    <t>1-S2-U3</t>
  </si>
  <si>
    <t>Woodenergy from co-products source used for residential purposes</t>
  </si>
  <si>
    <t>1-S2-U4</t>
  </si>
  <si>
    <t>Woodenergy from co-products  used for other purposes</t>
  </si>
  <si>
    <t>1-S3-U1</t>
  </si>
  <si>
    <t>Post-consumer</t>
  </si>
  <si>
    <t>Woodenergy from post consumer source used for power and heat</t>
  </si>
  <si>
    <t>1-S3-U2</t>
  </si>
  <si>
    <t>Woodenergy from post consumer source used for industrial purposes to support their main activity</t>
  </si>
  <si>
    <t>1-S3-U3</t>
  </si>
  <si>
    <t>Woodenergy from post consumer source used for residential purposes</t>
  </si>
  <si>
    <t>1-S3-U4</t>
  </si>
  <si>
    <t>Woodenergy from post consumer source used for other purposes</t>
  </si>
  <si>
    <t>1-S4-U1</t>
  </si>
  <si>
    <t>Woodenergy from unspecified source used for power and heat</t>
  </si>
  <si>
    <t>1-S4-U2</t>
  </si>
  <si>
    <t>Woodenergy from unspecified source used for industrial purposes to support their main activity</t>
  </si>
  <si>
    <t>1-S4-U3</t>
  </si>
  <si>
    <t>Woodenergy from unspecified source used for residential purposes</t>
  </si>
  <si>
    <t>J11</t>
  </si>
  <si>
    <t>K11</t>
  </si>
  <si>
    <t>1-S4-U4</t>
  </si>
  <si>
    <t>Woodenergy from unspeciefied source used for other purposes</t>
  </si>
  <si>
    <t>2-WBFF-IRW-DP</t>
  </si>
  <si>
    <t>Industrial Roundwood</t>
  </si>
  <si>
    <t>Production</t>
  </si>
  <si>
    <t>Domestic production of Industrial Roundwood from Forests</t>
  </si>
  <si>
    <t>2-WBFF-IRW-I</t>
  </si>
  <si>
    <t>Imports of Industrial Roundwood</t>
  </si>
  <si>
    <t>2-WBFF-IRW-E</t>
  </si>
  <si>
    <t>Exports of Industrial Roundwood</t>
  </si>
  <si>
    <t>2-WBFF-FW-DP</t>
  </si>
  <si>
    <t>Fuelwood</t>
  </si>
  <si>
    <t>Domestic production of Fuelwood from Forests</t>
  </si>
  <si>
    <t>2-WBFF-FW-I</t>
  </si>
  <si>
    <t>Imports of Fuelwood</t>
  </si>
  <si>
    <t>2-WBFF-FW-E</t>
  </si>
  <si>
    <t>Exports of Fuelwood</t>
  </si>
  <si>
    <t>2-WBFF-FW-OWFSRC-DP</t>
  </si>
  <si>
    <t>From Forests From Short Rotation Coppice</t>
  </si>
  <si>
    <t>Domestic production of Fuelwood from Forests from Short Rotation Coppice</t>
  </si>
  <si>
    <t>K12</t>
  </si>
  <si>
    <t>L12</t>
  </si>
  <si>
    <t>2-WBOF-IRW-DP</t>
  </si>
  <si>
    <t>Outside Forests</t>
  </si>
  <si>
    <t>Domestic production of Industrial Roundwood from outside Forests</t>
  </si>
  <si>
    <t>K13</t>
  </si>
  <si>
    <t>L13</t>
  </si>
  <si>
    <t>2-WBOF-FW-DP</t>
  </si>
  <si>
    <t>Domestic production of Fuelwood from outside Forests</t>
  </si>
  <si>
    <t>K14</t>
  </si>
  <si>
    <t>L14</t>
  </si>
  <si>
    <t>2-WBOF-FW-OWFSRC-DP</t>
  </si>
  <si>
    <t>Outside Forests From Short Rotation Coppice</t>
  </si>
  <si>
    <t>Domestic Production of Fuelwood from outside Forests from Short Rotation Coppice</t>
  </si>
  <si>
    <t>K16</t>
  </si>
  <si>
    <t>L16</t>
  </si>
  <si>
    <t>2-FBI-SCP-CAP-DP</t>
  </si>
  <si>
    <t>Chips and Particles</t>
  </si>
  <si>
    <t>Forest-based Industry</t>
  </si>
  <si>
    <t>Domestic Production of Chips and Particles produced by Forest based Industry</t>
  </si>
  <si>
    <t>M16</t>
  </si>
  <si>
    <t>N16</t>
  </si>
  <si>
    <t>2-FBI-SCP-CAP-I</t>
  </si>
  <si>
    <t>Imports of Chips and Particles</t>
  </si>
  <si>
    <t>O16</t>
  </si>
  <si>
    <t>2-FBI-SCP-CAP-E</t>
  </si>
  <si>
    <t>Exports of Chips and Particles</t>
  </si>
  <si>
    <t>K17</t>
  </si>
  <si>
    <t>L17</t>
  </si>
  <si>
    <t>2-FBI-SCP-WR-DP</t>
  </si>
  <si>
    <t>Wood Residues</t>
  </si>
  <si>
    <t>Domestic production of Wood Residues by Forest based Industry</t>
  </si>
  <si>
    <t>M17</t>
  </si>
  <si>
    <t>N17</t>
  </si>
  <si>
    <t>2-FBI-SCP-WR-I</t>
  </si>
  <si>
    <t>Imports of Wood Residues</t>
  </si>
  <si>
    <t>O17</t>
  </si>
  <si>
    <t>P17</t>
  </si>
  <si>
    <t>2-FBI-SCP-WR-E</t>
  </si>
  <si>
    <t>Exports of Wood Residues</t>
  </si>
  <si>
    <t>L18</t>
  </si>
  <si>
    <t>2-FBI-SCP-B-DP</t>
  </si>
  <si>
    <t>Bark</t>
  </si>
  <si>
    <t>Domestic production of Bark by the Forest based Industry (1000bv)</t>
  </si>
  <si>
    <t>M18</t>
  </si>
  <si>
    <t>N18</t>
  </si>
  <si>
    <t>2-FBI-SCP-B-I</t>
  </si>
  <si>
    <t>Imports of bark (1000bv)</t>
  </si>
  <si>
    <t>O18</t>
  </si>
  <si>
    <t>P18</t>
  </si>
  <si>
    <t>2-FBI-SCP-B-E</t>
  </si>
  <si>
    <t>Exports of bark (1000bv)</t>
  </si>
  <si>
    <t>K19</t>
  </si>
  <si>
    <t>L19</t>
  </si>
  <si>
    <t>2-FBI-LCP-BL-DP</t>
  </si>
  <si>
    <t>Black Liquor</t>
  </si>
  <si>
    <t>Domestic production of black liquor (1000rwe.)</t>
  </si>
  <si>
    <t>K20</t>
  </si>
  <si>
    <t>L20</t>
  </si>
  <si>
    <t>2-FBI-LCP-TO-DP</t>
  </si>
  <si>
    <t>Tall Oil</t>
  </si>
  <si>
    <t>1000 mt</t>
  </si>
  <si>
    <t>Domestic production of Tall oil by the forest based Industry (1000 mt)</t>
  </si>
  <si>
    <t>M20</t>
  </si>
  <si>
    <t>N20</t>
  </si>
  <si>
    <t>2-FBI-LCP-TO-I</t>
  </si>
  <si>
    <t>Imports of Tall oil  (1000 mt)</t>
  </si>
  <si>
    <t>O20</t>
  </si>
  <si>
    <t>P20</t>
  </si>
  <si>
    <t>2-FBI-LCP-TO-E</t>
  </si>
  <si>
    <t>Exports of Tall oil (1000 mt)</t>
  </si>
  <si>
    <t>K22</t>
  </si>
  <si>
    <t>L22</t>
  </si>
  <si>
    <t>2-WW-PCRW-NHWW-DP</t>
  </si>
  <si>
    <t>Non-hazardous Wood Waste</t>
  </si>
  <si>
    <t>Domestic production of non-hazardous wood waste (1000 mt)</t>
  </si>
  <si>
    <t>2-WW-PCRW-NHWW-I</t>
  </si>
  <si>
    <t>Imports of non-hazardous wood waste (1000 mt)</t>
  </si>
  <si>
    <t>O22</t>
  </si>
  <si>
    <t>2-WW-PCRW-NHWW-E</t>
  </si>
  <si>
    <t>Exports of non-hazardous wood waste (1000 mt)</t>
  </si>
  <si>
    <t>K23</t>
  </si>
  <si>
    <t>L23</t>
  </si>
  <si>
    <t>2-WW-PCRW-HWW-DP</t>
  </si>
  <si>
    <t>Hazardous Wood Waste</t>
  </si>
  <si>
    <t>Domestic production of hazardous wood waste (1000 mt)</t>
  </si>
  <si>
    <t>M23</t>
  </si>
  <si>
    <t>N23</t>
  </si>
  <si>
    <t>2-WW-PCRW-HWW-I</t>
  </si>
  <si>
    <t>Imports of hazardous wood waste (1000 mt)</t>
  </si>
  <si>
    <t>O23</t>
  </si>
  <si>
    <t>P23</t>
  </si>
  <si>
    <t>2-WW-PCRW-HWW-E</t>
  </si>
  <si>
    <t>Exports of hazardous wood waste (1000 mt)</t>
  </si>
  <si>
    <t>K25</t>
  </si>
  <si>
    <t>L25</t>
  </si>
  <si>
    <t>2-WFUS-DP</t>
  </si>
  <si>
    <t>Wood</t>
  </si>
  <si>
    <t>Unknown Source</t>
  </si>
  <si>
    <t>Domestic production of wood from unknown sources</t>
  </si>
  <si>
    <t>M25</t>
  </si>
  <si>
    <t>N25</t>
  </si>
  <si>
    <t>2-WFUS-I</t>
  </si>
  <si>
    <t>Import of wood from unknown sources</t>
  </si>
  <si>
    <t>O25</t>
  </si>
  <si>
    <t>P25</t>
  </si>
  <si>
    <t>2-WFUS-E</t>
  </si>
  <si>
    <t>Export of wood from unknown sources</t>
  </si>
  <si>
    <t>T II processed wood based fuels</t>
  </si>
  <si>
    <t>3-WC-DP</t>
  </si>
  <si>
    <t>Charcoal</t>
  </si>
  <si>
    <t>Domestic production of charcoal (1000 mt)</t>
  </si>
  <si>
    <t>3-WC-I</t>
  </si>
  <si>
    <t>Imports of wood charcoal (1000 mt)</t>
  </si>
  <si>
    <t>3-WC-E</t>
  </si>
  <si>
    <t>Export of wood charcoal (1000 mt)</t>
  </si>
  <si>
    <t>3-WP-DP</t>
  </si>
  <si>
    <t>Pellets</t>
  </si>
  <si>
    <t>Domestic production of wood pellets (1000 mt)</t>
  </si>
  <si>
    <t>3-WP-I</t>
  </si>
  <si>
    <t>Imports of wood pellets (1000 mt)</t>
  </si>
  <si>
    <t>3-WP-E</t>
  </si>
  <si>
    <t>Export of wood pellets (1000 mt)</t>
  </si>
  <si>
    <t>3-WB-DP</t>
  </si>
  <si>
    <t>Domestic production of wood briquettes (1000 mt)</t>
  </si>
  <si>
    <t>3-WB-I</t>
  </si>
  <si>
    <t>Imports of wood briquettes (1000 mt)</t>
  </si>
  <si>
    <t>3-WB-E</t>
  </si>
  <si>
    <t>Export of wood briquettes (1000 mt)</t>
  </si>
  <si>
    <t>L11</t>
  </si>
  <si>
    <t>3-PO-DP</t>
  </si>
  <si>
    <t>million litre</t>
  </si>
  <si>
    <t>Domestic production of pyrolysis oils (milllion l)</t>
  </si>
  <si>
    <t>M11</t>
  </si>
  <si>
    <t>N11</t>
  </si>
  <si>
    <t>3-PO-I</t>
  </si>
  <si>
    <t>Imports of pyrolysis oils (million l)</t>
  </si>
  <si>
    <t>O11</t>
  </si>
  <si>
    <t>P11</t>
  </si>
  <si>
    <t>3-PO-E</t>
  </si>
  <si>
    <t>Export of pyrolysis oils (milllion l)</t>
  </si>
  <si>
    <t>3-CBE-DP</t>
  </si>
  <si>
    <t>Cellulose based Ethanol</t>
  </si>
  <si>
    <t>Domestic production of cellulose based ethanol (milllion l)</t>
  </si>
  <si>
    <t>M12</t>
  </si>
  <si>
    <t>N12</t>
  </si>
  <si>
    <t>3-CBE-I</t>
  </si>
  <si>
    <t>Imports of cellulose based ethanol (million l)</t>
  </si>
  <si>
    <t>O12</t>
  </si>
  <si>
    <t>P12</t>
  </si>
  <si>
    <t>3-CBE-E</t>
  </si>
  <si>
    <t>Export of cellulose based ethanol (million l)</t>
  </si>
  <si>
    <t>3-WBB-DP</t>
  </si>
  <si>
    <t>Wood Based Biodiesel</t>
  </si>
  <si>
    <t>Domestic production of wood based biodiesel (million l)</t>
  </si>
  <si>
    <t>M13</t>
  </si>
  <si>
    <t>N13</t>
  </si>
  <si>
    <t>3-WBB-I</t>
  </si>
  <si>
    <t>Imports of wood based biodiesel (million l)</t>
  </si>
  <si>
    <t>O13</t>
  </si>
  <si>
    <t>3-WBB-E</t>
  </si>
  <si>
    <t>Export of wood based biodiesel (million l)</t>
  </si>
  <si>
    <t>F14</t>
  </si>
  <si>
    <t>Biomass</t>
  </si>
  <si>
    <t>1000 tdm</t>
  </si>
  <si>
    <t>Biomass from forests used to produce wood charcoal (1000 t.d.m.)</t>
  </si>
  <si>
    <t>Biomass from outside forests used to produce wood charcoal (1000 t.d.m.)</t>
  </si>
  <si>
    <t>4-UPSB-WC</t>
  </si>
  <si>
    <t>Unspecified primary solid biomass used to produce wood charcoal (1000 t.d.m.)</t>
  </si>
  <si>
    <t>F18</t>
  </si>
  <si>
    <t>G18</t>
  </si>
  <si>
    <t>4-CP-WC</t>
  </si>
  <si>
    <t>Chips and particles used to produce wood charcoal (1000 t.d.m.)</t>
  </si>
  <si>
    <t>4-WR-WC</t>
  </si>
  <si>
    <t>Wood residues used to produce wood charcoal (1000 t.d.m.)</t>
  </si>
  <si>
    <t>F20</t>
  </si>
  <si>
    <t>G20</t>
  </si>
  <si>
    <t>4-B-WC</t>
  </si>
  <si>
    <t>Bark used to produce wood charcoal (1000 t.d.m.)</t>
  </si>
  <si>
    <t>F21</t>
  </si>
  <si>
    <t>G21</t>
  </si>
  <si>
    <t>4-USCP-WC</t>
  </si>
  <si>
    <t>Unspecified Solid Co-products</t>
  </si>
  <si>
    <t>Unspecified  solid co-products used to produce wood charcoal (1000 t.d.m.)</t>
  </si>
  <si>
    <t>4-NHWW-WC</t>
  </si>
  <si>
    <t>Non-hazardous wood waste to produce wood charcoal (1000 t.d.m.)</t>
  </si>
  <si>
    <t>4-HWW-WC</t>
  </si>
  <si>
    <t>Hazardous wood waste to produce wood charcoal (1000 t.d.m.)</t>
  </si>
  <si>
    <t>4-UWW-WC</t>
  </si>
  <si>
    <t>Unspecified Wood Waste</t>
  </si>
  <si>
    <t>Unspecified wood waste to produce wood charcoal (1000 t.d.m.)</t>
  </si>
  <si>
    <t>M14</t>
  </si>
  <si>
    <t>Wood Pellets</t>
  </si>
  <si>
    <t>L15</t>
  </si>
  <si>
    <t>M15</t>
  </si>
  <si>
    <t>4-UPSB-WP</t>
  </si>
  <si>
    <t>Unspecified primary solid biomass used to produce wood pelllets (1000 t.d.m.)</t>
  </si>
  <si>
    <t>4-CP-WP</t>
  </si>
  <si>
    <t>Chips and particles used to produce wood pellets (1000 t.d.m.)</t>
  </si>
  <si>
    <t>M19</t>
  </si>
  <si>
    <t>4-WR-WP</t>
  </si>
  <si>
    <t>Wood residues used to produce wood pellets (1000 t.d.m.)</t>
  </si>
  <si>
    <t>4-B-WP</t>
  </si>
  <si>
    <t>Bark used to produce wood pellets (1000 t.d.m.)</t>
  </si>
  <si>
    <t>L21</t>
  </si>
  <si>
    <t>M21</t>
  </si>
  <si>
    <t>4-USCP-WP</t>
  </si>
  <si>
    <t>Unspecified  solid co-products used to produce wood pellets (1000 t.d.m.)</t>
  </si>
  <si>
    <t>L26</t>
  </si>
  <si>
    <t>4-NHWW-WP</t>
  </si>
  <si>
    <t>Non-hazardous wood waste to produce wood pellets (1000 t.d.m.)</t>
  </si>
  <si>
    <t>L27</t>
  </si>
  <si>
    <t>M27</t>
  </si>
  <si>
    <t>4-HWW-WP</t>
  </si>
  <si>
    <t>Hazardous wood waste to produce wood pellets (1000 t.d.m.)</t>
  </si>
  <si>
    <t>L28</t>
  </si>
  <si>
    <t>M28</t>
  </si>
  <si>
    <t>4-UWW-WP</t>
  </si>
  <si>
    <t>Unspecified wood waste to produce wood pellets (1000 t.d.m.)</t>
  </si>
  <si>
    <t>R14</t>
  </si>
  <si>
    <t>4-UPSB-WB</t>
  </si>
  <si>
    <t>Unspecified primary solid biomass used to produce wood briquettes (1000 t.d.m.)</t>
  </si>
  <si>
    <t>R18</t>
  </si>
  <si>
    <t>S18</t>
  </si>
  <si>
    <t>4-CP-WB</t>
  </si>
  <si>
    <t>Chips and particles used to produce wood briquettes (1000 t.d.m.)</t>
  </si>
  <si>
    <t>R19</t>
  </si>
  <si>
    <t>S19</t>
  </si>
  <si>
    <t>4-WR-WB</t>
  </si>
  <si>
    <t>Wood residues used to produce wood briquettes (1000 t.d.m.)</t>
  </si>
  <si>
    <t>R20</t>
  </si>
  <si>
    <t>S20</t>
  </si>
  <si>
    <t>4-B-WB</t>
  </si>
  <si>
    <t>Bark used to produce wood briquettes (1000 t.d.m.)</t>
  </si>
  <si>
    <t>R21</t>
  </si>
  <si>
    <t>S21</t>
  </si>
  <si>
    <t>4-USCP-WB</t>
  </si>
  <si>
    <t>Unspecified  solid co-products used to produce wood briquettes (1000 t.d.m.)</t>
  </si>
  <si>
    <t>4-NHWW-WB</t>
  </si>
  <si>
    <t>Non-hazardous wood waste to produce wood briquettes (1000 t.d.m.)</t>
  </si>
  <si>
    <t>R27</t>
  </si>
  <si>
    <t>S27</t>
  </si>
  <si>
    <t>4-HWW-WB</t>
  </si>
  <si>
    <t>Hazardous wood waste to produce wood briquettes (1000 t.d.m.)</t>
  </si>
  <si>
    <t>R28</t>
  </si>
  <si>
    <t>S28</t>
  </si>
  <si>
    <t>4-UWW-WB</t>
  </si>
  <si>
    <t>Unspecified wood waste to produce wood briquettes (1000 t.d.m.)</t>
  </si>
  <si>
    <t>5-U-ETS-E</t>
  </si>
  <si>
    <t>Unspecified solid biomass used by the Energy Transformation Sector (Main Activity) to generate Electricity (1000 t.d.m.)</t>
  </si>
  <si>
    <t>N14</t>
  </si>
  <si>
    <t>5-CP-ETS-E</t>
  </si>
  <si>
    <t>Chips and particles used by the Energy Transformation Sector (Main Activity) to generate Electricity (1000 t.d.m.)</t>
  </si>
  <si>
    <t>N15</t>
  </si>
  <si>
    <t>5-WR-ETS-E</t>
  </si>
  <si>
    <t>Wood residues used by the Energy Transformation Sector (Main Activity) to generate Electricity (1000 t.d.m.)</t>
  </si>
  <si>
    <t>5-B-ETS-E</t>
  </si>
  <si>
    <t>Bark used by the Energy Transformation Sector (Main Activity) to generate Electricity (1000 t.d.m.)</t>
  </si>
  <si>
    <t>5-USCP-ETS-E</t>
  </si>
  <si>
    <t>Unspecified solid co-products used by the Energy Transformation Sector (Main Activity) to generate Electricity (1000 t.d.m.)</t>
  </si>
  <si>
    <t>5-BL-ETS-E</t>
  </si>
  <si>
    <t>Black Liquor used by the Energy Transformation Sector (Main Activity) to generate Electricity (1000 t.d.m.)</t>
  </si>
  <si>
    <t>N19</t>
  </si>
  <si>
    <t>5-TO-ETS-E</t>
  </si>
  <si>
    <t>Tall oil used by the Energy Transformation Sector (Main Activity) to generate Electricity (1000 mt)</t>
  </si>
  <si>
    <t>5-ULCP-ETS-E</t>
  </si>
  <si>
    <t>Unspecified Liquid Co-products</t>
  </si>
  <si>
    <t>5-WC-ETS-E</t>
  </si>
  <si>
    <t>Wood Charcoal used by the Energy Transformation Sector (Main Activity) to generate Electricity (1000 t.d.m.)</t>
  </si>
  <si>
    <t>5-WP-ETS-E</t>
  </si>
  <si>
    <t>Wood Pellets used by the Energy Transformation Sector (Main Activity) to generate Electricity (1000 t.d.m.)</t>
  </si>
  <si>
    <t>5-PO-ETS-E</t>
  </si>
  <si>
    <t>Pyrolysis oils used by the Energy Transformation Sector (Main Activity) to generate Electricity (1000 mt)</t>
  </si>
  <si>
    <t>N26</t>
  </si>
  <si>
    <t>5-CBE-ETS-E</t>
  </si>
  <si>
    <t>Cellulose based ethanol used by the Energy Transformation Sector (Main Activity) to generate Electricity (1000 mt)</t>
  </si>
  <si>
    <t>M29</t>
  </si>
  <si>
    <t>N29</t>
  </si>
  <si>
    <t>5-NHWW-ETS-E</t>
  </si>
  <si>
    <t>Non-hazardous wood waste used by the Energy Transformation Sector (Main Activity) to generate Electricity (1000 t.d.m.)</t>
  </si>
  <si>
    <t>5-HWW-ETS-E</t>
  </si>
  <si>
    <t>Hazardous wood waste used by the Energy Transformation Sector (Main Activity) to generate Electricity (1000 t.d.m.)</t>
  </si>
  <si>
    <t>M31</t>
  </si>
  <si>
    <t>N31</t>
  </si>
  <si>
    <t>5-UWW-ETS-E</t>
  </si>
  <si>
    <t>Unspecified wood waste used by the Energy Transformation Sector (Main Activity) to generate Electricity (1000 t.d.m.)</t>
  </si>
  <si>
    <t>M33</t>
  </si>
  <si>
    <t>N33</t>
  </si>
  <si>
    <t>5-WFUS-ETS-E</t>
  </si>
  <si>
    <t>Wood from unknown sources used by the Energy Transformation Sector (Main Activity) to generate Electricity (1000 t.d.m.)</t>
  </si>
  <si>
    <t>5-U-ETS-C</t>
  </si>
  <si>
    <t>O14</t>
  </si>
  <si>
    <t>5-CP-ETS-C</t>
  </si>
  <si>
    <t>Chips and particles used by the Energy Transformation Sector (Main Activity) to generate CHP (1000 t.d.m.)</t>
  </si>
  <si>
    <t>O15</t>
  </si>
  <si>
    <t>5-WR-ETS-C</t>
  </si>
  <si>
    <t>Wood residues used by the Energy Transformation Sector (Main Activity) to generate CHP (1000 t.d.m.)</t>
  </si>
  <si>
    <t>5-B-ETS-C</t>
  </si>
  <si>
    <t>Bark used by the Energy Transformation Sector (Main Activity) to generate CHP (1000 t.d.m.)</t>
  </si>
  <si>
    <t>5-USCP-ETS-C</t>
  </si>
  <si>
    <t>Unspecified solid co-products used by the Energy Transformation Sector (Main Activity) to generate CHP (1000 t.d.m.)</t>
  </si>
  <si>
    <t>5-BL-ETS-C</t>
  </si>
  <si>
    <t>Black Liquor used by the Energy Transformation Sector (Main Activity) to generate CHP (1000 t.d.m.)</t>
  </si>
  <si>
    <t>O19</t>
  </si>
  <si>
    <t>P19</t>
  </si>
  <si>
    <t>5-TO-ETS-C</t>
  </si>
  <si>
    <t>Tall oil used by the Energy Transformation Sector (Main Activity) to generate CHP (1000 mt)</t>
  </si>
  <si>
    <t>5-ULCP-ETS-C</t>
  </si>
  <si>
    <t>5-WC-ETS-C</t>
  </si>
  <si>
    <t>Wood Charcoal used by the Energy Transformation Sector (Main Activity) to generate CHP (1000 t.d.m)</t>
  </si>
  <si>
    <t>5-WP-ETS-C</t>
  </si>
  <si>
    <t>Wood Pellets used by the Energy Transformation Sector (Main Activity) to generate CHP (1000 t.d.m.)</t>
  </si>
  <si>
    <t>5-PO-ETS-C</t>
  </si>
  <si>
    <t>Pyrolysis oils used by the Energy Transformation Sector (Main Activity) to generate CHP (1000 mt)</t>
  </si>
  <si>
    <t>O26</t>
  </si>
  <si>
    <t>P26</t>
  </si>
  <si>
    <t>5-CBE-ETS-C</t>
  </si>
  <si>
    <t>Cellulose based ethanol used by the Energy Transformation Sector (Main Activity) to generate CHP (1000 mt)</t>
  </si>
  <si>
    <t>O29</t>
  </si>
  <si>
    <t>P29</t>
  </si>
  <si>
    <t>5-NHWW-ETS-C</t>
  </si>
  <si>
    <t>Non-hazardous wood waste used by the Energy Transformation Sector (Main Activity) to generate CHP (1000 t.d.m.)</t>
  </si>
  <si>
    <t>O30</t>
  </si>
  <si>
    <t>5-HWW-ETS-C</t>
  </si>
  <si>
    <t>Hazardous wood waste used by the Energy Transformation Sector (Main Activity) to generate CHP (1000 t.d.m.)</t>
  </si>
  <si>
    <t>O31</t>
  </si>
  <si>
    <t>P31</t>
  </si>
  <si>
    <t>5-UWW-ETS-C</t>
  </si>
  <si>
    <t>Unspecified wood waste used by the Energy Transformation Sector (Main Activity) to generate CHP (1000 t.d.m.)</t>
  </si>
  <si>
    <t>O33</t>
  </si>
  <si>
    <t>P33</t>
  </si>
  <si>
    <t>5-WFUS-ETS-C</t>
  </si>
  <si>
    <t>Wood from unknown sources used by the Energy Transformation Sector (Main Activity) to generate CHP (1000 t.d.m.)</t>
  </si>
  <si>
    <t>5-U-ETS-H</t>
  </si>
  <si>
    <t>5-CP-ETS-H</t>
  </si>
  <si>
    <t>Chips and particles used by the Energy Transformation Sector (Main Activity) to generate Heat (1000 t.d.m.)</t>
  </si>
  <si>
    <t>5-WR-ETS-H</t>
  </si>
  <si>
    <t>Wood residues used by the Energy Transformation Sector (Main Activity) to generate Heat (1000 t.d.m.)</t>
  </si>
  <si>
    <t>5-B-ETS-H</t>
  </si>
  <si>
    <t>Bark used by the Energy Transformation Sector (Main Activity) to generate Heat (1000 t.d.m.)</t>
  </si>
  <si>
    <t>Q17</t>
  </si>
  <si>
    <t>R17</t>
  </si>
  <si>
    <t>5-USCP-ETS-H</t>
  </si>
  <si>
    <t>Unspecified solid co-products used by the Energy Transformation Sector (Main Activity) to generate Heat (1000 t.d.m.)</t>
  </si>
  <si>
    <t>Q18</t>
  </si>
  <si>
    <t>5-BL-ETS-H</t>
  </si>
  <si>
    <t>Black Liquor used by the Energy Transformation Sector (Main Activity) to generate Heat(1000 t.d.m.)</t>
  </si>
  <si>
    <t>Q19</t>
  </si>
  <si>
    <t>5-TO-ETS-H</t>
  </si>
  <si>
    <t>Tall oil used by the Energy Transformation Sector (Main Activity) to generate Heat (1000 mt)</t>
  </si>
  <si>
    <t>Q20</t>
  </si>
  <si>
    <t>5-ULCP-ETS-H</t>
  </si>
  <si>
    <t>5-WC-ETS-H</t>
  </si>
  <si>
    <t>Wood Charcoal used by the Energy Transformation Sector (Main Activity) to generate Heat (1000 t.d.m.)</t>
  </si>
  <si>
    <t>Q23</t>
  </si>
  <si>
    <t>R23</t>
  </si>
  <si>
    <t>5-WP-ETS-H</t>
  </si>
  <si>
    <t>Wood Pellets used by the Energy Transformation Sector (Main Activity) to generate Heat (1000 t.d.m.)</t>
  </si>
  <si>
    <t>Q25</t>
  </si>
  <si>
    <t>R25</t>
  </si>
  <si>
    <t>5-PO-ETS-H</t>
  </si>
  <si>
    <t>Pyrolysis oils used by the Energy Transformation Sector (Main Activity) to generate Heat (1000 mt)</t>
  </si>
  <si>
    <t>Q26</t>
  </si>
  <si>
    <t>5-CBE-ETS-H</t>
  </si>
  <si>
    <t>Cellulose based ethanol used by the Energy Transformation Sector (Main Activity) to generate Heat (1000 mt)</t>
  </si>
  <si>
    <t>Q29</t>
  </si>
  <si>
    <t>R29</t>
  </si>
  <si>
    <t>5-NHWW-ETS-H</t>
  </si>
  <si>
    <t>Non-hazardous wood waste used by the Energy Transformation Sector (Main Activity) to generate Heat (1000 t.d.m.)</t>
  </si>
  <si>
    <t>5-HWW-ETS-H</t>
  </si>
  <si>
    <t>Hazardous wood waste used by the Energy Transformation Sector (Main Activity) to generate Heat (1000 t.d.m.)</t>
  </si>
  <si>
    <t>Q31</t>
  </si>
  <si>
    <t>R31</t>
  </si>
  <si>
    <t>5-UWW-ETS-H</t>
  </si>
  <si>
    <t>Unspecified wood waste used by the Energy Transformation Sector (Main Activity) to generate Heat (1000 t.d.m.)</t>
  </si>
  <si>
    <t>Q33</t>
  </si>
  <si>
    <t>R33</t>
  </si>
  <si>
    <t>5-WFUS-ETS-H</t>
  </si>
  <si>
    <t>Wood from unknown sources used by the Energy Transformation Sector (Main Activity) to generate Heat (1000 t.d.m.)</t>
  </si>
  <si>
    <t>Pulp&amp;Paper Industry</t>
  </si>
  <si>
    <t>5-U-ETS-PP</t>
  </si>
  <si>
    <t>5-CP-ETS-PP</t>
  </si>
  <si>
    <t>5-WR-ETS-PP</t>
  </si>
  <si>
    <t>5-B-ETS-PP</t>
  </si>
  <si>
    <t>5-USCP-ETS-PP</t>
  </si>
  <si>
    <t>5-BL-ETS-PP</t>
  </si>
  <si>
    <t>5-TO-ETS-PP</t>
  </si>
  <si>
    <t>5-ULCP-ETS-PP</t>
  </si>
  <si>
    <t>5-WC-ETS-PP</t>
  </si>
  <si>
    <t>5-WP-ETS-PP</t>
  </si>
  <si>
    <t>5-PO-ETS-PP</t>
  </si>
  <si>
    <t>5-CBE-ETS-PP</t>
  </si>
  <si>
    <t>5-NHWW-ETS-PP</t>
  </si>
  <si>
    <t>5-HWW-ETS-PP</t>
  </si>
  <si>
    <t>5-UWW-ETS-PP</t>
  </si>
  <si>
    <t>5-WFUS-ETS-PP</t>
  </si>
  <si>
    <t>Wood and Wood Products Industry</t>
  </si>
  <si>
    <t>5-U-ETS-WAWP</t>
  </si>
  <si>
    <t>X14</t>
  </si>
  <si>
    <t>5-CP-ETS-WAWP</t>
  </si>
  <si>
    <t>5-WR-ETS-WAWP</t>
  </si>
  <si>
    <t>5-B-ETS-WAWP</t>
  </si>
  <si>
    <t>X17</t>
  </si>
  <si>
    <t>Y17</t>
  </si>
  <si>
    <t>5-USCP-ETS-WAWP</t>
  </si>
  <si>
    <t>X18</t>
  </si>
  <si>
    <t>Y18</t>
  </si>
  <si>
    <t>5-BL-ETS-WAWP</t>
  </si>
  <si>
    <t>X19</t>
  </si>
  <si>
    <t>Y19</t>
  </si>
  <si>
    <t>5-TO-ETS-WAWP</t>
  </si>
  <si>
    <t>X20</t>
  </si>
  <si>
    <t>Y20</t>
  </si>
  <si>
    <t>5-ULCP-ETS-WAWP</t>
  </si>
  <si>
    <t>5-WC-ETS-WAWP</t>
  </si>
  <si>
    <t>X23</t>
  </si>
  <si>
    <t>Y23</t>
  </si>
  <si>
    <t>5-WP-ETS-WAWP</t>
  </si>
  <si>
    <t>X25</t>
  </si>
  <si>
    <t>Y25</t>
  </si>
  <si>
    <t>5-PO-ETS-WAWP</t>
  </si>
  <si>
    <t>5-CBE-ETS-WAWP</t>
  </si>
  <si>
    <t>X29</t>
  </si>
  <si>
    <t>Y29</t>
  </si>
  <si>
    <t>5-NHWW-ETS-WAWP</t>
  </si>
  <si>
    <t>5-HWW-ETS-WAWP</t>
  </si>
  <si>
    <t>X31</t>
  </si>
  <si>
    <t>Y31</t>
  </si>
  <si>
    <t>5-UWW-ETS-WAWP</t>
  </si>
  <si>
    <t>X33</t>
  </si>
  <si>
    <t>Y33</t>
  </si>
  <si>
    <t>5-WFUS-ETS-WAWP</t>
  </si>
  <si>
    <t>Other Industry Sectors</t>
  </si>
  <si>
    <t>5-U-ETS-O</t>
  </si>
  <si>
    <t>5-CP-ETS-O</t>
  </si>
  <si>
    <t>5-WR-ETS-O</t>
  </si>
  <si>
    <r>
      <t>m</t>
    </r>
    <r>
      <rPr>
        <vertAlign val="superscript"/>
        <sz val="11"/>
        <rFont val="Arial"/>
        <family val="2"/>
      </rPr>
      <t>3</t>
    </r>
    <r>
      <rPr>
        <sz val="11"/>
        <rFont val="Arial"/>
        <family val="2"/>
      </rPr>
      <t>/t</t>
    </r>
  </si>
  <si>
    <t>Organic woody material both above-ground and below-ground, and both living and dead, measured to a minimum diameter of 0 mm (diameter breast height). Includes stem, stump, branches, bark, seeds and foliage, roots, shrubs and bushes. Excludes: litter (definition of “biomass” in FAO 2004, which is based on IPCC Good Practice Guidelines LULUCF Glossary 2003; term “woody” added, minimum diameter threshold as in TBFRA 2000).</t>
  </si>
  <si>
    <t>Wood Charcoal</t>
  </si>
  <si>
    <t>USES</t>
  </si>
  <si>
    <t>Bosnia and Herzegovina</t>
  </si>
  <si>
    <t>Bulgaria</t>
  </si>
  <si>
    <t>Croatia</t>
  </si>
  <si>
    <t>Cyprus</t>
  </si>
  <si>
    <t>Czech Republic</t>
  </si>
  <si>
    <t>Denmark</t>
  </si>
  <si>
    <t>Estonia</t>
  </si>
  <si>
    <t>Finland</t>
  </si>
  <si>
    <t>France</t>
  </si>
  <si>
    <t>Germany</t>
  </si>
  <si>
    <t>Greece</t>
  </si>
  <si>
    <t>Hungary</t>
  </si>
  <si>
    <t>Ireland</t>
  </si>
  <si>
    <t>Israel</t>
  </si>
  <si>
    <t>Italy</t>
  </si>
  <si>
    <t>Latvia</t>
  </si>
  <si>
    <t>Liechtenstein</t>
  </si>
  <si>
    <t>Lithuania</t>
  </si>
  <si>
    <t>Luxembourg</t>
  </si>
  <si>
    <t>Netherlands</t>
  </si>
  <si>
    <t>Norway</t>
  </si>
  <si>
    <t>Poland</t>
  </si>
  <si>
    <t>Portugal</t>
  </si>
  <si>
    <t>Romania</t>
  </si>
  <si>
    <t>Montenegro</t>
  </si>
  <si>
    <t>sawdust</t>
  </si>
  <si>
    <t>wood shavings</t>
  </si>
  <si>
    <t>NAICS 2007</t>
  </si>
  <si>
    <t>Food and Agriculture Organziation of the United Nations</t>
  </si>
  <si>
    <t>Temperate and Boreal Forest Resource Assessment</t>
  </si>
  <si>
    <t>Land Use and Land Use Change and Forestry</t>
  </si>
  <si>
    <t>International Uniton of Forest Research Organizations</t>
  </si>
  <si>
    <t>International Energy Agency</t>
  </si>
  <si>
    <t>European Waste Classification</t>
  </si>
  <si>
    <t>Intergovernmental Panel on Climate Change</t>
  </si>
  <si>
    <t>www.ipcc.ch</t>
  </si>
  <si>
    <t>www.fao.org</t>
  </si>
  <si>
    <t>www.unfccc.int</t>
  </si>
  <si>
    <t>www.iufro.org</t>
  </si>
  <si>
    <t>www.iea.org</t>
  </si>
  <si>
    <t>COMMISSION DECISION
of 3 May 2000</t>
  </si>
  <si>
    <t>U2 
Industrial</t>
  </si>
  <si>
    <t>select year</t>
  </si>
  <si>
    <t>select country</t>
  </si>
  <si>
    <t>Sum [U1;U2;U3;U4]</t>
  </si>
  <si>
    <t>Sum [S1;S2;S3;S4]</t>
  </si>
  <si>
    <t>fibre sources</t>
  </si>
  <si>
    <t xml:space="preserve">UNECE/FAO/EUROSTAT/ITTO
JOINT FOREST SECTOR QUESTIONNAIRE DEFINITIONS 3. </t>
  </si>
  <si>
    <t xml:space="preserve">UNECE/FAO/EUROSTAT/ITTO
JOINT FOREST SECTOR QUESTIONNAIRE DEFINITIONS 4. </t>
  </si>
  <si>
    <t xml:space="preserve">FIBRE SOURCES &amp; TYPES: </t>
  </si>
  <si>
    <t>Pyrolysis</t>
  </si>
  <si>
    <t>Pyrolysis Oil</t>
  </si>
  <si>
    <t>UK Biomass Energy Centre</t>
  </si>
  <si>
    <t>FAO 1996</t>
  </si>
  <si>
    <t>Gross Domestic supply</t>
  </si>
  <si>
    <t>Woody Biomass from Forests</t>
  </si>
  <si>
    <t>PROCESSED-WOOD BASED FUELS:</t>
  </si>
  <si>
    <t>Synthesis Gas</t>
  </si>
  <si>
    <t>Dry Matter (d.m.)</t>
  </si>
  <si>
    <t xml:space="preserve">ENERGY USE:  </t>
  </si>
  <si>
    <t>CONVERSION FACTORS:</t>
  </si>
  <si>
    <t>Metric Tonne:</t>
  </si>
  <si>
    <t>The transformation sector comprises the conversion of primary forms of energy to secondary and further transformation (e.g. coking coal to coke, crude oil to petroleum products, heavy fuel oil to electricity).</t>
  </si>
  <si>
    <t>Paper, Pulp and Print:</t>
  </si>
  <si>
    <t>[ISIC Divisions 21 and 22].</t>
  </si>
  <si>
    <t>Wood and Wood Products:</t>
  </si>
  <si>
    <r>
      <t xml:space="preserve">The volume of roundwood that is left over after the production of forest products in the forest processing industry (i.e. forest processing residues) and that has not been reduced to chips or particles. It includes sawmill rejects, slabs, edgings and trimmings, veneer log cores, veneer rejects, sawdust, residues from carpentry and joinery production, etc. It excludes wood chips made either directly in the forest from roundwood or made from residues (i.e. already counted as pulpwood, round and split or wood chips and particles). </t>
    </r>
    <r>
      <rPr>
        <b/>
        <sz val="10"/>
        <rFont val="Arial"/>
        <family val="2"/>
      </rPr>
      <t>It is reported in cubic metres solid volume excluding bark.</t>
    </r>
  </si>
  <si>
    <t>Volume to volume conversion factors</t>
  </si>
  <si>
    <t>m³ (solid u.b.)</t>
  </si>
  <si>
    <t xml:space="preserve">split firewood </t>
  </si>
  <si>
    <t>=</t>
  </si>
  <si>
    <t>m³ (stacked)</t>
  </si>
  <si>
    <t>firewood</t>
  </si>
  <si>
    <t>m³ (loose/bulk)</t>
  </si>
  <si>
    <t>bark chippings</t>
  </si>
  <si>
    <r>
      <t>m</t>
    </r>
    <r>
      <rPr>
        <b/>
        <vertAlign val="superscript"/>
        <sz val="10"/>
        <rFont val="Arial"/>
        <family val="2"/>
      </rPr>
      <t>3</t>
    </r>
    <r>
      <rPr>
        <b/>
        <sz val="10"/>
        <rFont val="Arial"/>
        <family val="2"/>
      </rPr>
      <t xml:space="preserve">   </t>
    </r>
  </si>
  <si>
    <t>m³</t>
  </si>
  <si>
    <t xml:space="preserve">bv = m³ bulk volume </t>
  </si>
  <si>
    <t>Pyrolysis Oils</t>
  </si>
  <si>
    <t xml:space="preserve">Synthesis Gas </t>
  </si>
  <si>
    <t>L = Litre</t>
  </si>
  <si>
    <t>Bio-oil produced by fast pyrolysis of biomass. A dark brown, mobile liquid containing much of the energy content of the original biomass, with a heating value about half that of conventional fuel oil. Can be burned directly, either alone or co-fired with other fuels, gasified or otherwise upgraded. Conversion of raw biomass to pyrolysis oil represents a considerable increase in energy density and it can thus represent a more efficient form in which to transport it.</t>
  </si>
  <si>
    <t>Includes biodiesel (a methyl-ester produced from woody biomass, of diesel quality), biodimethylether (dimethylether produced from biomass), Fischer Tropsch (Fischer Tropsch produced from biomass), (...) and all other liquid biofuels which are added to, blended with or used straight as transport diesel. Biodiesel includes the amounts that are blended into the diesel - it does not include the total volume of diesel into which the biodiesel is blended.</t>
  </si>
  <si>
    <t>A mixture of carbon monoxide (CO) and hydrogen (H2) which is the product of high temperature gasification of organic material such as biomass. Following clean-up to remove any impurities such as tars, synthesis gas (syngas) can be used to synthesize organic molecules such as synthetic natural gas (SNG - methane (CH4)) or liquid biofuels such as synthetic diesel (via Fischer-Tropsch synthesis).</t>
  </si>
  <si>
    <t>NAICS</t>
  </si>
  <si>
    <t>North American Industry Classification System (NAICS)</t>
  </si>
  <si>
    <t>Basel Convention</t>
  </si>
  <si>
    <t xml:space="preserve">National waste statistics: </t>
  </si>
  <si>
    <t>FAO 2004 - Global Forest Resources Assessment Update 2005 – Terms and Definitions</t>
  </si>
  <si>
    <t>Other Wooded Land</t>
  </si>
  <si>
    <t>[1 000 m3]</t>
  </si>
  <si>
    <t>%</t>
  </si>
  <si>
    <t>S1 Direct</t>
  </si>
  <si>
    <t>S2 Indirect</t>
  </si>
  <si>
    <t>S3 Recovered</t>
  </si>
  <si>
    <t>S4 Unspecified</t>
  </si>
  <si>
    <t>All activities coming into ISIC Divisions 41, 50, 51, 52, 55, 63, 64, 65, 66, 67, 70, 71, 72, 73, 74, 75, 80, 85, 90, 91, 92, 93 and 99.</t>
  </si>
  <si>
    <t>IPCC</t>
  </si>
  <si>
    <t xml:space="preserve">FAO </t>
  </si>
  <si>
    <t xml:space="preserve">TBFRA </t>
  </si>
  <si>
    <t>LULUCF</t>
  </si>
  <si>
    <t>… of which from short rotation coppice</t>
  </si>
  <si>
    <t>Forest based Industry</t>
  </si>
  <si>
    <t>Wood waste</t>
  </si>
  <si>
    <t>Country:</t>
  </si>
  <si>
    <t>Year:</t>
  </si>
  <si>
    <t>Albania</t>
  </si>
  <si>
    <t>Austria</t>
  </si>
  <si>
    <t>Belgium</t>
  </si>
  <si>
    <t>Gaseous Wood-based Fuels</t>
  </si>
  <si>
    <t>San Marino</t>
  </si>
  <si>
    <t xml:space="preserve">In the first version of the JWEE this user group was referred to as “Private households”. For consistency reasons with energy statistics it was renamed to “Residential”. It is referred to by the IEA as all consumption by households, excluding fuels used for transport. It includes households with employed persons (ISIC Division 95) which is a small part of total residential consumption. </t>
  </si>
  <si>
    <t xml:space="preserve">This definition comprises any other economic sector that is not included in the above mentioned (e.g. agriculture, forestry and fishing, commercial and public services and transport).  </t>
  </si>
  <si>
    <t>Pulp &amp; Paper
[ISIC No.21]</t>
  </si>
  <si>
    <t>Main Activity Producer</t>
  </si>
  <si>
    <t>Final consumption</t>
  </si>
  <si>
    <t xml:space="preserve">Commercial and Public services </t>
  </si>
  <si>
    <t xml:space="preserve">Agriculture, Forestry and Fishing </t>
  </si>
  <si>
    <t xml:space="preserve">Transport Sector 
</t>
  </si>
  <si>
    <t>A</t>
  </si>
  <si>
    <t>C</t>
  </si>
  <si>
    <t>D</t>
  </si>
  <si>
    <t>O</t>
  </si>
  <si>
    <t>Fibre origin pwbf</t>
  </si>
  <si>
    <t>Coniferous and non-coniferous.</t>
  </si>
  <si>
    <t>Any woody biomass outside areas defined as "Forest". It includes woody biomass form "Other wooded land" and "Trees outside forests".</t>
  </si>
  <si>
    <t>Alkaline spent liquor obtained from digesters in the production of sulphate or soda pulp during the process of paper production, in which the energy content is mainly originating from the content of lignin removed from the wood in the pulping process.</t>
  </si>
  <si>
    <t>Introduction</t>
  </si>
  <si>
    <t>Assessment of national production of processed wood based fuels (pwbf), solid fuels (charcoal, pellets, briquettes, ethanol) and liquid fuels (pyrolysis oils, biodiesel and ethanol from wood).</t>
  </si>
  <si>
    <t>tdm / t</t>
  </si>
  <si>
    <t>1000 t.d.m.</t>
  </si>
  <si>
    <t>6 digit code - The Harmonized Commodity Description and Coding Systems generally referred to as "Harmonized System" or simply "HS" is a multipurpose international product nomenclature developed by the World Customs Organization (WCO). - corresponds to CN at 6 digit level.</t>
  </si>
  <si>
    <t>Unit
[1 000]</t>
  </si>
  <si>
    <t>Processed wood-based fuel production</t>
  </si>
  <si>
    <r>
      <t>Wood based biodiesel</t>
    </r>
    <r>
      <rPr>
        <b/>
        <sz val="10"/>
        <rFont val="Arial"/>
        <family val="2"/>
      </rPr>
      <t xml:space="preserve"> </t>
    </r>
  </si>
  <si>
    <t>t = metric tonnes [megagram]</t>
  </si>
  <si>
    <t xml:space="preserve"> Statistical Classification of Economic Activities in the European Community, Rev. 1.1 (2002)  - corresponds to ISIC at 4 digit level</t>
  </si>
  <si>
    <t>8 digit code - The Combined Nomenclature(CN) is comprised of the Harmonized System (HS) nomenclature with further Community subdivisions. The CN also include preliminary provisions, additional section or chapter notes and footnotes relating to CN subdivisions. Each CN subdivisions has an eight digit code number, the CN code, followed by a description.</t>
  </si>
  <si>
    <t xml:space="preserve">m³ </t>
  </si>
  <si>
    <t>Unspecified</t>
  </si>
  <si>
    <t>Unspecified wood waste</t>
  </si>
  <si>
    <t>Unspecified primary solid biomass</t>
  </si>
  <si>
    <t>Industral waste 
(co-products)</t>
  </si>
  <si>
    <t>Primary solid biomass</t>
  </si>
  <si>
    <t>Unspecified liquid co-products</t>
  </si>
  <si>
    <t>Unspecified solid co-products</t>
  </si>
  <si>
    <t>(Inter-) National energy statistics</t>
  </si>
  <si>
    <t>t d.m. = Metric tonnes dry matter</t>
  </si>
  <si>
    <t>..</t>
  </si>
  <si>
    <t>Residential</t>
  </si>
  <si>
    <t>For all purposes, not only energy</t>
  </si>
  <si>
    <t xml:space="preserve">  =</t>
  </si>
  <si>
    <t>t d.m.</t>
  </si>
  <si>
    <t>Used wood arising from construction of buildings or from civil engineering works. 
Recovered wood from transport (pallets), private households, as well as used wood arising from construction or demolition of buildings or from civil engineering works.</t>
  </si>
  <si>
    <t>C &amp; NC</t>
  </si>
  <si>
    <t>Industrial Roundwood (C &amp; NC)</t>
  </si>
  <si>
    <t>Solid
co-products
(C &amp; NC)</t>
  </si>
  <si>
    <t>Liquid
co-products
(C &amp; NC)</t>
  </si>
  <si>
    <r>
      <t xml:space="preserve">OECD </t>
    </r>
    <r>
      <rPr>
        <b/>
        <vertAlign val="superscript"/>
        <sz val="10"/>
        <rFont val="Arial"/>
        <family val="2"/>
      </rPr>
      <t>link</t>
    </r>
    <r>
      <rPr>
        <b/>
        <sz val="10"/>
        <rFont val="Arial"/>
        <family val="2"/>
      </rPr>
      <t xml:space="preserve"> </t>
    </r>
  </si>
  <si>
    <t xml:space="preserve">UNECE/FAO/EUROSTAT/ITTO
JOINT FOREST SECTOR QUESTIONNAIRE DEFINITIONS 2. </t>
  </si>
  <si>
    <t xml:space="preserve">UNECE/FAO/EUROSTAT/ITTO
JOINT FOREST SECTOR QUESTIONNAIRE DEFINITIONS 1.2. </t>
  </si>
  <si>
    <t xml:space="preserve">UNECE/FAO/EUROSTAT/ITTO
JOINT FOREST SECTOR QUESTIONNAIRE DEFINITIONS 1.1. </t>
  </si>
  <si>
    <r>
      <t xml:space="preserve">Wood carbonized by partial combustion or the application of heat from external sources. It includes charcoal used as a fuel or for other uses, e.g. as a reduction agent in metallurgy or as an absorption or filtration medium. It is reported in metric tonnes.
</t>
    </r>
    <r>
      <rPr>
        <b/>
        <sz val="10"/>
        <color indexed="10"/>
        <rFont val="Arial"/>
        <family val="2"/>
      </rPr>
      <t xml:space="preserve">ATTENTION: </t>
    </r>
    <r>
      <rPr>
        <sz val="10"/>
        <rFont val="Arial"/>
        <family val="2"/>
      </rPr>
      <t>In CA and US wood charcoal is often referred to as "Briquettes" - This must not be confused with Wood Briquettes as defined below!</t>
    </r>
  </si>
  <si>
    <t>Unit</t>
  </si>
  <si>
    <t>Exports</t>
  </si>
  <si>
    <t>Imports</t>
  </si>
  <si>
    <t>Serbia</t>
  </si>
  <si>
    <t>Slovakia</t>
  </si>
  <si>
    <t>Slovenia</t>
  </si>
  <si>
    <t>Spain</t>
  </si>
  <si>
    <t>Sweden</t>
  </si>
  <si>
    <t>Switzerland</t>
  </si>
  <si>
    <t>The fYR of Macedonia</t>
  </si>
  <si>
    <t>Turkey</t>
  </si>
  <si>
    <t>United Kingdom</t>
  </si>
  <si>
    <t>Armenia</t>
  </si>
  <si>
    <t>Azerbaijan</t>
  </si>
  <si>
    <t>Belarus</t>
  </si>
  <si>
    <t>Georgia</t>
  </si>
  <si>
    <t>Kazakhstan</t>
  </si>
  <si>
    <t>Kyrgyzstan</t>
  </si>
  <si>
    <t>Republic of Moldova</t>
  </si>
  <si>
    <t>Russian Federation</t>
  </si>
  <si>
    <t>Tajikistan</t>
  </si>
  <si>
    <t>Turkmenistan</t>
  </si>
  <si>
    <t>Ukraine</t>
  </si>
  <si>
    <t>Uzbekistan</t>
  </si>
  <si>
    <t>Canada</t>
  </si>
  <si>
    <t>United States</t>
  </si>
  <si>
    <t xml:space="preserve">San Marino </t>
  </si>
  <si>
    <t>Monaco</t>
  </si>
  <si>
    <t>Malta</t>
  </si>
  <si>
    <t>Andorra</t>
  </si>
  <si>
    <t>Iceland</t>
  </si>
  <si>
    <t>National (empirical) sources / studies</t>
  </si>
  <si>
    <t xml:space="preserve">TABLE I: </t>
  </si>
  <si>
    <t xml:space="preserve">Domestic production </t>
  </si>
  <si>
    <t xml:space="preserve">
Import
</t>
  </si>
  <si>
    <t>Export</t>
  </si>
  <si>
    <t xml:space="preserve">TABLE II: </t>
  </si>
  <si>
    <t xml:space="preserve">TABLE III: </t>
  </si>
  <si>
    <t>Units:</t>
  </si>
  <si>
    <t>…</t>
  </si>
  <si>
    <t xml:space="preserve"> +</t>
  </si>
  <si>
    <t>Chips and particles</t>
  </si>
  <si>
    <t>Wood residues</t>
  </si>
  <si>
    <t>Non-hazardous wood waste</t>
  </si>
  <si>
    <t>Hazardous wood waste</t>
  </si>
  <si>
    <t>Electricity</t>
  </si>
  <si>
    <t>Heat</t>
  </si>
  <si>
    <t>Energy Transformation Sector</t>
  </si>
  <si>
    <t>wood chips G30</t>
  </si>
  <si>
    <t>wood chips G50</t>
  </si>
  <si>
    <t xml:space="preserve">This refers to “auto producer” (IEA definition) undertakings that generate electricity and/or heat, wholly or partly for their own use as an activity which supports their primary activity. They may be privately or publicly owned. It includes mainly the forest based industries, namely the (chemical) pulp producers who sell some of their energy to third parties (real or virtual sales are considered). Ideally the data should also include the process heat that is used for the production of the good at the specific plant.  </t>
  </si>
  <si>
    <t>Wood from unknown sources</t>
  </si>
  <si>
    <t>Processed solid biofuels from wood</t>
  </si>
  <si>
    <t>All consumption by households, excluding fuels used for transport. Includes households with employed persons (ISIC Division 95) which is a small part of total residential consumption.</t>
  </si>
  <si>
    <t xml:space="preserve">Heat </t>
  </si>
  <si>
    <t xml:space="preserve">
Land spanning more than 0.5 hectares with trees higher than 5 meters and a canopy cover of more than 10 percent, or trees able to reach these thresholds in situ. It does not include land that is predominantly under agricultural or urban land use. 
Explanatory notes: 
1. Forest is determined both by the presence of trees and the absence of other predominant land uses. The trees should be able to reach a minimum height of 5 meters in situ. Areas under reforestation that have not yet reached but are expected to reach a canopy cover of 10 percent and a tree height of 5 m are included, as are temporarily unstocked areas, resulting from human intervention or natural causes, which are expected to regenerate. 
2. Includes areas with bamboo and palms provided that height and canopy cover criteria are met. 
3. Includes forest roads, firebreaks and other small open areas; forest in national parks, nature reserves and other protected areas such as those of specific scientific, historical, cultural or spiritual interest. 
4. Includes windbreaks, shelterbelts and corridors of trees with an area of more than 0.5 ha and width of more than 20 m. 
5. Includes plantations primarily used for forestry or protection purposes, such as rubberwood plantations and cork oak stands. 
6. Excludes tree stands in agricultural production systems, for example in fruit plantations and agroforestry systems. The term also excludes trees in urban parks and gardens. 
</t>
  </si>
  <si>
    <t>Same definition and scope as non-hazardous wood waste. 
Hazardous waste as defined in ANNEX I &amp; II in the Basel convention on transboundary movements of hazardous
wastes and their disposal (www.basel.int). This definition shall be expanded to national waste classifications, if possible.</t>
  </si>
  <si>
    <t>Cellulose based ethanol</t>
  </si>
  <si>
    <t>Data Quality indicator</t>
  </si>
  <si>
    <t>Biogasoline (IEA) - Includes bioethanol (ethanol produced from (woody) biomass (...), biomethanol (methanol produced from (woody) biomass(...), bioETBE (ethyl-tertio-butyl-ether produced on the basis of bioethanol; the percentage by volume of bioETBE that is calculated as biofuel is 47%) and bioMTBE (methyl-tertio-butyl-ether produced on the basis of biomethanol: the percentage by volume of bioMTBE that is calculated as biofuel is 36%). Biogasoline includes the amounts that are blended into the gasoline - it does not include the total volume of gasoline into which the biogasoline is blended.</t>
  </si>
  <si>
    <t>HS</t>
  </si>
  <si>
    <t>IUFRO
Silva Term Database</t>
  </si>
  <si>
    <t xml:space="preserve">Total </t>
  </si>
  <si>
    <t>Other</t>
  </si>
  <si>
    <t xml:space="preserve">Bark </t>
  </si>
  <si>
    <t>SOURCES</t>
  </si>
  <si>
    <t>t</t>
  </si>
  <si>
    <t xml:space="preserve"> </t>
  </si>
  <si>
    <t>Proposed Data Sources:</t>
  </si>
  <si>
    <t>Includes all trees found outside forests and outside other wooded lands: - stands smaller than 0.5 ha; - tree cover in agricultural land, e.g. agro forestry systems, home gardens, orchards; - trees in urban environments; - along roads and scattered in the landscape.</t>
  </si>
  <si>
    <t>(coppice forest) Woodland which has been regenerated from shoots formed at the stumps of the previous crop trees, root suckers, or both, i.e., by vegetative means. Normally grown on a short rotation for small material, but sometimes, e.g. some eucalypt species, to a substantial size.</t>
  </si>
  <si>
    <t>IUFRO</t>
  </si>
  <si>
    <t xml:space="preserve">IEA </t>
  </si>
  <si>
    <t xml:space="preserve">EWC </t>
  </si>
  <si>
    <t>Known sources of wood fibres</t>
  </si>
  <si>
    <t>Share of raw materials in domestic processed wood-based fuel production</t>
  </si>
  <si>
    <t>Wood Briquettes</t>
  </si>
  <si>
    <t xml:space="preserve">International Standard Industrial Classification of all economic activities.  Revised version 3.1. </t>
  </si>
  <si>
    <t>World Customs Organization - WCO</t>
  </si>
  <si>
    <t>European Commission Taxation and Customs Union</t>
  </si>
  <si>
    <t>Commission of the European Communities (Statistical Office/Eurostat)</t>
  </si>
  <si>
    <t>m³ = solid cubic metre, underbark</t>
  </si>
  <si>
    <t>rwe. = Roundwood equivalent in m³</t>
  </si>
  <si>
    <t xml:space="preserve">Rough estimate (about right order of magnitude), </t>
  </si>
  <si>
    <t>No information on data quality available</t>
  </si>
  <si>
    <t>Official national statistics</t>
  </si>
  <si>
    <t>DQ</t>
  </si>
  <si>
    <r>
      <t>Wood that has been reduced to small pieces and is suitable for pulping, for particle board and/or fibreboard production, for use as a fuel, or for other purposes. It excludes wood chips made directly in the forest from roundwood (i.e. already counted as pulpwood, round and split).</t>
    </r>
    <r>
      <rPr>
        <b/>
        <sz val="10"/>
        <rFont val="Arial"/>
        <family val="2"/>
      </rPr>
      <t xml:space="preserve"> It is reported in cubic metres solid volume excluding bark.</t>
    </r>
  </si>
  <si>
    <t xml:space="preserve">Original unit
</t>
  </si>
  <si>
    <t>t (thousand)</t>
  </si>
  <si>
    <t>L (million)</t>
  </si>
  <si>
    <t xml:space="preserve">The proportion of water in a sample of biomass, defined as the weight of water as a percentage of the weight of biomass. This can be defined on either a wet basis, as a percentage of the total (wet) weight of the sample, or a dry basis, as a percentage of the oven dry weight of biomass. Wet basis is usually used for fuel purposes.       
</t>
  </si>
  <si>
    <t>Wikipedia</t>
  </si>
  <si>
    <t xml:space="preserve">European Waste List </t>
  </si>
  <si>
    <t>Biofuel</t>
  </si>
  <si>
    <t>Any solid, liquid or gaseous fuel produced from biomass.</t>
  </si>
  <si>
    <t>Second-generation biofuel</t>
  </si>
  <si>
    <t>Fuels produced from cellulosic materials, crop residues and agricultural and municipal wastes.</t>
  </si>
  <si>
    <t>FAO Forestry Paper 154
Forests and energy</t>
  </si>
  <si>
    <t>IEA Balance builder</t>
  </si>
  <si>
    <t>The lower heating value (LHV) of a fuel can be derived from the higher heating value (HHV) via an approximation depending on moisture and hydrogen content. Details of the conversion from HHV to LHV are explained in the manual. According to the Austrian standard ÖNORM, the lower heating value of coniferous wood is 19.0 MJ/kg d.m.. Due to a lower resin and lignin content, the lower heating value of nonconiferous wood is somewhat lower than the LHV of coniferous wood and is 18.0 MJ/kg d.m. according to ÖNORM. For the calculation of the lower heating value of bark (coniferous wood, non-coniferous wood), the worksheet of the Austrian Energy Agency uses the same values as for coniferous wood and non-coniferous wood. However, in case of a high content of resin or other extractive compounds the lower heating value of bark can be up to 2.5 MJ/kg higher than that of the wood. Source: ÖNORM M 7132. For the conversion between MJ/kg and kWh/kg, a factor of 3.6 (1 kWh = 3.6 MJ) is used. 
 ==&gt; Further details see klima:aktiv publication (page 14).</t>
  </si>
  <si>
    <t>This table is meant to provide an instant presentation of the results provided when filling in the JWEE Tables T IV. Only in the case of insufficient resources to complete Tables I-IV, countries are invited to enter aggregated data directly into this table.</t>
  </si>
  <si>
    <t>All living woody biomass above the soil, including stem, stump, branches, bark, seeds and foliage. (FAO 2004, based on IPCC Good Practice Guidelines LULUCF Glossary 2003; term “woody” added).</t>
  </si>
  <si>
    <t>IPCC. 2003. Good Practice Guidance for LULUCF – Glossary</t>
  </si>
  <si>
    <t>Trees outside forests</t>
  </si>
  <si>
    <t>Woody Biomass Outside Forests</t>
  </si>
  <si>
    <t>United Nations Statistical Division</t>
  </si>
  <si>
    <t>ISIC Rev. 3.1</t>
  </si>
  <si>
    <t>NACE 1.1</t>
  </si>
  <si>
    <t>CN</t>
  </si>
  <si>
    <t>processed wood-based fuels</t>
  </si>
  <si>
    <t>energy use</t>
  </si>
  <si>
    <t>U1 
Power &amp; heat</t>
  </si>
  <si>
    <t>U3 
Residential</t>
  </si>
  <si>
    <t>U4 
Other</t>
  </si>
  <si>
    <t xml:space="preserve">Aggregate data </t>
  </si>
  <si>
    <t>MCPFE “STATE OF EUROPE’S FORESTS 2007”</t>
  </si>
  <si>
    <t>Above-ground (living) woody biomass</t>
  </si>
  <si>
    <t>Below-ground (living) woody biomass</t>
  </si>
  <si>
    <t>All living woody biomass of live roots and the below-ground part of the stump. (FAO 2004, based on IPCC Good Practice Guidelines LULUCF Glossary 2003; term “woody” added).</t>
  </si>
  <si>
    <r>
      <t xml:space="preserve">Higher heating value (HHV) of dry matter (d.m.) [MJ/kg] The higher heating value (HHV) of coniferous wood is around 20.4 MJ/kg d.m. Due to a lower resin and lignin content, the higher heating value of non-coniferous wood is somewhat lower than the HHV of coniferous wood and is around 19.3 MJ/kg d.m. For the calculation of the higher heating value of bark (coniferous wood, non-coniferous wood), the worksheet of the Austrian Energy Agency uses the same values as for coniferous wood and non-coniferous wood. However, in case of a high content of resin or other extractive compounds the higher heating value of bark can be up to 2.5 MJ/kg higher than that of the wood. 
Source: ÖNORM M 7132. For the conversion between MJ/kg and kWh/kg, a factor of 3.6 (1 kWh = 3.6 MJ) is used. 
==&gt; Further details see </t>
    </r>
    <r>
      <rPr>
        <i/>
        <sz val="10"/>
        <rFont val="Arial"/>
        <family val="2"/>
      </rPr>
      <t>klima:aktiv</t>
    </r>
    <r>
      <rPr>
        <sz val="10"/>
        <rFont val="Arial"/>
        <family val="2"/>
      </rPr>
      <t xml:space="preserve"> publication (page 14).</t>
    </r>
  </si>
  <si>
    <t xml:space="preserve">T II processed wood based fuels </t>
  </si>
  <si>
    <t>T IV energy use</t>
  </si>
  <si>
    <t>Definitions</t>
  </si>
  <si>
    <t>T I fibre sources</t>
  </si>
  <si>
    <t>CHP</t>
  </si>
  <si>
    <t>Forest</t>
  </si>
  <si>
    <t>Fibre SOURCES</t>
  </si>
  <si>
    <t>Fibre TYPES</t>
  </si>
  <si>
    <t>Wood Sources</t>
  </si>
  <si>
    <t>B</t>
  </si>
  <si>
    <t>Calculated - based on JFSQ data and conversion factors</t>
  </si>
  <si>
    <t>Mean oven-dry density [kg/m³] (at 0 % H2O)</t>
  </si>
  <si>
    <t>Klima:aktiv
Austrian Energy Agency
Manual Wood Fuel Parameters Version 1.6. english</t>
  </si>
  <si>
    <t>Unified Bioenergy Terminology - UBET (FAO)</t>
  </si>
  <si>
    <t>UK Biomass Energy Centre
Klima:aktiv (Austrian Energy Agency)
Unified Bioenergy Terminology - UBET (FAO)</t>
  </si>
  <si>
    <t xml:space="preserve">Waste produced by households, industry, hospitals and the tertiary sector which contains biodegradable materials (…). </t>
  </si>
  <si>
    <t>Eurostat / CN 2009</t>
  </si>
  <si>
    <t xml:space="preserve">Moisture Content - wet basis </t>
  </si>
  <si>
    <t xml:space="preserve"> Dry matter refers to biomass that has been dried to an oven-dry state, often at 70ºC.</t>
  </si>
  <si>
    <t>Product_ID</t>
  </si>
  <si>
    <t>Item_ID</t>
  </si>
  <si>
    <t>TypeID</t>
  </si>
  <si>
    <t>Country_ID</t>
  </si>
  <si>
    <t>Unit_ID</t>
  </si>
  <si>
    <t>Value</t>
  </si>
  <si>
    <t>Status_ID</t>
  </si>
  <si>
    <t>Wood charcoal</t>
  </si>
  <si>
    <t>1000 m.t.</t>
  </si>
  <si>
    <t>Repeated</t>
  </si>
  <si>
    <t>Calculated</t>
  </si>
  <si>
    <t>Official</t>
  </si>
  <si>
    <t>National estimate</t>
  </si>
  <si>
    <t>Estimated-technical</t>
  </si>
  <si>
    <t>Estimated-analyst</t>
  </si>
  <si>
    <t>Chemical woodpulp</t>
  </si>
  <si>
    <t>Combined</t>
  </si>
  <si>
    <t>Datapoint</t>
  </si>
  <si>
    <t>Slovak Republic</t>
  </si>
  <si>
    <t>...</t>
  </si>
  <si>
    <t>Core table of the enquiry - assessment of fibre origin and amounts used for energy production by the different sectors.</t>
  </si>
  <si>
    <t>Excelllent data quality (e.g. empirical data from a recent study)</t>
  </si>
  <si>
    <t>Good data quality (e.g. older studies with widely recognized precision or a good expert estimate -based on more than one source)</t>
  </si>
  <si>
    <t>MISCELLANEOUS:</t>
  </si>
  <si>
    <r>
      <t>Is the amount of energy released by burning one tonne of crude oil, which is commonly defined as 41.868 GJ. For the conversion from 1000m</t>
    </r>
    <r>
      <rPr>
        <vertAlign val="superscript"/>
        <sz val="10"/>
        <rFont val="Arial"/>
        <family val="2"/>
      </rPr>
      <t>3</t>
    </r>
    <r>
      <rPr>
        <sz val="10"/>
        <rFont val="Arial"/>
        <family val="2"/>
      </rPr>
      <t xml:space="preserve"> to ktoe, a factor of  0.208 (=8.72 / 41.868) is used.</t>
    </r>
  </si>
  <si>
    <t>Tonne of oil equivalent</t>
  </si>
  <si>
    <t>Data Quality</t>
  </si>
  <si>
    <t>Conversion Factors Volume</t>
  </si>
  <si>
    <t>Conversion Factors Energy</t>
  </si>
  <si>
    <t>Wood fuel, including wood for charcoal</t>
  </si>
  <si>
    <t>The JWEE offers the possibility for rating the data quality for almost every figure submitted. This tables provides a short overview on the choices and their meaning.</t>
  </si>
  <si>
    <t xml:space="preserve">Set of international definitions for each item, commodity, source, user, classification, etc. used in the JWEE. </t>
  </si>
  <si>
    <t xml:space="preserve"> Volume to volume conversion factors used in JWEE.</t>
  </si>
  <si>
    <t>Overview sheet, please choose your country here.</t>
  </si>
  <si>
    <t xml:space="preserve">Suggested set of default conversion factors. Country correspondents are invited to adjust the set of conversion factors to national circumstances.  </t>
  </si>
  <si>
    <t>Black liquor (without crude tall oil)</t>
  </si>
  <si>
    <t>Crude tall oil</t>
  </si>
  <si>
    <t>Tall oil, also called liquid rosin or tallol, is a viscous yellow-black odorous liquid obtained as a byproduct of the Kraft process of wood pulp manufacture. The name originated as anglicization of Swedish "tallolja" ("pine oil").
Crude tall oil contains rosins, unsaponifiable sterols (5-10%), resin acids (mainly abietic acid and its isomers), fatty acids (mainly palmitic acid, oleic acid and linoleic acid), fatty alcohols, some sterols, and other alkyl hydrocarbon derivates. By fractional distillation tall oil rosin is obtained, with rosin content reduced to 10-35%. By further reduction of the rosin content to 1-10%, tall oil fatty acid (TOFA) can be obtained, which is cheap, consists mostly of oleic acid, and is a source of volatile fatty acids. The rosin finds use as a component of adhesives, rubbers, and inks, and as an emulsifier. The pitch is used as a binder in cement, an adhesive, and an emulsifier for asphalt.  TOFA is a low-cost alternative to tallow fatty acids for production of soaps and lubricants. When esterified with pentaerythritol, it is used as a compound of adhesives and oil-based varnishes.
All the above tall oil components should be reported under this category, despite the fact that a very limited number of countries may have different tax schemes for each tall oil distillate.</t>
  </si>
  <si>
    <t>Energy  use of wood fibres by ISIC-sectors (1000 m3 solid)</t>
  </si>
  <si>
    <t>Energy use of wood fibres by ISIC-sectors (in 1000 t.d.m or t)</t>
  </si>
  <si>
    <t>Municipal solid waste biodegradable</t>
  </si>
  <si>
    <r>
      <t xml:space="preserve">Post-consumer recovered wood generated by any ISIC Sectors (Rev. 3.1) </t>
    </r>
    <r>
      <rPr>
        <b/>
        <sz val="10"/>
        <rFont val="Arial"/>
        <family val="2"/>
      </rPr>
      <t>EXCEPT</t>
    </r>
    <r>
      <rPr>
        <sz val="10"/>
        <rFont val="Arial"/>
        <family val="2"/>
      </rPr>
      <t xml:space="preserve"> wood wastes generated by </t>
    </r>
    <r>
      <rPr>
        <b/>
        <sz val="10"/>
        <rFont val="Arial"/>
        <family val="2"/>
      </rPr>
      <t xml:space="preserve">ISIC 02, ISIC 2010 and ISIC 21 </t>
    </r>
    <r>
      <rPr>
        <sz val="10"/>
        <rFont val="Arial"/>
        <family val="2"/>
      </rPr>
      <t xml:space="preserve">(corresponding to European Waste Classification 21.03 01 01 Waste bark and cork; 03 01 02 Sawdust; 03 01 03 Shaving, cuttings, spoiled timber/particle board/veneer; 03 01 99 Wastes not otherwise specified)
This comprises:
</t>
    </r>
    <r>
      <rPr>
        <b/>
        <sz val="10"/>
        <rFont val="Arial"/>
        <family val="2"/>
      </rPr>
      <t>PACKAGING:</t>
    </r>
    <r>
      <rPr>
        <sz val="10"/>
        <rFont val="Arial"/>
        <family val="2"/>
      </rPr>
      <t xml:space="preserve"> (e.g. European Waste Classification (EWC) 15 01 03) Wooden packaging;
</t>
    </r>
    <r>
      <rPr>
        <b/>
        <sz val="10"/>
        <rFont val="Arial"/>
        <family val="2"/>
      </rPr>
      <t>CONSTRUCTION AND DEMOLITION WASTES (INCLUDING ROAD CONSTRUCTION):</t>
    </r>
    <r>
      <rPr>
        <sz val="10"/>
        <rFont val="Arial"/>
        <family val="2"/>
      </rPr>
      <t xml:space="preserve"> (e.g. EWC) 17 02 01 Wood
</t>
    </r>
    <r>
      <rPr>
        <b/>
        <sz val="10"/>
        <rFont val="Arial"/>
        <family val="2"/>
      </rPr>
      <t xml:space="preserve">
MUNICIPAL WASTES AND SIMILAR COMMERCIAL, INDUSTRIAL AND INSTITUTIONAL
WASTES INCLUDING SEPARATELY COLLECTED FRACTIONS:</t>
    </r>
    <r>
      <rPr>
        <sz val="10"/>
        <rFont val="Arial"/>
        <family val="2"/>
      </rPr>
      <t xml:space="preserve"> (e.g. EWC 20 01 07) Wood
Please note that wood in mixed-waste streams that are burnt should be included where possible.</t>
    </r>
  </si>
  <si>
    <r>
      <t xml:space="preserve">Densified biofuel made with or without pressing aids in the form of cubiform or cylindrical units, produced by compressing pulverized biomass. The raw material for briquettes can be woody biomass (...) are usually manufactured in a piston press. The total moisture of the biofuel briquette is usually less than 15 % of mass. (The JWEE assumes water content of 8 %)
</t>
    </r>
    <r>
      <rPr>
        <b/>
        <sz val="10"/>
        <color indexed="10"/>
        <rFont val="Arial"/>
        <family val="2"/>
      </rPr>
      <t xml:space="preserve">ATTENTION: </t>
    </r>
    <r>
      <rPr>
        <sz val="10"/>
        <rFont val="Arial"/>
        <family val="2"/>
      </rPr>
      <t xml:space="preserve"> In the US/CA this item is often referred to as "Pressed Logs" or any other compressed wood products for burning purposes. 
2002 NAICS No. 321999: </t>
    </r>
    <r>
      <rPr>
        <i/>
        <sz val="10"/>
        <rFont val="Arial"/>
        <family val="2"/>
      </rPr>
      <t>"Pressed logs of sawdust and other wood particles, nonpetroleum binder, manufacturing."</t>
    </r>
  </si>
  <si>
    <t>black liquor/unit chemical pulp</t>
  </si>
  <si>
    <t>share of bark in reported roundwood</t>
  </si>
  <si>
    <t>Wood &amp; wood products</t>
  </si>
  <si>
    <t>wood residues / unit black liquor</t>
  </si>
  <si>
    <t xml:space="preserve">The definition of U1 refers to “Main Activity Producers” (IEA definition), which refers to plants which are designed to produce electricity/combined heat and power (CHP) or Heat only. If one or more units of the plant is a CHP unit (and the inputs and outputs can not be distinguished on a unit basis) then the whole plant is designated as a CHP plant. However a sawmill, for example, which produces heat for itself as well as selling it outside, would fall under the next (U2) category. Main activity supply undertakings generate electricity and/or heat for sale to third parties, as their primary activity. They may be privately or publicly owned. Note that the sale need not take place through the main activity grid.  </t>
  </si>
  <si>
    <t>Processed liquid biofuels from wood</t>
  </si>
  <si>
    <t>Unknown sources of wood fibres</t>
  </si>
  <si>
    <t>Industry Sector</t>
  </si>
  <si>
    <t>Other 
Industry</t>
  </si>
  <si>
    <t>Consumed and Autoproducer Heat, CHP and Electricity</t>
  </si>
  <si>
    <t>Other
Industry</t>
  </si>
  <si>
    <t>**The "DQ" - Data Quality indicator enables correspondents to submit information from different data sources.</t>
  </si>
  <si>
    <t>Conversion Factor Energy</t>
  </si>
  <si>
    <t>0-4</t>
  </si>
  <si>
    <t>Total wood energy (in 1000m3) used in 2011</t>
  </si>
  <si>
    <t>Any wood fibre entering energy production without any further treatment or conversion. It comprises removals from forests and outside. This comprises also any wood defined by the FAO as coming from “Other Wooded Land” (OWL) and “Trees Outside Forests”, but is wider than these two definitions. It comprises any woody biomass from any land use and covers amongst others infrastructure maintenance (roads, railway, power transmission lines, pipelines, etc.), hedgerows, agricultural residues from fruit tree orchards, wood from gardens and parks, etc. It comprises any form of woody biomass, such as green chips, roundwood or split, stacked or loose from any part of the trees such as roots, stemwood and branches, fruits and shells.</t>
  </si>
  <si>
    <t>Main Activity Producer - Total</t>
  </si>
  <si>
    <t>Total Main Activity Producer of solid biomass from forests (1000 t.d.m)</t>
  </si>
  <si>
    <t>outside forest</t>
  </si>
  <si>
    <t>Total Main Activity Producer of solid biomass from outside forests (1000 t.d.m)</t>
  </si>
  <si>
    <t>5-U-MAPT</t>
  </si>
  <si>
    <t>Total Main Activity Producer of solid biomass from unknown sources (1000 t.d.m)</t>
  </si>
  <si>
    <t>5-CP-MAPT</t>
  </si>
  <si>
    <t>Total Main Activity Producer of chips and particles (1000 t.d.m)</t>
  </si>
  <si>
    <t>5-WR-MAPT</t>
  </si>
  <si>
    <t>Total Main Activity Producer of wood residues (1000 t.d.m)</t>
  </si>
  <si>
    <t>5-B-MAPT</t>
  </si>
  <si>
    <t>Total Main Activity Producer of bark (1000 t.d.m)</t>
  </si>
  <si>
    <t>S17</t>
  </si>
  <si>
    <t>T17</t>
  </si>
  <si>
    <t>5-USCP-MAPT</t>
  </si>
  <si>
    <t>Total Main Activity Producer of unspecified solid co-products (1000 t.d.m)</t>
  </si>
  <si>
    <t>T18</t>
  </si>
  <si>
    <t>5-BL-MAPT</t>
  </si>
  <si>
    <t>Total Main Activity Producer of black liquor (1000 t)</t>
  </si>
  <si>
    <t>T19</t>
  </si>
  <si>
    <t>5-TO-MAPT</t>
  </si>
  <si>
    <t>Total Main Activity Producer of crude tall oil (1000 t)</t>
  </si>
  <si>
    <t>T20</t>
  </si>
  <si>
    <t>5-ULCP-MAPT</t>
  </si>
  <si>
    <t>5-WC-MAPT</t>
  </si>
  <si>
    <t>Total Main Activity Producer of wood charcoal (1000 t.d.m)</t>
  </si>
  <si>
    <t>5-WP-MAPT</t>
  </si>
  <si>
    <t>Total Main Activity Producer of wood pellets (1000 t.d.m)</t>
  </si>
  <si>
    <t>S24</t>
  </si>
  <si>
    <t>T24</t>
  </si>
  <si>
    <t>Briquettes</t>
  </si>
  <si>
    <t>S25</t>
  </si>
  <si>
    <t>T25</t>
  </si>
  <si>
    <t>5-PO-MAPT</t>
  </si>
  <si>
    <t>Total Main Activity Producer of pyrolysis oils (1000 t)</t>
  </si>
  <si>
    <t>5-CBE-MAPT</t>
  </si>
  <si>
    <t>Total Main Activity Producer of cellulose based ethanol (1000 t)</t>
  </si>
  <si>
    <t>T27</t>
  </si>
  <si>
    <t>S29</t>
  </si>
  <si>
    <t>T29</t>
  </si>
  <si>
    <t>5-NHWW-MAPT</t>
  </si>
  <si>
    <t>Total Main Activity Producer of non-hazardous wood waste (1000 t.d.m)</t>
  </si>
  <si>
    <t>5-HWW-MAPT</t>
  </si>
  <si>
    <t>Total Main Activity Producer of hazardous wood waste (1000 t.d.m)</t>
  </si>
  <si>
    <t>S31</t>
  </si>
  <si>
    <t>T31</t>
  </si>
  <si>
    <t>5-UWW-MAPT</t>
  </si>
  <si>
    <t>Total Main Activity Producer of unspeficied wood waste (1000 t.d.m)</t>
  </si>
  <si>
    <t>S33</t>
  </si>
  <si>
    <t>T33</t>
  </si>
  <si>
    <t>5-WFUS-MAPT</t>
  </si>
  <si>
    <t>wood from unknown sources</t>
  </si>
  <si>
    <t>Total Main Activity Producer of wood from unknown sources (1000 t.d.m.)</t>
  </si>
  <si>
    <t>Autoproducer Heat CHP and Electricity totals</t>
  </si>
  <si>
    <t>5-U-AHCET</t>
  </si>
  <si>
    <t>Total Autoproducer of solid biomass from unknown sources (1000 t.d.m)</t>
  </si>
  <si>
    <t>5-CP-AHCET</t>
  </si>
  <si>
    <t>Total Autoproducer of chips and particles (1000 t.d.m)</t>
  </si>
  <si>
    <t>5-WR-AHCET</t>
  </si>
  <si>
    <t>Total Autoproducer of wood residues (1000 t.d.m)</t>
  </si>
  <si>
    <t>5-B-AHCET</t>
  </si>
  <si>
    <t>Total Autoproducer of bark (1000 t.d.m)</t>
  </si>
  <si>
    <t>AB17</t>
  </si>
  <si>
    <t>AC17</t>
  </si>
  <si>
    <t>5-USCP-AHCET</t>
  </si>
  <si>
    <t>Total Autoproducer of unspecified solid co-products (1000 t.d.m)</t>
  </si>
  <si>
    <t>AB18</t>
  </si>
  <si>
    <t>AC18</t>
  </si>
  <si>
    <t>5-BL-AHCET</t>
  </si>
  <si>
    <t>Total Autoproducer of black liquor (1000 t)</t>
  </si>
  <si>
    <t>AB19</t>
  </si>
  <si>
    <t>AC19</t>
  </si>
  <si>
    <t>5-TO-AHCET</t>
  </si>
  <si>
    <t>Total Autoproducer of crude tall oil (1000 t)</t>
  </si>
  <si>
    <t>AB20</t>
  </si>
  <si>
    <t>AC20</t>
  </si>
  <si>
    <t>5-ULCP-AHCET</t>
  </si>
  <si>
    <t>5-WC-AHCET</t>
  </si>
  <si>
    <t>Total Autoproducer of wood charcoal (1000 t.d.m)</t>
  </si>
  <si>
    <t>5-WP-AHCET</t>
  </si>
  <si>
    <t>Total Autoproducer of wood pellets (1000 t.d.m)</t>
  </si>
  <si>
    <t>AB25</t>
  </si>
  <si>
    <t>AC25</t>
  </si>
  <si>
    <t>5-PO-AHCET</t>
  </si>
  <si>
    <t>Total Autoproducer of pyrolysis oils (1000 t)</t>
  </si>
  <si>
    <t>5-CBE-AHCET</t>
  </si>
  <si>
    <t>Total Autoproducer of cellulose based ethanol (1000 t)</t>
  </si>
  <si>
    <t>5-NHWW-AHCET</t>
  </si>
  <si>
    <t>Total Autoproducer of non-hazardous wood waste (1000 t.d.m)</t>
  </si>
  <si>
    <t>5-HWW-AHCET</t>
  </si>
  <si>
    <t>Total Autoproducer of hazardous wood waste (1000 t.d.m)</t>
  </si>
  <si>
    <t>AB31</t>
  </si>
  <si>
    <t>AC31</t>
  </si>
  <si>
    <t>5-UWW-AHCET</t>
  </si>
  <si>
    <t>Total Autoproducer of unspeficied wood waste (1000 t.d.m)</t>
  </si>
  <si>
    <t>AB33</t>
  </si>
  <si>
    <t>AC33</t>
  </si>
  <si>
    <t>5-WFUS-AHCET</t>
  </si>
  <si>
    <t>Total Autoproducer of wood from unknown sources (1000 t.d.m.)</t>
  </si>
  <si>
    <t>Direct Final Consumption Totals</t>
  </si>
  <si>
    <t>5-U-DFCT</t>
  </si>
  <si>
    <t>Total Direct Final Consumption of solid biomass from unknown sources (1000 t.d.m)</t>
  </si>
  <si>
    <t>5-CP-DFCT</t>
  </si>
  <si>
    <t>Total Direct Final Consumption of chips and particles (1000 t.d.m)</t>
  </si>
  <si>
    <t>5-WR-DFCT</t>
  </si>
  <si>
    <t>Total Direct Final Consumption of wood residues (1000 t.d.m)</t>
  </si>
  <si>
    <t>5-B-DFCT</t>
  </si>
  <si>
    <t>Total Direct Final Consumption of bark (1000 t.d.m)</t>
  </si>
  <si>
    <t>5-USCP-DFCT</t>
  </si>
  <si>
    <t>Total Direct Final Consumption of unspecified solid co-products (1000 t.d.m)</t>
  </si>
  <si>
    <t>5-BL-DFCT</t>
  </si>
  <si>
    <t>Total Direct Final Consumption of black liquor (1000 t)</t>
  </si>
  <si>
    <t>5-TO-DFCT</t>
  </si>
  <si>
    <t>Total Direct Final Consumption of crude tall oil (1000 t)</t>
  </si>
  <si>
    <t>5-ULCP-DFCT</t>
  </si>
  <si>
    <t>5-WC-DFCT</t>
  </si>
  <si>
    <t>Total Direct Final Consumption of wood charcoal (1000 t.d.m)</t>
  </si>
  <si>
    <t>5-WP-DFCT</t>
  </si>
  <si>
    <t>Total Direct Final Consumption of wood pellets (1000 t.d.m)</t>
  </si>
  <si>
    <t>5-WB-DFCT</t>
  </si>
  <si>
    <t>Total Direct Final Consumption of wood briquettes (1000 t.d.m)</t>
  </si>
  <si>
    <t>5-PO-DFCT</t>
  </si>
  <si>
    <t>Total Direct Final Consumption of pyrolysis oils (1000 t)</t>
  </si>
  <si>
    <t>5-CBE-DFCT</t>
  </si>
  <si>
    <t>Total Direct Final Consumption of cellulose based ethanol (1000 t)</t>
  </si>
  <si>
    <t>5-WBB-DFCT</t>
  </si>
  <si>
    <t>Total Direct Final Consumption of wood based biodiesel (1000 t)</t>
  </si>
  <si>
    <t>5-NHWW-DFCT</t>
  </si>
  <si>
    <t>Total Direct Final Consumption of non-hazardous wood waste (1000 t.d.m)</t>
  </si>
  <si>
    <t>5-HWW-DFCT</t>
  </si>
  <si>
    <t>Total Direct Final Consumption of hazardous wood waste (1000 t.d.m)</t>
  </si>
  <si>
    <t>5-UWW-DFCT</t>
  </si>
  <si>
    <t>Total Direct Final Consumption of unspeficied wood waste (1000 t.d.m)</t>
  </si>
  <si>
    <t>5-WFUS-DFCT</t>
  </si>
  <si>
    <t>Total Direct Final Consumption of wood from unknown sources (1000 t.d.m.)</t>
  </si>
  <si>
    <t>I17</t>
  </si>
  <si>
    <t>I18</t>
  </si>
  <si>
    <t>I19</t>
  </si>
  <si>
    <t>I20</t>
  </si>
  <si>
    <t>I24</t>
  </si>
  <si>
    <t>I25</t>
  </si>
  <si>
    <t>I26</t>
  </si>
  <si>
    <t>I27</t>
  </si>
  <si>
    <t>I29</t>
  </si>
  <si>
    <t>I31</t>
  </si>
  <si>
    <t>I33</t>
  </si>
  <si>
    <t>J12</t>
  </si>
  <si>
    <t>J14</t>
  </si>
  <si>
    <t>J16</t>
  </si>
  <si>
    <t>J17</t>
  </si>
  <si>
    <t>J18</t>
  </si>
  <si>
    <t>J19</t>
  </si>
  <si>
    <t>J20</t>
  </si>
  <si>
    <t>J24</t>
  </si>
  <si>
    <t>J25</t>
  </si>
  <si>
    <t>J26</t>
  </si>
  <si>
    <t>J27</t>
  </si>
  <si>
    <t>J29</t>
  </si>
  <si>
    <t>J31</t>
  </si>
  <si>
    <t>J33</t>
  </si>
  <si>
    <t>Net Domestic Supply</t>
  </si>
  <si>
    <t>5-U-NDS</t>
  </si>
  <si>
    <t>Net Domestic Supply of solid biomass from unknown sources (1000 t.d.m)</t>
  </si>
  <si>
    <t>5-CP-NDS</t>
  </si>
  <si>
    <t>Net Domestic Supply of chips and particles (1000 t.d.m)</t>
  </si>
  <si>
    <t>5-WR-NDS</t>
  </si>
  <si>
    <t>Net Domestic Supply of wood residues (1000 t.d.m)</t>
  </si>
  <si>
    <t>5-B-NDS</t>
  </si>
  <si>
    <t>Net Domestic Supply of bark (1000 t.d.m)</t>
  </si>
  <si>
    <t>5-USCP-NDS</t>
  </si>
  <si>
    <t>Net Domestic Supply of unspecified solid co-products (1000 t.d.m)</t>
  </si>
  <si>
    <t>5-BL-NDS</t>
  </si>
  <si>
    <t>Net Domestic Supply of black liquor (1000 t)</t>
  </si>
  <si>
    <t>5-TO-NDS</t>
  </si>
  <si>
    <t>Net Domestic Supply of crude tall oil (1000 t)</t>
  </si>
  <si>
    <t>5-ULCP-NDS</t>
  </si>
  <si>
    <t>5-WC-NDS</t>
  </si>
  <si>
    <t>Net Domestic Supply of wood charcoal (1000 t.d.m)</t>
  </si>
  <si>
    <t>5-WP-NDS</t>
  </si>
  <si>
    <t>Net Domestic Supply of wood pellets (1000 t.d.m)</t>
  </si>
  <si>
    <t>5-WB-NDS</t>
  </si>
  <si>
    <t>Net Domestic Supply of wood briquettes (1000 t.d.m)</t>
  </si>
  <si>
    <t>5-PO-NDS</t>
  </si>
  <si>
    <t>Net Domestic Supply of pyrolysis oils (1000 t)</t>
  </si>
  <si>
    <t>K26</t>
  </si>
  <si>
    <t>5-CBE-NDS</t>
  </si>
  <si>
    <t>Net Domestic Supply of cellulose based ethanol (1000 t)</t>
  </si>
  <si>
    <t>K27</t>
  </si>
  <si>
    <t>5-WBB-NDS</t>
  </si>
  <si>
    <t>Net Domestic Supply of wood based biodiesel (1000 t)</t>
  </si>
  <si>
    <t>K29</t>
  </si>
  <si>
    <t>5-NHWW-NDS</t>
  </si>
  <si>
    <t>Net Domestic Supply of non-hazardous wood waste (1000 t.d.m)</t>
  </si>
  <si>
    <t>5-HWW-NDS</t>
  </si>
  <si>
    <t>Net Domestic Supply of hazardous wood waste (1000 t.d.m)</t>
  </si>
  <si>
    <t>5-UWW-NDS</t>
  </si>
  <si>
    <t>Net Domestic Supply of unspeficied wood waste (1000 t.d.m)</t>
  </si>
  <si>
    <t>5-WFUS-NDS</t>
  </si>
  <si>
    <t>Net Domest Supply of wood from unknown sources (1000 t.d.m.)</t>
  </si>
  <si>
    <t>AX17</t>
  </si>
  <si>
    <t>AY17</t>
  </si>
  <si>
    <t>AX18</t>
  </si>
  <si>
    <t>AY18</t>
  </si>
  <si>
    <t>AX19</t>
  </si>
  <si>
    <t>AY19</t>
  </si>
  <si>
    <t>AX20</t>
  </si>
  <si>
    <t>AY20</t>
  </si>
  <si>
    <t>Total Main Activity Producer of unspecified liquid co-products (1000 m3)</t>
  </si>
  <si>
    <t>AX25</t>
  </si>
  <si>
    <t>AY25</t>
  </si>
  <si>
    <t>AX31</t>
  </si>
  <si>
    <t>AY31</t>
  </si>
  <si>
    <t>AX33</t>
  </si>
  <si>
    <t>AY33</t>
  </si>
  <si>
    <t>Total Main Activity Producer of wood from unknown sources (1000 m3)</t>
  </si>
  <si>
    <t>Total Autoproducer of wood from unknown sources (1000 m3)</t>
  </si>
  <si>
    <t>BT17</t>
  </si>
  <si>
    <t>BU17</t>
  </si>
  <si>
    <t>BT18</t>
  </si>
  <si>
    <t>BU18</t>
  </si>
  <si>
    <t>BT19</t>
  </si>
  <si>
    <t>BU19</t>
  </si>
  <si>
    <t>BT20</t>
  </si>
  <si>
    <t>BU20</t>
  </si>
  <si>
    <t>Total Direct Final Consumption of unspecified liquid co-products (1000 m3)</t>
  </si>
  <si>
    <t>BT24</t>
  </si>
  <si>
    <t>BU24</t>
  </si>
  <si>
    <t>BT25</t>
  </si>
  <si>
    <t>BU25</t>
  </si>
  <si>
    <t>BU26</t>
  </si>
  <si>
    <t>BT27</t>
  </si>
  <si>
    <t>BU27</t>
  </si>
  <si>
    <t>BT29</t>
  </si>
  <si>
    <t>BU29</t>
  </si>
  <si>
    <t>BT31</t>
  </si>
  <si>
    <t>BU31</t>
  </si>
  <si>
    <t>BT33</t>
  </si>
  <si>
    <t>BU33</t>
  </si>
  <si>
    <t>Total Direct Final Consumption of wood from unknown sources (1000 m3)</t>
  </si>
  <si>
    <t>AD14</t>
  </si>
  <si>
    <t>AD17</t>
  </si>
  <si>
    <t>AD18</t>
  </si>
  <si>
    <t>AD19</t>
  </si>
  <si>
    <t>AD20</t>
  </si>
  <si>
    <t>AD24</t>
  </si>
  <si>
    <t>AD25</t>
  </si>
  <si>
    <t>AD27</t>
  </si>
  <si>
    <t>AD29</t>
  </si>
  <si>
    <t>AD31</t>
  </si>
  <si>
    <t>AD33</t>
  </si>
  <si>
    <t>5-U-DFC-U</t>
  </si>
  <si>
    <t>5-CP-DFC-U</t>
  </si>
  <si>
    <t>5-WR-DFC-U</t>
  </si>
  <si>
    <t>5-B-DFC-U</t>
  </si>
  <si>
    <t>5-USCP-DFC-U</t>
  </si>
  <si>
    <t>5-BL-DFC-U</t>
  </si>
  <si>
    <t>5-TO-DFC-U</t>
  </si>
  <si>
    <t>5-ULCP-DFC-U</t>
  </si>
  <si>
    <t>5-WC-DFC-U</t>
  </si>
  <si>
    <t>5-WP-DFC-U</t>
  </si>
  <si>
    <t>5-WB-DFC-U</t>
  </si>
  <si>
    <t>5-PO-DFC-U</t>
  </si>
  <si>
    <t>5-CBE-DFC-U</t>
  </si>
  <si>
    <t>5-WBB-DFC-U</t>
  </si>
  <si>
    <t>5-NHWW-DFC-U</t>
  </si>
  <si>
    <t>5-HWW-DFC-U</t>
  </si>
  <si>
    <t>5-UWW-DFC-U</t>
  </si>
  <si>
    <t>5-WFUS-DFC-U</t>
  </si>
  <si>
    <t>AS24</t>
  </si>
  <si>
    <t>AS27</t>
  </si>
  <si>
    <t>AT24</t>
  </si>
  <si>
    <t>AT27</t>
  </si>
  <si>
    <t>BD24</t>
  </si>
  <si>
    <t>BD27</t>
  </si>
  <si>
    <t>BE24</t>
  </si>
  <si>
    <t>BE27</t>
  </si>
  <si>
    <t>BP17</t>
  </si>
  <si>
    <t>BP18</t>
  </si>
  <si>
    <t>BP19</t>
  </si>
  <si>
    <t>BP20</t>
  </si>
  <si>
    <t>BP24</t>
  </si>
  <si>
    <t>BP25</t>
  </si>
  <si>
    <t>BP31</t>
  </si>
  <si>
    <t>BP33</t>
  </si>
  <si>
    <t>CD17</t>
  </si>
  <si>
    <t>CD18</t>
  </si>
  <si>
    <t>CD19</t>
  </si>
  <si>
    <t>CD20</t>
  </si>
  <si>
    <t>CD24</t>
  </si>
  <si>
    <t>CD25</t>
  </si>
  <si>
    <t>CD27</t>
  </si>
  <si>
    <t>CD29</t>
  </si>
  <si>
    <t>CD31</t>
  </si>
  <si>
    <t>CD33</t>
  </si>
  <si>
    <t>CE17</t>
  </si>
  <si>
    <t>CE18</t>
  </si>
  <si>
    <t>CE19</t>
  </si>
  <si>
    <t>CE20</t>
  </si>
  <si>
    <t>CE24</t>
  </si>
  <si>
    <t>CE25</t>
  </si>
  <si>
    <t>CE26</t>
  </si>
  <si>
    <t>CE27</t>
  </si>
  <si>
    <t>CE29</t>
  </si>
  <si>
    <t>CE31</t>
  </si>
  <si>
    <t>CE33</t>
  </si>
  <si>
    <t>U33</t>
  </si>
  <si>
    <t>AU24</t>
  </si>
  <si>
    <t>AU27</t>
  </si>
  <si>
    <t>AK17</t>
  </si>
  <si>
    <t>AK18</t>
  </si>
  <si>
    <t>AK19</t>
  </si>
  <si>
    <t>AK20</t>
  </si>
  <si>
    <t>AK24</t>
  </si>
  <si>
    <t>AK25</t>
  </si>
  <si>
    <t>AK29</t>
  </si>
  <si>
    <t>AK31</t>
  </si>
  <si>
    <t>AK33</t>
  </si>
  <si>
    <t>AL17</t>
  </si>
  <si>
    <t>AL18</t>
  </si>
  <si>
    <t>AL19</t>
  </si>
  <si>
    <t>AL20</t>
  </si>
  <si>
    <t>AL24</t>
  </si>
  <si>
    <t>AL25</t>
  </si>
  <si>
    <t>AL29</t>
  </si>
  <si>
    <t>AL31</t>
  </si>
  <si>
    <t>AL33</t>
  </si>
  <si>
    <t>AQ17</t>
  </si>
  <si>
    <t>AQ18</t>
  </si>
  <si>
    <t>AQ19</t>
  </si>
  <si>
    <t>AQ20</t>
  </si>
  <si>
    <t>AQ24</t>
  </si>
  <si>
    <t>AQ25</t>
  </si>
  <si>
    <t>AQ27</t>
  </si>
  <si>
    <t>AQ29</t>
  </si>
  <si>
    <t>AQ31</t>
  </si>
  <si>
    <t>AQ33</t>
  </si>
  <si>
    <t>AR24</t>
  </si>
  <si>
    <t>AR27</t>
  </si>
  <si>
    <t>BF24</t>
  </si>
  <si>
    <t>BF27</t>
  </si>
  <si>
    <t>BQ17</t>
  </si>
  <si>
    <t>BQ18</t>
  </si>
  <si>
    <t>BQ19</t>
  </si>
  <si>
    <t>BQ20</t>
  </si>
  <si>
    <t>BQ24</t>
  </si>
  <si>
    <t>BQ25</t>
  </si>
  <si>
    <t>BQ29</t>
  </si>
  <si>
    <t>BQ31</t>
  </si>
  <si>
    <t>BQ33</t>
  </si>
  <si>
    <t>CF17</t>
  </si>
  <si>
    <t>CF18</t>
  </si>
  <si>
    <t>CF19</t>
  </si>
  <si>
    <t>CF20</t>
  </si>
  <si>
    <t>CF24</t>
  </si>
  <si>
    <t>CF25</t>
  </si>
  <si>
    <t>CF27</t>
  </si>
  <si>
    <t>CF29</t>
  </si>
  <si>
    <t>CF31</t>
  </si>
  <si>
    <t>CF33</t>
  </si>
  <si>
    <t>AZ17</t>
  </si>
  <si>
    <t>AZ18</t>
  </si>
  <si>
    <t>AZ19</t>
  </si>
  <si>
    <t>AZ20</t>
  </si>
  <si>
    <t>AZ25</t>
  </si>
  <si>
    <t>AZ31</t>
  </si>
  <si>
    <t>AZ33</t>
  </si>
  <si>
    <t>BI17</t>
  </si>
  <si>
    <t>BI18</t>
  </si>
  <si>
    <t>BI19</t>
  </si>
  <si>
    <t>BI20</t>
  </si>
  <si>
    <t>BI25</t>
  </si>
  <si>
    <t>BI31</t>
  </si>
  <si>
    <t>BI33</t>
  </si>
  <si>
    <t>BV17</t>
  </si>
  <si>
    <t>BV18</t>
  </si>
  <si>
    <t>BV19</t>
  </si>
  <si>
    <t>BV20</t>
  </si>
  <si>
    <t>BV24</t>
  </si>
  <si>
    <t>BV25</t>
  </si>
  <si>
    <t>BV27</t>
  </si>
  <si>
    <t>BV29</t>
  </si>
  <si>
    <t>BV31</t>
  </si>
  <si>
    <t>BV33</t>
  </si>
  <si>
    <t>BW17</t>
  </si>
  <si>
    <t>BW18</t>
  </si>
  <si>
    <t>BW19</t>
  </si>
  <si>
    <t>BW20</t>
  </si>
  <si>
    <t>BW24</t>
  </si>
  <si>
    <t>BW25</t>
  </si>
  <si>
    <t>BW26</t>
  </si>
  <si>
    <t>BW27</t>
  </si>
  <si>
    <t>BW29</t>
  </si>
  <si>
    <t>BW31</t>
  </si>
  <si>
    <t>BW33</t>
  </si>
  <si>
    <t>BX17</t>
  </si>
  <si>
    <t>BX18</t>
  </si>
  <si>
    <t>BX19</t>
  </si>
  <si>
    <t>BX20</t>
  </si>
  <si>
    <t>BX24</t>
  </si>
  <si>
    <t>BX25</t>
  </si>
  <si>
    <t>BX27</t>
  </si>
  <si>
    <t>BX29</t>
  </si>
  <si>
    <t>BX31</t>
  </si>
  <si>
    <t>BX33</t>
  </si>
  <si>
    <t>BY29</t>
  </si>
  <si>
    <t>CA26</t>
  </si>
  <si>
    <t>CA27</t>
  </si>
  <si>
    <t>CB17</t>
  </si>
  <si>
    <t>CB18</t>
  </si>
  <si>
    <t>CB19</t>
  </si>
  <si>
    <t>CB20</t>
  </si>
  <si>
    <t>CB24</t>
  </si>
  <si>
    <t>CB25</t>
  </si>
  <si>
    <t>CB27</t>
  </si>
  <si>
    <t>CB29</t>
  </si>
  <si>
    <t>CB31</t>
  </si>
  <si>
    <t>CB33</t>
  </si>
  <si>
    <t>CC17</t>
  </si>
  <si>
    <t>CC18</t>
  </si>
  <si>
    <t>CC19</t>
  </si>
  <si>
    <t>CC20</t>
  </si>
  <si>
    <t>CC24</t>
  </si>
  <si>
    <t>CC25</t>
  </si>
  <si>
    <t>CC26</t>
  </si>
  <si>
    <t>CC27</t>
  </si>
  <si>
    <t>CC29</t>
  </si>
  <si>
    <t>CC31</t>
  </si>
  <si>
    <t>CC33</t>
  </si>
  <si>
    <t>5-WBFFFW-MAPT</t>
  </si>
  <si>
    <t>5-WBOFFW-MAPT</t>
  </si>
  <si>
    <t>5-WBFFFW-AHCET</t>
  </si>
  <si>
    <t>5-WBOFFW-AHCET</t>
  </si>
  <si>
    <t>U35</t>
  </si>
  <si>
    <t>U32</t>
  </si>
  <si>
    <t>AF21</t>
  </si>
  <si>
    <t>AF28</t>
  </si>
  <si>
    <t>AF32</t>
  </si>
  <si>
    <t>AF35</t>
  </si>
  <si>
    <t>5-WBFFFW-DFCT</t>
  </si>
  <si>
    <t>5-WBOFFW-DFCT</t>
  </si>
  <si>
    <t>AU21</t>
  </si>
  <si>
    <t>AU28</t>
  </si>
  <si>
    <t>AU32</t>
  </si>
  <si>
    <t>AU35</t>
  </si>
  <si>
    <t>I21</t>
  </si>
  <si>
    <t>I28</t>
  </si>
  <si>
    <t>I32</t>
  </si>
  <si>
    <t>I35</t>
  </si>
  <si>
    <t>J13</t>
  </si>
  <si>
    <t>J21</t>
  </si>
  <si>
    <t>J28</t>
  </si>
  <si>
    <t>J32</t>
  </si>
  <si>
    <t>J35</t>
  </si>
  <si>
    <t>5-WBFFFW-NDS</t>
  </si>
  <si>
    <t>5-WBOFFW-NDS</t>
  </si>
  <si>
    <t>K21</t>
  </si>
  <si>
    <t>5-WBFFFW-ETS-E</t>
  </si>
  <si>
    <t>5-WBOFFW-ETS-E</t>
  </si>
  <si>
    <t>N21</t>
  </si>
  <si>
    <t>N24</t>
  </si>
  <si>
    <t>N27</t>
  </si>
  <si>
    <t>N28</t>
  </si>
  <si>
    <t>N32</t>
  </si>
  <si>
    <t>N35</t>
  </si>
  <si>
    <t>M24</t>
  </si>
  <si>
    <t>M32</t>
  </si>
  <si>
    <t>M35</t>
  </si>
  <si>
    <t>5-WBFFFW-ETS-C</t>
  </si>
  <si>
    <t>5-WBOFFW-ETS-C</t>
  </si>
  <si>
    <t>O21</t>
  </si>
  <si>
    <t>O24</t>
  </si>
  <si>
    <t>O27</t>
  </si>
  <si>
    <t>O28</t>
  </si>
  <si>
    <t>O32</t>
  </si>
  <si>
    <t>O35</t>
  </si>
  <si>
    <t>P21</t>
  </si>
  <si>
    <t>P24</t>
  </si>
  <si>
    <t>P27</t>
  </si>
  <si>
    <t>P28</t>
  </si>
  <si>
    <t>P32</t>
  </si>
  <si>
    <t>P35</t>
  </si>
  <si>
    <t>5-WBFFFW-ETS-H</t>
  </si>
  <si>
    <t>5-WBOFFW-ETS-H</t>
  </si>
  <si>
    <t>Q21</t>
  </si>
  <si>
    <t>Q24</t>
  </si>
  <si>
    <t>Q27</t>
  </si>
  <si>
    <t>Q28</t>
  </si>
  <si>
    <t>Q32</t>
  </si>
  <si>
    <t>Q35</t>
  </si>
  <si>
    <t>R24</t>
  </si>
  <si>
    <t>R32</t>
  </si>
  <si>
    <t>R35</t>
  </si>
  <si>
    <t>5-WBFFFW-ETS-PP</t>
  </si>
  <si>
    <t>5-WBOFFW-ETS-PP</t>
  </si>
  <si>
    <t>X21</t>
  </si>
  <si>
    <t>X24</t>
  </si>
  <si>
    <t>X27</t>
  </si>
  <si>
    <t>X28</t>
  </si>
  <si>
    <t>X32</t>
  </si>
  <si>
    <t>X35</t>
  </si>
  <si>
    <t>Y21</t>
  </si>
  <si>
    <t>Y24</t>
  </si>
  <si>
    <t>Y27</t>
  </si>
  <si>
    <t>Y28</t>
  </si>
  <si>
    <t>Y32</t>
  </si>
  <si>
    <t>Y35</t>
  </si>
  <si>
    <t>5-WBFFFW-ETS-WAWP</t>
  </si>
  <si>
    <t>5-WBOFFW-ETS-WAWP</t>
  </si>
  <si>
    <t>Z21</t>
  </si>
  <si>
    <t>Z24</t>
  </si>
  <si>
    <t>Z27</t>
  </si>
  <si>
    <t>Z28</t>
  </si>
  <si>
    <t>Z32</t>
  </si>
  <si>
    <t>Z35</t>
  </si>
  <si>
    <t>AA21</t>
  </si>
  <si>
    <t>AA24</t>
  </si>
  <si>
    <t>AA27</t>
  </si>
  <si>
    <t>AA28</t>
  </si>
  <si>
    <t>AA32</t>
  </si>
  <si>
    <t>AA35</t>
  </si>
  <si>
    <t>5-WBFFFW-ETS-O</t>
  </si>
  <si>
    <t>5-WBOFFW-ETS-O</t>
  </si>
  <si>
    <t>5-WBFFFW-DFC-R</t>
  </si>
  <si>
    <t>5-WBOFFW-DFC-R</t>
  </si>
  <si>
    <t>AB21</t>
  </si>
  <si>
    <t>AB24</t>
  </si>
  <si>
    <t>AB27</t>
  </si>
  <si>
    <t>AB28</t>
  </si>
  <si>
    <t>AB32</t>
  </si>
  <si>
    <t>AB35</t>
  </si>
  <si>
    <t>AC21</t>
  </si>
  <si>
    <t>AC24</t>
  </si>
  <si>
    <t>AC27</t>
  </si>
  <si>
    <t>AC28</t>
  </si>
  <si>
    <t>AC32</t>
  </si>
  <si>
    <t>AC35</t>
  </si>
  <si>
    <t>AI21</t>
  </si>
  <si>
    <t>AI28</t>
  </si>
  <si>
    <t>AI32</t>
  </si>
  <si>
    <t>AI35</t>
  </si>
  <si>
    <t>AJ21</t>
  </si>
  <si>
    <t>AJ28</t>
  </si>
  <si>
    <t>AJ32</t>
  </si>
  <si>
    <t>AJ35</t>
  </si>
  <si>
    <t>5-WBFFFW-DFC-AFAF</t>
  </si>
  <si>
    <t>5-WBOFFW-DFC-AFAF</t>
  </si>
  <si>
    <t>AK21</t>
  </si>
  <si>
    <t>AK28</t>
  </si>
  <si>
    <t>AK32</t>
  </si>
  <si>
    <t>AK35</t>
  </si>
  <si>
    <t>AL21</t>
  </si>
  <si>
    <t>AL28</t>
  </si>
  <si>
    <t>AL32</t>
  </si>
  <si>
    <t>AL35</t>
  </si>
  <si>
    <t>5-WBFFFW-DFC-CAPS</t>
  </si>
  <si>
    <t>5-WBOFFW-DFC-CAPS</t>
  </si>
  <si>
    <t>AM21</t>
  </si>
  <si>
    <t>AM28</t>
  </si>
  <si>
    <t>AM32</t>
  </si>
  <si>
    <t>AM35</t>
  </si>
  <si>
    <t>AN28</t>
  </si>
  <si>
    <t>AP21</t>
  </si>
  <si>
    <t>5-TO-DFC-TS</t>
  </si>
  <si>
    <t>5-ULCP-DFC-TS</t>
  </si>
  <si>
    <t>5-WBFFFW-DFC-O</t>
  </si>
  <si>
    <t>5-WBOFFW-DFC-O</t>
  </si>
  <si>
    <t>AQ21</t>
  </si>
  <si>
    <t>AQ28</t>
  </si>
  <si>
    <t>AQ32</t>
  </si>
  <si>
    <t>AQ35</t>
  </si>
  <si>
    <t>AR21</t>
  </si>
  <si>
    <t>AR28</t>
  </si>
  <si>
    <t>AR32</t>
  </si>
  <si>
    <t>AR35</t>
  </si>
  <si>
    <t>BF21</t>
  </si>
  <si>
    <t>BF28</t>
  </si>
  <si>
    <t>BF32</t>
  </si>
  <si>
    <t>BF35</t>
  </si>
  <si>
    <t>BQ21</t>
  </si>
  <si>
    <t>BQ28</t>
  </si>
  <si>
    <t>BQ32</t>
  </si>
  <si>
    <t>BQ35</t>
  </si>
  <si>
    <t>CF21</t>
  </si>
  <si>
    <t>CF28</t>
  </si>
  <si>
    <t>CF32</t>
  </si>
  <si>
    <t>CF35</t>
  </si>
  <si>
    <t>AX21</t>
  </si>
  <si>
    <t>AX24</t>
  </si>
  <si>
    <t>AX27</t>
  </si>
  <si>
    <t>AX28</t>
  </si>
  <si>
    <t>AX32</t>
  </si>
  <si>
    <t>AX35</t>
  </si>
  <si>
    <t>AY21</t>
  </si>
  <si>
    <t>AY24</t>
  </si>
  <si>
    <t>AY27</t>
  </si>
  <si>
    <t>AY28</t>
  </si>
  <si>
    <t>AY32</t>
  </si>
  <si>
    <t>AY35</t>
  </si>
  <si>
    <t>AZ21</t>
  </si>
  <si>
    <t>AZ24</t>
  </si>
  <si>
    <t>AZ27</t>
  </si>
  <si>
    <t>AZ28</t>
  </si>
  <si>
    <t>AZ32</t>
  </si>
  <si>
    <t>AZ35</t>
  </si>
  <si>
    <t>BA21</t>
  </si>
  <si>
    <t>BA24</t>
  </si>
  <si>
    <t>BA27</t>
  </si>
  <si>
    <t>BA28</t>
  </si>
  <si>
    <t>BA32</t>
  </si>
  <si>
    <t>BA35</t>
  </si>
  <si>
    <t>BB21</t>
  </si>
  <si>
    <t>BB24</t>
  </si>
  <si>
    <t>BB27</t>
  </si>
  <si>
    <t>BB28</t>
  </si>
  <si>
    <t>BB32</t>
  </si>
  <si>
    <t>BB35</t>
  </si>
  <si>
    <t>BC21</t>
  </si>
  <si>
    <t>BC24</t>
  </si>
  <si>
    <t>BC27</t>
  </si>
  <si>
    <t>BC28</t>
  </si>
  <si>
    <t>BC32</t>
  </si>
  <si>
    <t>BC35</t>
  </si>
  <si>
    <t>BI21</t>
  </si>
  <si>
    <t>BI24</t>
  </si>
  <si>
    <t>BI27</t>
  </si>
  <si>
    <t>BI28</t>
  </si>
  <si>
    <t>BI32</t>
  </si>
  <si>
    <t>BI35</t>
  </si>
  <si>
    <t>BJ21</t>
  </si>
  <si>
    <t>BJ28</t>
  </si>
  <si>
    <t>BJ32</t>
  </si>
  <si>
    <t>BJ35</t>
  </si>
  <si>
    <t>BK21</t>
  </si>
  <si>
    <t>BK28</t>
  </si>
  <si>
    <t>BK32</t>
  </si>
  <si>
    <t>BK35</t>
  </si>
  <si>
    <t>BL21</t>
  </si>
  <si>
    <t>BL28</t>
  </si>
  <si>
    <t>BL32</t>
  </si>
  <si>
    <t>BL35</t>
  </si>
  <si>
    <t>BM21</t>
  </si>
  <si>
    <t>BM28</t>
  </si>
  <si>
    <t>BM32</t>
  </si>
  <si>
    <t>BM35</t>
  </si>
  <si>
    <t>BN21</t>
  </si>
  <si>
    <t>BN28</t>
  </si>
  <si>
    <t>BN32</t>
  </si>
  <si>
    <t>BN35</t>
  </si>
  <si>
    <t>BT21</t>
  </si>
  <si>
    <t>BT28</t>
  </si>
  <si>
    <t>BT32</t>
  </si>
  <si>
    <t>BT35</t>
  </si>
  <si>
    <t>BU21</t>
  </si>
  <si>
    <t>BU28</t>
  </si>
  <si>
    <t>BU32</t>
  </si>
  <si>
    <t>BU35</t>
  </si>
  <si>
    <t>BV21</t>
  </si>
  <si>
    <t>BV28</t>
  </si>
  <si>
    <t>BV32</t>
  </si>
  <si>
    <t>BV35</t>
  </si>
  <si>
    <t>BW21</t>
  </si>
  <si>
    <t>BW28</t>
  </si>
  <si>
    <t>BW32</t>
  </si>
  <si>
    <t>BW35</t>
  </si>
  <si>
    <t>BX21</t>
  </si>
  <si>
    <t>BX28</t>
  </si>
  <si>
    <t>BX32</t>
  </si>
  <si>
    <t>BX35</t>
  </si>
  <si>
    <t>BY28</t>
  </si>
  <si>
    <t>CA21</t>
  </si>
  <si>
    <t>CB21</t>
  </si>
  <si>
    <t>CB28</t>
  </si>
  <si>
    <t>CB32</t>
  </si>
  <si>
    <t>CB35</t>
  </si>
  <si>
    <t>CC21</t>
  </si>
  <si>
    <t>CC28</t>
  </si>
  <si>
    <t>CC32</t>
  </si>
  <si>
    <t>CC35</t>
  </si>
  <si>
    <t>S32</t>
  </si>
  <si>
    <t>S35</t>
  </si>
  <si>
    <t>T21</t>
  </si>
  <si>
    <t>T28</t>
  </si>
  <si>
    <t>T32</t>
  </si>
  <si>
    <t>T35</t>
  </si>
  <si>
    <t>AD21</t>
  </si>
  <si>
    <t>AD28</t>
  </si>
  <si>
    <t>AD32</t>
  </si>
  <si>
    <t>AD35</t>
  </si>
  <si>
    <t>AE21</t>
  </si>
  <si>
    <t>AE28</t>
  </si>
  <si>
    <t>AE32</t>
  </si>
  <si>
    <t>AE35</t>
  </si>
  <si>
    <t>5-WBFFFW-DFC-U</t>
  </si>
  <si>
    <t>5-WBOFFW-DFC-U</t>
  </si>
  <si>
    <t>AS21</t>
  </si>
  <si>
    <t>AS28</t>
  </si>
  <si>
    <t>AS32</t>
  </si>
  <si>
    <t>AS35</t>
  </si>
  <si>
    <t>AT21</t>
  </si>
  <si>
    <t>AT28</t>
  </si>
  <si>
    <t>AT32</t>
  </si>
  <si>
    <t>AT35</t>
  </si>
  <si>
    <t>BD21</t>
  </si>
  <si>
    <t>BD28</t>
  </si>
  <si>
    <t>BD32</t>
  </si>
  <si>
    <t>BD35</t>
  </si>
  <si>
    <t>BE21</t>
  </si>
  <si>
    <t>BE28</t>
  </si>
  <si>
    <t>BE32</t>
  </si>
  <si>
    <t>BE35</t>
  </si>
  <si>
    <t>BO21</t>
  </si>
  <si>
    <t>BO28</t>
  </si>
  <si>
    <t>BO32</t>
  </si>
  <si>
    <t>BO35</t>
  </si>
  <si>
    <t>BP21</t>
  </si>
  <si>
    <t>BP28</t>
  </si>
  <si>
    <t>BP32</t>
  </si>
  <si>
    <t>BP35</t>
  </si>
  <si>
    <t>CD21</t>
  </si>
  <si>
    <t>CD28</t>
  </si>
  <si>
    <t>CD32</t>
  </si>
  <si>
    <t>CD35</t>
  </si>
  <si>
    <t>CE21</t>
  </si>
  <si>
    <t>CE28</t>
  </si>
  <si>
    <t>CE32</t>
  </si>
  <si>
    <t>CE35</t>
  </si>
  <si>
    <t>4-WBFFFW-WC</t>
  </si>
  <si>
    <t>4-WBOFFW-WC</t>
  </si>
  <si>
    <t>F17</t>
  </si>
  <si>
    <t>G17</t>
  </si>
  <si>
    <t>F23</t>
  </si>
  <si>
    <t>G23</t>
  </si>
  <si>
    <t>4-WBFFFW-WP</t>
  </si>
  <si>
    <t>4-WBOFFW-WP</t>
  </si>
  <si>
    <t>L29</t>
  </si>
  <si>
    <t>L30</t>
  </si>
  <si>
    <t>4-WBFFFW-WB</t>
  </si>
  <si>
    <t>4-WBOFFW-WB</t>
  </si>
  <si>
    <t>S23</t>
  </si>
  <si>
    <t>W35</t>
  </si>
  <si>
    <t>4-WF-WC</t>
  </si>
  <si>
    <t>4-WF-WP</t>
  </si>
  <si>
    <t>4-WF-WB</t>
  </si>
  <si>
    <t>4-WF-PO</t>
  </si>
  <si>
    <t>4-WF-CBE</t>
  </si>
  <si>
    <t>4-WF-WBB</t>
  </si>
  <si>
    <t>Wood feedstock</t>
  </si>
  <si>
    <t>Wood based biodiesel</t>
  </si>
  <si>
    <t>4-U-WC</t>
  </si>
  <si>
    <t>4-U-WP</t>
  </si>
  <si>
    <t>4-U-WB</t>
  </si>
  <si>
    <t>4-U-PO</t>
  </si>
  <si>
    <t>4-U-CBE</t>
  </si>
  <si>
    <t>4-U-WBB</t>
  </si>
  <si>
    <t>unknown sources of wood fibres</t>
  </si>
  <si>
    <t>H17</t>
  </si>
  <si>
    <t>H18</t>
  </si>
  <si>
    <t>H20</t>
  </si>
  <si>
    <t>H21</t>
  </si>
  <si>
    <t>H23</t>
  </si>
  <si>
    <t>T23</t>
  </si>
  <si>
    <t>AL23</t>
  </si>
  <si>
    <t>4-WBFFFW-WC-P</t>
  </si>
  <si>
    <t>4-WBOFFW-WC-P</t>
  </si>
  <si>
    <t>4-UPSB-WC-P</t>
  </si>
  <si>
    <t>4-CP-WC-P</t>
  </si>
  <si>
    <t>4-WR-WC-P</t>
  </si>
  <si>
    <t>4-B-WC-P</t>
  </si>
  <si>
    <t>4-USCP-WC-P</t>
  </si>
  <si>
    <t>4-NHWW-WC-P</t>
  </si>
  <si>
    <t>4-HWW-WC-P</t>
  </si>
  <si>
    <t>4-UWW-WC-P</t>
  </si>
  <si>
    <t>Biomass from forests used to produce wood charcoal (1000 t.d.m.) - Percentage</t>
  </si>
  <si>
    <t>Biomass from outside forests used to produce wood charcoal (1000 t.d.m.) - Percentage</t>
  </si>
  <si>
    <t>Unspecified primary solid biomass used to produce wood charcoal (1000 t.d.m.) - Percentage</t>
  </si>
  <si>
    <t>Chips and particles used to produce wood charcoal (1000 t.d.m.) - Percentage</t>
  </si>
  <si>
    <t>Wood residues used to produce wood charcoal (1000 t.d.m.) - Percentage</t>
  </si>
  <si>
    <t>Bark used to produce wood charcoal (1000 t.d.m.) - Percentage</t>
  </si>
  <si>
    <t>Unspecified  solid co-products used to produce wood charcoal (1000 t.d.m.) - Percentage</t>
  </si>
  <si>
    <t>Non-hazardous wood waste to produce wood charcoal (1000 t.d.m.) - Percentage</t>
  </si>
  <si>
    <t>Hazardous wood waste to produce wood charcoal (1000 t.d.m.) - Percentage</t>
  </si>
  <si>
    <t>Unspecified wood waste to produce wood charcoal (1000 t.d.m.) - Percentage</t>
  </si>
  <si>
    <t>4-WBFFFW-WP-P</t>
  </si>
  <si>
    <t>4-WBOFFW-WP-P</t>
  </si>
  <si>
    <t>4-UPSB-WP-P</t>
  </si>
  <si>
    <t>4-CP-WP-P</t>
  </si>
  <si>
    <t>4-WR-WP-P</t>
  </si>
  <si>
    <t>4-B-WP-P</t>
  </si>
  <si>
    <t>4-USCP-WP-P</t>
  </si>
  <si>
    <t>4-NHWW-WP-P</t>
  </si>
  <si>
    <t>4-HWW-WP-P</t>
  </si>
  <si>
    <t>4-UWW-WP-P</t>
  </si>
  <si>
    <t>Wood pellets</t>
  </si>
  <si>
    <t>Biomass from forests used to produce wood pellets (1000 t.d.m.) - Percentage</t>
  </si>
  <si>
    <t>Biomass from outside forests used to produce wood pellets (1000 t.d.m.) - Percentage</t>
  </si>
  <si>
    <t>Unspecified primary solid biomass used to produce wood pellets (1000 t.d.m.) - Percentage</t>
  </si>
  <si>
    <t>Chips and particles used to produce wood pellets (1000 t.d.m.) - Percentage</t>
  </si>
  <si>
    <t>Wood residues used to produce wood pellets (1000 t.d.m.) - Percentage</t>
  </si>
  <si>
    <t>Bark used to produce wood pellets (1000 t.d.m.) - Percentage</t>
  </si>
  <si>
    <t>Unspecified  solid co-products used to produce wood pellets (1000 t.d.m.) - Percentage</t>
  </si>
  <si>
    <t>Non-hazardous wood waste to produce wood pellets (1000 t.d.m.) - Percentage</t>
  </si>
  <si>
    <t>Hazardous wood waste to produce wood pellets (1000 t.d.m.) - Percentage</t>
  </si>
  <si>
    <t>Unspecified wood waste to produce wood pellets (1000 t.d.m.) - Percentage</t>
  </si>
  <si>
    <t>Wood briquettes</t>
  </si>
  <si>
    <t>Biomass from forests used to produce wood briquettes (1000 t.d.m.) - Percentage</t>
  </si>
  <si>
    <t>Biomass from outside forests used to produce wood briquettes (1000 t.d.m.) - Percentage</t>
  </si>
  <si>
    <t>Unspecified primary solid biomass used to produce wood briquettes (1000 t.d.m.) - Percentage</t>
  </si>
  <si>
    <t>Chips and particles used to produce wood briquettes (1000 t.d.m.) - Percentage</t>
  </si>
  <si>
    <t>Wood residues used to produce wood briquettes (1000 t.d.m.) - Percentage</t>
  </si>
  <si>
    <t>Bark used to produce wood briquettes (1000 t.d.m.) - Percentage</t>
  </si>
  <si>
    <t>Unspecified  solid co-products used to produce wood briquettes (1000 t.d.m.) - Percentage</t>
  </si>
  <si>
    <t>Non-hazardous wood waste to produce wood briquettes (1000 t.d.m.) - Percentage</t>
  </si>
  <si>
    <t>Hazardous wood waste to produce wood briquettes (1000 t.d.m.) - Percentage</t>
  </si>
  <si>
    <t>Unspecified wood waste to produce wood briquettes (1000 t.d.m.) - Percentage</t>
  </si>
  <si>
    <t>4-WBFFFW-WB-P</t>
  </si>
  <si>
    <t>4-WBOFFW-WB-P</t>
  </si>
  <si>
    <t>4-UPSB-WB-P</t>
  </si>
  <si>
    <t>4-CP-WB-P</t>
  </si>
  <si>
    <t>4-WR-WB-P</t>
  </si>
  <si>
    <t>4-B-WB-P</t>
  </si>
  <si>
    <t>4-USCP-WB-P</t>
  </si>
  <si>
    <t>4-NHWW-WB-P</t>
  </si>
  <si>
    <t>4-HWW-WB-P</t>
  </si>
  <si>
    <t>4-UWW-WB-P</t>
  </si>
  <si>
    <t>4-UPSB-PO-P</t>
  </si>
  <si>
    <t>4-CP-PO-P</t>
  </si>
  <si>
    <t>4-WR-PO-P</t>
  </si>
  <si>
    <t>4-B-PO-P</t>
  </si>
  <si>
    <t>4-USCP-PO-P</t>
  </si>
  <si>
    <t>4-NHWW-PO-P</t>
  </si>
  <si>
    <t>4-HWW-PO-P</t>
  </si>
  <si>
    <t>4-UWW-PO-P</t>
  </si>
  <si>
    <t>4-WBFFFW-PO-P</t>
  </si>
  <si>
    <t>4-WBOFFW-PO-P</t>
  </si>
  <si>
    <t>pyrolysis oil</t>
  </si>
  <si>
    <t>Biomass from forests used to produce pyrolysis oil (1000 t.d.m.) - Percentage</t>
  </si>
  <si>
    <t>Biomass from outside forests used to produce pyrolysis oil (1000 t.d.m.) - Percentage</t>
  </si>
  <si>
    <t>Unspecified primary solid biomass used to produce pyrolysis oil (1000 t.d.m.) - Percentage</t>
  </si>
  <si>
    <t>Chips and particles used to produce pyrolysis oil (1000 t.d.m.) - Percentage</t>
  </si>
  <si>
    <t>Wood residues used to produce pyrolysis oil (1000 t.d.m.) - Percentage</t>
  </si>
  <si>
    <t>Bark used to produce pyrolysis oil (1000 t.d.m.) - Percentage</t>
  </si>
  <si>
    <t>Unspecified  solid co-products used to produce pyrolysis oil (1000 t.d.m.) - Percentage</t>
  </si>
  <si>
    <t>Non-hazardous wood waste to produce pyrolysis oil (1000 t.d.m.) - Percentage</t>
  </si>
  <si>
    <t>Hazardous wood waste to produce pyrolysis oil (1000 t.d.m.) - Percentage</t>
  </si>
  <si>
    <t>Unspecified wood waste to produce pyrolysis oil (1000 t.d.m.) - Percentage</t>
  </si>
  <si>
    <t>cellulose based ethanol</t>
  </si>
  <si>
    <t>Biomass from forests used to produce cellulose based ethanol (1000 t.d.m.) - Percentage</t>
  </si>
  <si>
    <t>Biomass from outside forests used to produce cellulose based ethanol (1000 t.d.m.) - Percentage</t>
  </si>
  <si>
    <t>Unspecified primary solid biomass used to produce cellulose based ethanol (1000 t.d.m.) - Percentage</t>
  </si>
  <si>
    <t>Chips and particles used to produce cellulose based ethanol (1000 t.d.m.) - Percentage</t>
  </si>
  <si>
    <t>Wood residues used to produce cellulose based ethanol (1000 t.d.m.) - Percentage</t>
  </si>
  <si>
    <t>Bark used to produce cellulose based ethanol (1000 t.d.m.) - Percentage</t>
  </si>
  <si>
    <t>Unspecified  solid co-products used to produce cellulose based ethanol (1000 t.d.m.) - Percentage</t>
  </si>
  <si>
    <t>Non-hazardous wood waste to produce cellulose based ethanol (1000 t.d.m.) - Percentage</t>
  </si>
  <si>
    <t>Hazardous wood waste to produce cellulose based ethanol (1000 t.d.m.) - Percentage</t>
  </si>
  <si>
    <t>Unspecified wood waste to produce cellulose based ethanol (1000 t.d.m.) - Percentage</t>
  </si>
  <si>
    <t>4-WBFFFW-CBE-P</t>
  </si>
  <si>
    <t>4-WBOFFW-CBE-P</t>
  </si>
  <si>
    <t>4-UPSB-CBE-P</t>
  </si>
  <si>
    <t>4-CP-CBE-P</t>
  </si>
  <si>
    <t>4-WR-CBE-P</t>
  </si>
  <si>
    <t>4-B-CBE-P</t>
  </si>
  <si>
    <t>4-USCP-CBE-P</t>
  </si>
  <si>
    <t>4-NHWW-CBE-P</t>
  </si>
  <si>
    <t>4-HWW-CBE-P</t>
  </si>
  <si>
    <t>4-UWW-CBE-P</t>
  </si>
  <si>
    <t>4-WBFFFW-WBB-P</t>
  </si>
  <si>
    <t>4-WBOFFW-WBB-P</t>
  </si>
  <si>
    <t>4-UPSB-WBB-P</t>
  </si>
  <si>
    <t>4-CP-WBB-P</t>
  </si>
  <si>
    <t>4-WR-WBB-P</t>
  </si>
  <si>
    <t>4-B-WBB-P</t>
  </si>
  <si>
    <t>4-USCP-WBB-P</t>
  </si>
  <si>
    <t>4-NHWW-WBB-P</t>
  </si>
  <si>
    <t>4-HWW-WBB-P</t>
  </si>
  <si>
    <t>4-UWW-WBB-P</t>
  </si>
  <si>
    <t>wood based biodiesel</t>
  </si>
  <si>
    <t>Biomass from forests used to produce wood based biodiesel (1000 t.d.m.) - Percentage</t>
  </si>
  <si>
    <t>Biomass from outside forests used to produce wood based biodiesel (1000 t.d.m.) - Percentage</t>
  </si>
  <si>
    <t>Unspecified primary solid biomass used to produce wood based biodiesel (1000 t.d.m.) - Percentage</t>
  </si>
  <si>
    <t>Chips and particles used to produce wood based biodiesel (1000 t.d.m.) - Percentage</t>
  </si>
  <si>
    <t>Wood residues used to produce wood based biodiesel (1000 t.d.m.) - Percentage</t>
  </si>
  <si>
    <t>Bark used to produce wood based biodiesel (1000 t.d.m.) - Percentage</t>
  </si>
  <si>
    <t>Unspecified  solid co-products used to produce wood based biodiesel (1000 t.d.m.) - Percentage</t>
  </si>
  <si>
    <t>Non-hazardous wood waste to produce wood based biodiesel (1000 t.d.m.) - Percentage</t>
  </si>
  <si>
    <t>Hazardous wood waste to produce wood based biodiesel (1000 t.d.m.) - Percentage</t>
  </si>
  <si>
    <t>Unspecified wood waste to produce wood based biodiesel (1000 t.d.m.) - Percentage</t>
  </si>
  <si>
    <t>K15</t>
  </si>
  <si>
    <t>L24</t>
  </si>
  <si>
    <t>L33</t>
  </si>
  <si>
    <t>conversion factor "wood fibres input"</t>
  </si>
  <si>
    <t>L31</t>
  </si>
  <si>
    <t>U23</t>
  </si>
  <si>
    <t>U24</t>
  </si>
  <si>
    <t>U25</t>
  </si>
  <si>
    <t>U26</t>
  </si>
  <si>
    <t>6-BL-CP</t>
  </si>
  <si>
    <t>amount of black liquor per unit of chemical pulp</t>
  </si>
  <si>
    <t>amount of wood residues per unit of black liquor</t>
  </si>
  <si>
    <t>share of bark on reported roundwood</t>
  </si>
  <si>
    <t>4-WBFFIRW-WC</t>
  </si>
  <si>
    <t>4-WBFFIRW-WP</t>
  </si>
  <si>
    <t>4-WBFFIRW-WB</t>
  </si>
  <si>
    <t>4-WBFFIRW-WC-P</t>
  </si>
  <si>
    <t>4-WBFFIRW-WP-P</t>
  </si>
  <si>
    <t>4-WBFFIRW-WB-P</t>
  </si>
  <si>
    <t>4-WBFFIRW-PO-P</t>
  </si>
  <si>
    <t>4-WBFFIRW-CBE-P</t>
  </si>
  <si>
    <t>4-WBFFIRW-WBB-P</t>
  </si>
  <si>
    <t>5-WBFFIRW-MAPT</t>
  </si>
  <si>
    <t>5-WBFFIRW-AHCET</t>
  </si>
  <si>
    <t>5-WBFFIRW-DFCT</t>
  </si>
  <si>
    <t>5-WBFFIRW-NDS</t>
  </si>
  <si>
    <t>5-WBFFIRW-ETS-E</t>
  </si>
  <si>
    <t>5-WBFFIRW-ETS-C</t>
  </si>
  <si>
    <t>5-WBFFIRW-ETS-H</t>
  </si>
  <si>
    <t>5-WBFFIRW-ETS-PP</t>
  </si>
  <si>
    <t>5-WBFFIRW-ETS-WAWP</t>
  </si>
  <si>
    <t>5-WBFFIRW-ETS-O</t>
  </si>
  <si>
    <t>5-WBFFIRW-DFC-R</t>
  </si>
  <si>
    <t>5-WBFFIRW-DFC-AFAF</t>
  </si>
  <si>
    <t>5-WBFFIRW-DFC-CAPS</t>
  </si>
  <si>
    <t>5-WBFFIRW-DFC-O</t>
  </si>
  <si>
    <t>5-WBFFIRW-DFC-U</t>
  </si>
  <si>
    <t>4-WBOFIRW-WC</t>
  </si>
  <si>
    <t>4-WBOFIRW-WP</t>
  </si>
  <si>
    <t>4-WBOFIRW-WB</t>
  </si>
  <si>
    <t>4-WBOFIRW-WC-P</t>
  </si>
  <si>
    <t>4-WBOFIRW-WP-P</t>
  </si>
  <si>
    <t>4-WBOFIRW-WB-P</t>
  </si>
  <si>
    <t>4-WBOFIRW-PO-P</t>
  </si>
  <si>
    <t>4-WBOFIRW-CBE-P</t>
  </si>
  <si>
    <t>4-WBOFIRW-WBB-P</t>
  </si>
  <si>
    <t>5-WBOFIRW-MAPT</t>
  </si>
  <si>
    <t>5-WBOFIRW-AHCET</t>
  </si>
  <si>
    <t>5-WBOFIRW-DFCT</t>
  </si>
  <si>
    <t>5-WBOFIRW-NDS</t>
  </si>
  <si>
    <t>5-WBOFIRW-ETS-E</t>
  </si>
  <si>
    <t>5-WBOFIRW-ETS-C</t>
  </si>
  <si>
    <t>5-WBOFIRW-ETS-H</t>
  </si>
  <si>
    <t>5-WBOFIRW-ETS-PP</t>
  </si>
  <si>
    <t>5-WBOFIRW-ETS-WAWP</t>
  </si>
  <si>
    <t>5-WBOFIRW-ETS-O</t>
  </si>
  <si>
    <t>5-WBOFIRW-DFC-R</t>
  </si>
  <si>
    <t>5-WBOFIRW-DFC-AFAF</t>
  </si>
  <si>
    <t>5-WBOFIRW-DFC-CAPS</t>
  </si>
  <si>
    <t>5-WBOFIRW-DFC-O</t>
  </si>
  <si>
    <t>5-WBOFIRW-DFC-U</t>
  </si>
  <si>
    <t xml:space="preserve">Original
 Unit
[1 000]
</t>
  </si>
  <si>
    <t>Higher heating value of dry matter
(GJ/t d.m.)</t>
  </si>
  <si>
    <t>Lower heating value 
(GJ/t f.m.)</t>
  </si>
  <si>
    <t>t / t</t>
  </si>
  <si>
    <t xml:space="preserve">Partially pre-filled table with 2013 data from the Joint Forest Sector Questionnaire as of November 2014. Assessment of wood available for energy and material use at national level. </t>
  </si>
  <si>
    <t>PRODUCTION</t>
  </si>
  <si>
    <t>IMPORTS</t>
  </si>
  <si>
    <t>EXPORTS</t>
  </si>
  <si>
    <t>REMOVALS</t>
  </si>
  <si>
    <t>Figures are from JWEE2011 published results</t>
  </si>
  <si>
    <t>0-5</t>
  </si>
  <si>
    <t>Total wood energy (in 1000m3) used in 2013</t>
  </si>
  <si>
    <t>4-UPSB-PO</t>
  </si>
  <si>
    <t>4-CP-PO</t>
  </si>
  <si>
    <t>4-WR-PO</t>
  </si>
  <si>
    <t>4-B-PO</t>
  </si>
  <si>
    <t>4-USCP-PO</t>
  </si>
  <si>
    <t>4-NHWW-PO</t>
  </si>
  <si>
    <t>4-HWW-PO</t>
  </si>
  <si>
    <t>4-UWW-PO</t>
  </si>
  <si>
    <t>4-WBFFIRW-PO</t>
  </si>
  <si>
    <t>4-WBFFFW-PO</t>
  </si>
  <si>
    <t>4-WBOFIRW-PO</t>
  </si>
  <si>
    <t>4-WBOFFW-PO</t>
  </si>
  <si>
    <t>Biomass from forests used to produce pyrolysis oils (1000 t.d.m.)</t>
  </si>
  <si>
    <t>Biomass from outside forests used to produce pyrolysis oils (1000 t.d.m.)</t>
  </si>
  <si>
    <t>Unspecified primary solid biomass used to produce pyrolysis oils (1000 t.d.m.)</t>
  </si>
  <si>
    <t>Chips and particles used to produce pyrolysis oils (1000 t.d.m.)</t>
  </si>
  <si>
    <t>Wood residues used to produce pyrolysis oils (1000 t.d.m.)</t>
  </si>
  <si>
    <t>Bark used to produce pyrolysis oils (1000 t.d.m.)</t>
  </si>
  <si>
    <t>Unspecified  solid co-products used to produce pyrolysis oils (1000 t.d.m.)</t>
  </si>
  <si>
    <t>Non-hazardous wood waste to produce pyrolysis oils (1000 t.d.m.)</t>
  </si>
  <si>
    <t>Hazardous wood waste to produce pyrolysis oils (1000 t.d.m.)</t>
  </si>
  <si>
    <t>Unspecified wood waste to produce pyrolysis oils (1000 t.d.m.)</t>
  </si>
  <si>
    <t>AD23</t>
  </si>
  <si>
    <t>4-WBFFIRW-E</t>
  </si>
  <si>
    <t>4-WBFFFW-E</t>
  </si>
  <si>
    <t>4-WBOFIRW-E</t>
  </si>
  <si>
    <t>4-WBOFFW-E</t>
  </si>
  <si>
    <t>4-UPSB-E</t>
  </si>
  <si>
    <t>4-CP-E</t>
  </si>
  <si>
    <t>4-WR-E</t>
  </si>
  <si>
    <t>4-B-E</t>
  </si>
  <si>
    <t>4-USCP-E</t>
  </si>
  <si>
    <t>4-NHWW-E</t>
  </si>
  <si>
    <t>4-HWW-E</t>
  </si>
  <si>
    <t>4-UWW-E</t>
  </si>
  <si>
    <t>Biomass from forests used to produce cellulose based ethanol (1000 t.d.m.)</t>
  </si>
  <si>
    <t>Biomass from outside forests used to produce cellulose based ethanol (1000 t.d.m.)</t>
  </si>
  <si>
    <t>Unspecified primary solid biomass used to produce cellulose based ethanol (1000 t.d.m.)</t>
  </si>
  <si>
    <t>Chips and particles used to produce cellulose based ethanol (1000 t.d.m.)</t>
  </si>
  <si>
    <t>Wood residues used to produce cellulose based ethanol (1000 t.d.m.)</t>
  </si>
  <si>
    <t>Bark used to produce cellulose based ethanol (1000 t.d.m.)</t>
  </si>
  <si>
    <t>Unspecified  solid co-products used to produce cellulose based ethanol (1000 t.d.m.)</t>
  </si>
  <si>
    <t>Non-hazardous wood waste to produce cellulose based ethanol (1000 t.d.m.)</t>
  </si>
  <si>
    <t>Hazardous wood waste to produce cellulose based ethanol (1000 t.d.m.)</t>
  </si>
  <si>
    <t>Unspecified wood waste to produce cellulose based ethanol (1000 t.d.m.)</t>
  </si>
  <si>
    <t>AK23</t>
  </si>
  <si>
    <t>4-WBFFIRW-BD</t>
  </si>
  <si>
    <t>4-WBFFFW-BD</t>
  </si>
  <si>
    <t>4-WBOFIRW-BD</t>
  </si>
  <si>
    <t>4-WBOFFW-BD</t>
  </si>
  <si>
    <t>4-UPSB-BD</t>
  </si>
  <si>
    <t>4-CP-BD</t>
  </si>
  <si>
    <t>4-WR-BD</t>
  </si>
  <si>
    <t>4-B-BD</t>
  </si>
  <si>
    <t>4-USCP-BD</t>
  </si>
  <si>
    <t>4-NHWW-BD</t>
  </si>
  <si>
    <t>4-HWW-BD</t>
  </si>
  <si>
    <t>4-UWW-BD</t>
  </si>
  <si>
    <t>Biomass from forests used to produce wood based biodiesel (1000 t.d.m.)</t>
  </si>
  <si>
    <t>Biomass from outside forests used to produce wood based biodiesel (1000 t.d.m.)</t>
  </si>
  <si>
    <t>Unspecified primary solid biomass used to produce wood based biodiesel (1000 t.d.m.)</t>
  </si>
  <si>
    <t>Chips and particles used to produce wood based biodiesel (1000 t.d.m.)</t>
  </si>
  <si>
    <t>Wood residues used to produce wood based biodiesel (1000 t.d.m.)</t>
  </si>
  <si>
    <t>Bark used to produce wood based biodiesel (1000 t.d.m.)</t>
  </si>
  <si>
    <t>Unspecified  solid co-products used to produce wood based biodiesel (1000 t.d.m.)</t>
  </si>
  <si>
    <t>Non-hazardous wood waste to produce wood based biodiesel (1000 t.d.m.)</t>
  </si>
  <si>
    <t>Hazardous wood waste to produce wood based biodiesel (1000 t.d.m.)</t>
  </si>
  <si>
    <t>Unspecified wood waste to produce wood based biodiesel (1000 t.d.m.)</t>
  </si>
  <si>
    <t>percentage</t>
  </si>
  <si>
    <t>Estimated wood feedstock necessary to produce this amount of wood charcoal (1000 t.d.m.)</t>
  </si>
  <si>
    <t>Share of wood feedstock that comes from unknown sources of wood for wood charcoal (percentage)</t>
  </si>
  <si>
    <t>Share of wood feedstock that comes from unknown sources of wood for wood pellets (percentage)</t>
  </si>
  <si>
    <t>Share of wood feedstock that comes from unknown sources of wood for wood briquettes (percentage)</t>
  </si>
  <si>
    <t>Share of wood feedstock that comes from unknown sources of wood for pyrolysis oils (percentage)</t>
  </si>
  <si>
    <t>Share of wood feedstock that comes from unknown sources of wood for cellulose based ethanol (percentage)</t>
  </si>
  <si>
    <t>Share of wood feedstock that comes from unknown sources of wood for wood based biodiesel (percentage)</t>
  </si>
  <si>
    <t>Estimated wood feedstock necessary to produce this amount of wood pellets(1000 t.d.m.)</t>
  </si>
  <si>
    <t>Estimated wood feedstock necessary to produce this amount of wood briquettes (1000 t.d.m.)</t>
  </si>
  <si>
    <t>Estimated wood feedstock necessary to produce this amount of pyrolysis oils (1000 t.d.m.)</t>
  </si>
  <si>
    <t>Estimated wood feedstock necessary to produce this amount of cellulose based ethanol (1000 t.d.m.)</t>
  </si>
  <si>
    <t>Estimated wood feedstock necessary to produce this amount of wood based biodiesel (1000 t.d.m.)</t>
  </si>
  <si>
    <t>AI26</t>
  </si>
  <si>
    <t>AK26</t>
  </si>
  <si>
    <t>AM26</t>
  </si>
  <si>
    <t>AQ26</t>
  </si>
  <si>
    <t>BF26</t>
  </si>
  <si>
    <t>BQ26</t>
  </si>
  <si>
    <t>CF26</t>
  </si>
  <si>
    <t>BT26</t>
  </si>
  <si>
    <t>BV26</t>
  </si>
  <si>
    <t>BX26</t>
  </si>
  <si>
    <t>CB26</t>
  </si>
  <si>
    <t>AS26</t>
  </si>
  <si>
    <t>CD26</t>
  </si>
  <si>
    <t>AO28</t>
  </si>
  <si>
    <t>AO29</t>
  </si>
  <si>
    <t>AP28</t>
  </si>
  <si>
    <t>AP29</t>
  </si>
  <si>
    <t>Columns AX-CF are automatically filled by converting the data in columns M-AV</t>
  </si>
  <si>
    <t>Total Main Activity Producer of unspecified liquid co-products (1000 t.d.m.)</t>
  </si>
  <si>
    <t>Total Autoproducer of unspecified liquid co-products (1000 t.d.m)</t>
  </si>
  <si>
    <t>Total Direct Final Consumption of unspecified liquid co-products (1000 t.d.m.)</t>
  </si>
  <si>
    <t>Net Domestic Supply of unspecified liquid co-products (1000 t.d.m.)</t>
  </si>
  <si>
    <t>Unspecified liquid co-products used by the Energy Transformation Sector (Main Activity) to generate Electricity (1000 t.d.m.)</t>
  </si>
  <si>
    <t>Unspecified liquid co-products used by the Energy Transformation Sector (Main Activity) to generate CHP (1000 t.d.m.)</t>
  </si>
  <si>
    <t>Unspecified liquid co-products used by the Energy Transformation Sector (Main Activity) to generate Heat (1000 t.d.m)</t>
  </si>
  <si>
    <t>Unspecified liquid co-products (Direct final consumption) Residential use (1000 t.d.m.)</t>
  </si>
  <si>
    <t>Unspecified liquid co-products (Direct final consumption) Agriculture, Forestry and  Fishing use (1000 t.d.m.)</t>
  </si>
  <si>
    <t>Unspecified liquid co-products (Direct final consumption) commercial and public services use (1000 t.d.m.)</t>
  </si>
  <si>
    <t>Unspecified liquid co-products (Direct final consumption) other use (1000 t.d.m.)</t>
  </si>
  <si>
    <t>Unspecified solid biomass used by the Energy Transformation Sector (Main Activity) to generate Electricity (1000 m3)</t>
  </si>
  <si>
    <t>Unspecified solid biomass used by the Energy Transformation Sector (Main Activity) to generate CHP (1000 t.d.m.)</t>
  </si>
  <si>
    <t>Unspecified solid biomass used by the Energy Transformation Sector (Main Activity) to generate Heat (1000 t.d.m.)</t>
  </si>
  <si>
    <t>Unspecified solid biomass used by the Industry Sector (Autoprod.) used by the Pulp&amp;Paper Industry (1000t.d.m.)</t>
  </si>
  <si>
    <t>Chips and particles used by the Industry Sector (Autoprod.) used by the Pulp&amp;Paper Industry(1000 t.d.m.)</t>
  </si>
  <si>
    <t>Wood residues used by the Industry Sector (Autoprod.) used by the Pulp&amp;Paper Industry (1000 t.d.m.)</t>
  </si>
  <si>
    <t>Bark used by the Industry Sector (Autoprod.) used by the Pulp&amp;Paper Industry (1000 t.d.m.)</t>
  </si>
  <si>
    <t>Unspecified solid co-products used by the Industry Sector (Autoprod.) used by the Pulp&amp;Paper Industry (1000 t.d.m.)</t>
  </si>
  <si>
    <t>Black Liquor used by the Industry Sector (Autoprod.) used by the Pulp&amp;Paper Industry (1000 t.d.m.)</t>
  </si>
  <si>
    <t>Tall oil used by the Industry Sector (Autoprod.) used by the Pulp&amp;Paper Industry (1000 mt)</t>
  </si>
  <si>
    <t>Unspecified liquid co-products used by the Industry Sector (Autoprod.) used by the Pulp&amp;Paper Industry (1000 t.d.m.)</t>
  </si>
  <si>
    <t>Wood Charcoal used by the Industry Sector (Autoprod.) used by the Pulp&amp;Paper Industry (1000 t.d.m.)</t>
  </si>
  <si>
    <t>Wood Pellets used by the Industry Sector (Autoprod.) used by the Pulp&amp;Paper Industry (1000 t.d.m.)</t>
  </si>
  <si>
    <t>Pyrolysis oils used by the Industry Sector (Autoprod.) used by the Pulp&amp;Paper Industry (1000 mt)</t>
  </si>
  <si>
    <t>Cellulose based ethanol used by the Industry Sector (Autoprod.) used by the Pulp&amp;Paper Industry (1000 mt)</t>
  </si>
  <si>
    <t>Non-hazardous wood waste used by the Industry Sector (Autoprod.) used by the Pulp&amp;Paper Industry (1000 t.d.m.)</t>
  </si>
  <si>
    <t>Hazardous wood waste used by the Industry Sector (Autoprod.) used by the Pulp&amp;Paper Industry (1000 t.d.m.)</t>
  </si>
  <si>
    <t>Unspecified wood waste used by the Industry Sector (Autoprod.) used by the Pulp&amp;Paper Industry (1000 t.d.m.)</t>
  </si>
  <si>
    <t>Wood from unknown sources used by the Industry Sector (Autoprod.) used by the Pulp&amp;Paper Industry (1000 t.d.m.)</t>
  </si>
  <si>
    <t>Wood residues used by the Industry Sector (Autoprod.) used by the Wood and Wood Products Industry (1000 t.d.m.)</t>
  </si>
  <si>
    <t>Bark used by the Industry Sector (Autoprod.) used by the Wood and Wood Products Industry (1000 t.d.m.)</t>
  </si>
  <si>
    <t>Unspecified solid co-products used by the Industry Sector (Autoprod.) used by the Wood and Wood Products Industry (1000 t.d.m.)</t>
  </si>
  <si>
    <t>Black Liquor used by the Industry Sector (Autoprod.) used by the Wood and Wood Products Industry (1000 t.d.m.)</t>
  </si>
  <si>
    <t>Tall oil used by the Industry Sector (Autoprod.) used by the Wood and Wood Products Industry (1000 mt)</t>
  </si>
  <si>
    <t>Unspecified liquid co-products used by the Industry Sector (Autoprod.) used by the Wood and Wood Products Industry (1000  t.d.m.)</t>
  </si>
  <si>
    <t>Wood Charcoal used by the Industry Sector (Autoprod.) used by the Wood and Wood Products Industry(1000 t.d.m.)</t>
  </si>
  <si>
    <t>Wood Pellets used by the Industry Sector (Autoprod.) used by the Wood and Wood Products Industry (1000 t.d.m.)</t>
  </si>
  <si>
    <t>Pyrolysis oils used by the Industry Sector (Autoprod.) used by the Wood and Wood Products Industry (1000 mt)</t>
  </si>
  <si>
    <t>Cellulose based ethanol used by the Industry Sector (Autoprod.) used by the Wood and Wood Products Industry (1000 mt)</t>
  </si>
  <si>
    <t>Non-hazardous wood waste used by the Industry Sector (Autoprod.) used by the Wood and Wood Products Industry (1000 t.d.m.)</t>
  </si>
  <si>
    <t>Hazardous wood waste used by the Industry Sector (Autoprod.) used by the Wood and Wood Products Industry(1000 t.d.m.)</t>
  </si>
  <si>
    <t>Unspecified wood waste used by the Industry Sector (Autoprod.) used by the Wood and Wood Products Industry (1000 t.d.m.)</t>
  </si>
  <si>
    <t>Unspecified solid biomass used by the Industry Sector (Autoprod.) used by the Wood and Wood Products Industry (1000 t.d.m.)</t>
  </si>
  <si>
    <t>Chips and particles used by the Industry Sector (Autoprod.) used by the Wood and Wood Products Industry (1000 t.d.m.)</t>
  </si>
  <si>
    <t>Wood from unknown sources used by the Industry Sector (Autoprod.) used by the Wood and Wood Products Industry (1000 t.d.m.)</t>
  </si>
  <si>
    <t>Industrial roundwood solid biomass from forests used by the Industry Sector (Main Activity) used by the Wood and Wood Products Industry (1000 t.d.m.)</t>
  </si>
  <si>
    <t>Fuelwood solid biomass from forests used by the Industry Sector (Main Activity) used by the Wood and Wood Products Industry (1000 t.d.m.)</t>
  </si>
  <si>
    <t>Industrial roundwood solid biomass from outside forests used by the Industry Sector (Main Activity) used by the Wood and Wood Products Industry (1000 t.d.m.)</t>
  </si>
  <si>
    <t>Fuelwood solid biomass from outside forests used by the Industry Sector (Main Activity) used by the Wood and Wood Products Industry (1000 t.d.m.)</t>
  </si>
  <si>
    <t>Industrial roundwood solid biomass from forests used by the Industry Sector (Main Activity) used by the Pulp&amp;Paper Industry (1000 t.d.m.)</t>
  </si>
  <si>
    <t>Fuelwood solid biomass from forests used by the Industry Sector (Main Activity) used by the Pulp&amp;Paper Industry (1000 t.d.m.)</t>
  </si>
  <si>
    <t>Industrial roundwood solid biomass from outside forests used by the Industry Sector (Main Activity) used by the Pulp&amp;Paper Industry (1000 t.d.m.)</t>
  </si>
  <si>
    <t>Fuelwood solid biomass from outside forests used by the Industry Sector (Main Activity) used by the Pulp&amp;Paper Industry (1000 t.d.m.)</t>
  </si>
  <si>
    <t>Industrial roundwood solid biomass from forests used by the Energy Transformation Sector (Main Activity) to generate Heat (1000 t.d.m.)</t>
  </si>
  <si>
    <t>Fuelwood solid biomass from forests used by the Energy Transformation Sector (Main Activity) to generate Heat (1000 t.d.m.)</t>
  </si>
  <si>
    <t>Industrial roundwood solid biomass from outside forests used by the Energy Transformation Sector (Main Activity) to generate Heat (1000 t.d.m.)</t>
  </si>
  <si>
    <t>Fuelwood solid biomass from outside forests used by the Energy Transformation Sector (Main Activity) to generate Heat (1000 t.d.m.)</t>
  </si>
  <si>
    <t>Industrial roundwood solid biomass from forests used by the Energy Transformation Sector (Main Activity) to generate CHP (1000 t.d.m.)</t>
  </si>
  <si>
    <t>Fuelwood solid biomass from forests used by the Energy Transformation Sector (Main Activity) to generate CHP (1000 t.d.m.)</t>
  </si>
  <si>
    <t>Industrial roundwood solid biomass from outside forests used by the Energy Transformation Sector (Main Activity) to generate CHP (1000 t.d.m.)</t>
  </si>
  <si>
    <t>Fuelwood solid biomass from outside forests used by the Energy Transformation Sector (Main Activity) to generate CHP (1000 t.d.m.)</t>
  </si>
  <si>
    <t>Industrial roundwood solid biomass from forests used by the Energy Transformation Sector (Main Activity) to generate Electricity (1000 t.d.m.)</t>
  </si>
  <si>
    <t>Fuelwood solid biomass from forests used by the Energy Transformation Sector (Main Activity) to generate Electricity (1000 t.d.m.)</t>
  </si>
  <si>
    <t>Industrial roundwood solid biomass from outside forests used by the Energy Transformation Sector (Main Activity) to generate Electricity (1000 t.d.m.)</t>
  </si>
  <si>
    <t>Fuelwood solid biomass from outside forests used by the Energy Transformation Sector (Main Activity) to generate Electricity (1000 t.d.m.)</t>
  </si>
  <si>
    <t>Industrial roundwood solid biomass from forests used by the Industry Sector (Main Activity) used by all other Industry Sectors (1000 t.d.m.)</t>
  </si>
  <si>
    <t>Fuelwood solid biomass from forests used by the Industry Sector (Main Activity) used by all other Industry Sectors (1000 t.d.m.)</t>
  </si>
  <si>
    <t>Industrial roundwood solid biomass from outside forests used by the Industry Sector (Main Activity) used by all other Industry Sectors (1000 t.d.m.)</t>
  </si>
  <si>
    <t>Fuelwood solid biomass from outside forests used by the Industry Sector (Main Activity) used by all other Industry Sectors (1000 t.d.m.)</t>
  </si>
  <si>
    <t>Unspecified solid biomass used by the Industry Sector (Autoprod.) used by all other Industry Sectors (1000t.d.m.)</t>
  </si>
  <si>
    <t>Chips and particles used by the Industry Sector (Autoprod.)) used by all other Industry Sectors (1000 t.d.m.)</t>
  </si>
  <si>
    <t>Wood residues used by the Industry Sector (Autoprod.) used by all other Industry Sectors (1000 t.d.m.)</t>
  </si>
  <si>
    <t>Bark used by the Industry Sector (Autoprod.) used by all other Industry Sectors (1000 t.d.m.)</t>
  </si>
  <si>
    <t>Unspecified solid co-products used by the Industry Sector (Autoprod.) used by all other Industry Sectors (1000 t.d.m.)</t>
  </si>
  <si>
    <t>Black Liquor used by the Industry Sector (Autoprod.) used by all other Industry Sectors (1000 t.d.m.)</t>
  </si>
  <si>
    <t>Tall oil used by the Industry Sector (Autoprod.) used by all other Industry Sectors (1000 mt)</t>
  </si>
  <si>
    <t>Unspecified liquid co-products used by the Industry Sector (Autoprod.) used by all other Industry Sectors (1000 t.d.m.)</t>
  </si>
  <si>
    <t>Wood Charcoal used by the Industry Sector (Autoprod.) used by all other Industry Sectors (1000 t.d.m.)</t>
  </si>
  <si>
    <t>Wood Pellets used by the Industry Sector (Autoprod.) used by all other Industry Sectors (1000 t.d.m.)</t>
  </si>
  <si>
    <t>Pyrolysis oils used by the Industry Sector (Autoprod.) used by all other Industry Sectors (1000 mt)</t>
  </si>
  <si>
    <t>Cellulose based ethanol used by the Industry Sector (Autoprod.) used by all other Industry Sectors (1000 mt)</t>
  </si>
  <si>
    <t>Non-hazardous wood waste used by the Industry Sector (Autoprod.) used by all other Industry Sectors (1000 t.d.m.)</t>
  </si>
  <si>
    <t>Hazardous wood waste used by the Industry Sector (Autoprod.) used by all other Industry Sectors (1000 t.d.m.)</t>
  </si>
  <si>
    <t>Unspecified wood waste used by the Industry Sector (Autoprod.) used by all other Industry Sectors (1000 t.d.m.)</t>
  </si>
  <si>
    <t>Wood from unknown sources used by the Industry Sector (Autoprod.) used by all other Industry Sectors (1000 t.d.m.)</t>
  </si>
  <si>
    <t>Industrial roundwood solid biomass from forests used by the Energy Transformation Sector (Main Activity) to generate Electricity (1000 m3)</t>
  </si>
  <si>
    <t>Fuelwood solid biomass from forests used by the Energy Transformation Sector (Main Activity) to generate Electricity (1000 m3)</t>
  </si>
  <si>
    <t>Industrial roundwood solid biomass from outside forests used by the Energy Transformation Sector (Main Activity) to generate Electricity (1000 m3)</t>
  </si>
  <si>
    <t>Fuelwood solid biomass from outside forests used by the Energy Transformation Sector (Main Activity) to generate Electricity (1000 m3)</t>
  </si>
  <si>
    <t>Industrial roundwood solid biomass from forests used by the Energy Transformation Sector (Main Activity) to generate CHP (1000 m3)</t>
  </si>
  <si>
    <t>Fuelwood solid biomass from forests used by the Energy Transformation Sector (Main Activity) to generate CHP (1000 m3)</t>
  </si>
  <si>
    <t>Industrial roundwood solid biomass from outside forests used by the Energy Transformation Sector (Main Activity) to generate CHP (1000 m3)</t>
  </si>
  <si>
    <t>Fuelwood solid biomass from outside forests used by the Energy Transformation Sector (Main Activity) to generate CHP (1000 m3)</t>
  </si>
  <si>
    <t>Industrial roundwood solid biomass from forests used by the Industry Sector (Main Activity) used by the Pulp&amp;Paper Industry (1000 m3)</t>
  </si>
  <si>
    <t>Fuelwood solid biomass from forests used by the Industry Sector (Main Activity) used by the Pulp&amp;Paper Industry (1000 m3)</t>
  </si>
  <si>
    <t>Industrial roundwood solid biomass from outside forests used by the Industry Sector (Main Activity) used by the Pulp&amp;Paper Industry (1000 m3)</t>
  </si>
  <si>
    <t>Fuelwood solid biomass from outside forests used by the Industry Sector (Main Activity) used by the Pulp&amp;Paper Industry (1000 m3)</t>
  </si>
  <si>
    <t>Unspecified solid biomass used by the Energy Transformation Sector (Main Activity) to generate Heat (1000 m3)</t>
  </si>
  <si>
    <t>Unspecified solid biomass used by the Energy Transformation Sector (Main Activity) to generate CHP (1000 m3)</t>
  </si>
  <si>
    <t>Industrial roundwood solid biomass from forests used by the Industry Sector (Main Activity) used by all other Industry Sectors (1000 m3)</t>
  </si>
  <si>
    <t>Fuelwood solid biomass from forests used by the Industry Sector (Main Activity) used by all other Industry Sectors (1000 m3)</t>
  </si>
  <si>
    <t>Industrial roundwood solid biomass from outside forests used by the Industry Sector (Main Activity) used by all other Industry Sectors (1000 m3)</t>
  </si>
  <si>
    <t>Fuelwood solid biomass from outside forests used by the Industry Sector (Main Activity) used by all other Industry Sectors (1000 m3)</t>
  </si>
  <si>
    <t>Industrial roundwood solid biomass from forests used by the Industry Sector (Main Activity) used by the Wood and Wood Products Industry (1000 m3)</t>
  </si>
  <si>
    <t>Fuelwood solid biomass from forests used by the Industry Sector (Main Activity) used by the Wood and Wood Products Industry (1000 m3)</t>
  </si>
  <si>
    <t>Industrial roundwood solid biomass from outside forests used by the Industry Sector (Main Activity) used by the Wood and Wood Products Industry (1000 m3)</t>
  </si>
  <si>
    <t>Fuelwood solid biomass from outside forests used by the Industry Sector (Main Activity) used by the Wood and Wood Products Industry (1000 m3)</t>
  </si>
  <si>
    <t>Wood residues used by the Industry Sector (Autoprod.) used by the Pulp&amp;Paper Industry (1000 m3)</t>
  </si>
  <si>
    <t>Bark used by the Industry Sector (Autoprod.) used by the Pulp&amp;Paper Industry (1000 m3)</t>
  </si>
  <si>
    <t>Unspecified solid co-products used by the Industry Sector (Autoprod.) used by the Pulp&amp;Paper Industry (1000 m3)</t>
  </si>
  <si>
    <t>Black Liquor used by the Industry Sector (Autoprod.) used by the Pulp&amp;Paper Industry (1000 m3)</t>
  </si>
  <si>
    <t>Tall oil used by the Industry Sector (Autoprod.) used by the Pulp&amp;Paper Industry (1000 m3)</t>
  </si>
  <si>
    <t>Unspecified liquid co-products used by the Industry Sector (Autoprod.) used by the Pulp&amp;Paper Industry (1000 m3)</t>
  </si>
  <si>
    <t>Wood Charcoal used by the Industry Sector (Autoprod.) used by the Pulp&amp;Paper Industry (1000 m3)</t>
  </si>
  <si>
    <t>Wood Pellets used by the Industry Sector (Autoprod.) used by the Pulp&amp;Paper Industry (1000 m3)</t>
  </si>
  <si>
    <t>Pyrolysis oils used by the Industry Sector (Autoprod.) used by the Pulp&amp;Paper Industry (1000 m3)</t>
  </si>
  <si>
    <t>Cellulose based ethanol used by the Industry Sector (Autoprod.) used by the Pulp&amp;Paper Industry (1000 m3)</t>
  </si>
  <si>
    <t>Non-hazardous wood waste used by the Industry Sector (Autoprod.) used by the Pulp&amp;Paper Industry (1000 m3)</t>
  </si>
  <si>
    <t>Hazardous wood waste used by the Industry Sector (Autoprod.) used by the Pulp&amp;Paper Industry (1000 m3)</t>
  </si>
  <si>
    <t>Unspecified wood waste used by the Industry Sector (Autoprod.) used by the Pulp&amp;Paper Industry (1000 m3)</t>
  </si>
  <si>
    <t>Wood from unknown sources used by the Industry Sector (Autoprod.) used by the Pulp&amp;Paper Industry (1000 m3)</t>
  </si>
  <si>
    <t>Unspecified solid biomass used by the Industry Sector (Autoprod.) used by the Wood and Wood Products Industry (1000 m3)</t>
  </si>
  <si>
    <t>Chips and particles used by the Industry Sector (Autoprod.) used by the Wood and Wood Products Industry (1000 m3)</t>
  </si>
  <si>
    <t>Wood residues used by the Industry Sector (Autoprod.) used by the Wood and Wood Products Industry (1000 m3)</t>
  </si>
  <si>
    <t>Bark used by the Industry Sector (Autoprod.) used by the Wood and Wood Products Industry (1000 m3)</t>
  </si>
  <si>
    <t>Unspecified solid co-products used by the Industry Sector (Autoprod.) used by the Wood and Wood Products Industry (1000 m3)</t>
  </si>
  <si>
    <t>Black Liquor used by the Industry Sector (Autoprod.) used by the Wood and Wood Products Industry (1000 m3)</t>
  </si>
  <si>
    <t>Tall oil used by the Industry Sector (Autoprod.) used by the Wood and Wood Products Industry (1000 m3)</t>
  </si>
  <si>
    <t>Wood Charcoal used by the Industry Sector (Autoprod.) used by the Wood and Wood Products Industry(1000 m3)</t>
  </si>
  <si>
    <t>Wood Pellets used by the Industry Sector (Autoprod.) used by the Wood and Wood Products Industry (1000 m3)</t>
  </si>
  <si>
    <t>Pyrolysis oils used by the Industry Sector (Autoprod.) used by the Wood and Wood Products Industry (1000 m3)</t>
  </si>
  <si>
    <t>Cellulose based ethanol used by the Industry Sector (Autoprod.) used by the Wood and Wood Products Industry (1000 m3)</t>
  </si>
  <si>
    <t>Non-hazardous wood waste used by the Industry Sector (Autoprod.) used by the Wood and Wood Products Industry (1000 m3)</t>
  </si>
  <si>
    <t>Hazardous wood waste used by the Industry Sector (Autoprod.) used by the Wood and Wood Products Industry(1000 m3)</t>
  </si>
  <si>
    <t>Unspecified wood waste used by the Industry Sector (Autoprod.) used by the Wood and Wood Products Industry (1000 m3)</t>
  </si>
  <si>
    <t>Chips and particles used by the Industry Sector (Autoprod.)) used by all other Industry Sectors (1000 m3)</t>
  </si>
  <si>
    <t>Wood residues used by the Industry Sector (Autoprod.) used by all other Industry Sectors (1000 m3)</t>
  </si>
  <si>
    <t>Bark used by the Industry Sector (Autoprod.) used by all other Industry Sectors (1000 m3)</t>
  </si>
  <si>
    <t>Unspecified solid co-products used by the Industry Sector (Autoprod.) used by all other Industry Sectors (1000 m3)</t>
  </si>
  <si>
    <t>Black Liquor used by the Industry Sector (Autoprod.) used by all other Industry Sectors (1000 m3)</t>
  </si>
  <si>
    <t>Tall oil used by the Industry Sector (Autoprod.) used by all other Industry Sectors (1000 m3)</t>
  </si>
  <si>
    <t>Unspecified liquid co-products used by the Industry Sector (Autoprod.) used by all other Industry Sectors (1000 m3)</t>
  </si>
  <si>
    <t>Wood Charcoal used by the Industry Sector (Autoprod.) used by all other Industry Sectors (1000 m3)</t>
  </si>
  <si>
    <t>Wood Pellets used by the Industry Sector (Autoprod.) used by all other Industry Sectors (1000 m3)</t>
  </si>
  <si>
    <t>Pyrolysis oils used by the Industry Sector (Autoprod.) used by all other Industry Sectors (1000 m3)</t>
  </si>
  <si>
    <t>Cellulose based ethanol used by the Industry Sector (Autoprod.) used by all other Industry Sectors (1000 m3)</t>
  </si>
  <si>
    <t>Non-hazardous wood waste used by the Industry Sector (Autoprod.) used by all other Industry Sectors (1000 m3)</t>
  </si>
  <si>
    <t>Hazardous wood waste used by the Industry Sector (Autoprod.) used by all other Industry Sectors (1000 m3)</t>
  </si>
  <si>
    <t>Unspecified wood waste used by the Industry Sector (Autoprod.) used by all other Industry Sectors (1000 m3)</t>
  </si>
  <si>
    <t>Wood from unknown sources used by the Industry Sector (Autoprod.) used by all other Industry Sectors (1000 m3)</t>
  </si>
  <si>
    <t>Industrial roundwood solid biomass from forests used by the Energy Transformation Sector (Main Activity) for unspecified use (1000 t.d.m.)</t>
  </si>
  <si>
    <t>Fuelwood solid biomass from forests used by the Energy Transformation Sector (Main Activity) for unspecified use (1000 t.d.m.)</t>
  </si>
  <si>
    <t>Industrial roundwood solid biomass from outside forests used by the Energy Transformation Sector (Main Activity) for unspecified use (1000 t.d.m.)</t>
  </si>
  <si>
    <t>Fuelwood solid biomass from outside forests used by the Energy Transformation Sector (Main Activity) for unspecified use (1000 t.d.m.)</t>
  </si>
  <si>
    <t>Unspecified liquid co-products used by the Energy Transformation Sector (Main Activity) for unspecified use (1000 t.d.m.)</t>
  </si>
  <si>
    <t>Unspecified solid biomass used by the Energy Transformation Sector (Main Activity) for unspecified use (1000 t.d.m.)</t>
  </si>
  <si>
    <t>Chips and particles used by the Energy Transformation Sector (Main Activity) for unspecified use (1000 t.d.m.)</t>
  </si>
  <si>
    <t>Wood residues used by the Energy Transformation Sector (Main Activity) for unspecified use (1000 t.d.m.)</t>
  </si>
  <si>
    <t>Bark used by the Energy Transformation Sector (Main Activity) for unspecified use (1000 t.d.m.)</t>
  </si>
  <si>
    <t>Unspecified solid co-products used by the Energy Transformation Sector (Main Activity) for unspecified use (1000 t.d.m.)</t>
  </si>
  <si>
    <t>Black Liquor used by the Energy Transformation Sector (Main Activity) for unspecified use (1000 t.d.m.)</t>
  </si>
  <si>
    <t>Wood Charcoal used by the Energy Transformation Sector (Main Activity) for unspecified use (1000 t.d.m.)</t>
  </si>
  <si>
    <t>Wood Pellets used by the Energy Transformation Sector (Main Activity) for unspecified use (1000 t.d.m.)</t>
  </si>
  <si>
    <t>Non-hazardous wood waste used by the Energy Transformation Sector (Main Activity) for unspecified use (1000 t.d.m.)</t>
  </si>
  <si>
    <t>Hazardous wood waste used by the Energy Transformation Sector (Main Activity) for unspecified use (1000 t.d.m.)</t>
  </si>
  <si>
    <t>Unspecified wood waste used by the Energy Transformation Sector (Main Activity) for unspecified use (1000 t.d.m.)</t>
  </si>
  <si>
    <t>Wood from unknown sources used by the Energy Transformation Sector (Main Activity) for unspecified use (1000 t.d.m.)</t>
  </si>
  <si>
    <t>Tall oil used by the Energy Transformation Sector (Main Activity) for unspecified use (1000 mt)</t>
  </si>
  <si>
    <t>Cellulose based ethanol used by the Energy Transformation Sector (Main Activity) for unspecified use (1000 mt)</t>
  </si>
  <si>
    <t>Pyrolysis Oils used by the Energy Transformation Sector (Main Activity) for unspecified use (1000 mt)</t>
  </si>
  <si>
    <t>5-WBFFIRW-ETS-UMAP</t>
  </si>
  <si>
    <t>5-WBFFFW-ETS-UMAP</t>
  </si>
  <si>
    <t>5-WBOFIRW-ETS-UMAP</t>
  </si>
  <si>
    <t>5-WBOFFW-ETS-UMAP</t>
  </si>
  <si>
    <t>5-U-ETS-UMAP</t>
  </si>
  <si>
    <t>5-CP-ETS-UMAP</t>
  </si>
  <si>
    <t>5-WR-ETS-UMAP</t>
  </si>
  <si>
    <t>5-B-ETS-UMAP</t>
  </si>
  <si>
    <t>5-USCP-ETS-UMAP</t>
  </si>
  <si>
    <t>5-BL-ETS-UMAP</t>
  </si>
  <si>
    <t>5-TO-ETS-UMAP</t>
  </si>
  <si>
    <t>5-ULCP-ETS-UMAP</t>
  </si>
  <si>
    <t>5-WC-ETS-UMAP</t>
  </si>
  <si>
    <t>5-WP-ETS-UMAP</t>
  </si>
  <si>
    <t>5-PO-ETS-UMAP</t>
  </si>
  <si>
    <t>5-CBE-ETS-UMAP</t>
  </si>
  <si>
    <t>5-NHWW-ETS-UMAP</t>
  </si>
  <si>
    <t>5-HWW-ETS-UMAP</t>
  </si>
  <si>
    <t>5-UWW-ETS-UMAP</t>
  </si>
  <si>
    <t>5-WFUS-ETS-UMAP</t>
  </si>
  <si>
    <t>5-WBFFIRW-ETS-UAHCE</t>
  </si>
  <si>
    <t>5-WBFFFW-ETS-UAHCE</t>
  </si>
  <si>
    <t>5-WBOFIRW-ETS-UAHCE</t>
  </si>
  <si>
    <t>5-WBOFFW-ETS-UAHCE</t>
  </si>
  <si>
    <t>5-U-ETS-UAHCE</t>
  </si>
  <si>
    <t>5-CP-ETS-UAHCE</t>
  </si>
  <si>
    <t>5-WR-ETS-UAHCE</t>
  </si>
  <si>
    <t>5-B-ETS-UAHCE</t>
  </si>
  <si>
    <t>5-USCP-ETS-UAHCE</t>
  </si>
  <si>
    <t>5-BL-ETS-UAHCE</t>
  </si>
  <si>
    <t>5-TO-ETS-UAHCE</t>
  </si>
  <si>
    <t>5-ULCP-ETS-UAHCE</t>
  </si>
  <si>
    <t>5-WC-ETS-UAHCE</t>
  </si>
  <si>
    <t>5-WP-ETS-UAHCE</t>
  </si>
  <si>
    <t>5-PO-ETS-UAHCE</t>
  </si>
  <si>
    <t>5-CBE-ETS-UAHCE</t>
  </si>
  <si>
    <t>5-NHWW-ETS-UAHCE</t>
  </si>
  <si>
    <t>5-HWW-ETS-UAHCE</t>
  </si>
  <si>
    <t>5-UWW-ETS-UAHCE</t>
  </si>
  <si>
    <t>5-WFUS-ETS-UAHCE</t>
  </si>
  <si>
    <t>Overview</t>
  </si>
  <si>
    <t>Content</t>
  </si>
  <si>
    <t>Aggregated Data</t>
  </si>
  <si>
    <t>Explanations on Aggregated Data</t>
  </si>
  <si>
    <t>Factors applied for conversion</t>
  </si>
  <si>
    <t>Calculation of default conversion factors</t>
  </si>
  <si>
    <t>* please adjust conversion factors where necessary</t>
  </si>
  <si>
    <t>Moisture content</t>
  </si>
  <si>
    <t>C and NC Species and their share in wood energy</t>
  </si>
  <si>
    <t>Spruce</t>
  </si>
  <si>
    <t>Birch</t>
  </si>
  <si>
    <t>check</t>
  </si>
  <si>
    <t>Additional Factors</t>
  </si>
  <si>
    <t>tdm / m³</t>
  </si>
  <si>
    <t>m³ / tdm</t>
  </si>
  <si>
    <t>GJ / tdm</t>
  </si>
  <si>
    <t>m³ / t</t>
  </si>
  <si>
    <t>GJ / t</t>
  </si>
  <si>
    <t>TJ / ktoe</t>
  </si>
  <si>
    <t>Information on Data Quality</t>
  </si>
  <si>
    <t>User information</t>
  </si>
  <si>
    <t>Defenitions</t>
  </si>
  <si>
    <t>Please select country:</t>
  </si>
  <si>
    <t>Explanation</t>
  </si>
  <si>
    <t>TIII: processed wood based fuels origins</t>
  </si>
  <si>
    <t>Table I: fibre sources</t>
  </si>
  <si>
    <t>Table II: processed wood based fuels</t>
  </si>
  <si>
    <t>TIV: energy use</t>
  </si>
  <si>
    <t>Supplementary table to TII. Assessment of wood fibres origin and quality used for the production of processed wood based fuels (pwbf) - e.g. pellets, briquettes, etc.</t>
  </si>
  <si>
    <t>Conversion Factors:</t>
  </si>
  <si>
    <t>Energy and Volume</t>
  </si>
  <si>
    <t xml:space="preserve">The former Yugoslav Republic of Macedonia  </t>
  </si>
  <si>
    <t>The former Yugoslav Republic of Macedonia</t>
  </si>
  <si>
    <t>derives from Analysis sheet in country profiles</t>
  </si>
  <si>
    <t>T III pwbf origins</t>
  </si>
  <si>
    <t>Wood used for energy 
[t d.m. or t]</t>
  </si>
  <si>
    <t>t / Million L</t>
  </si>
  <si>
    <t>Million L</t>
  </si>
  <si>
    <r>
      <t xml:space="preserve">black liquor = </t>
    </r>
    <r>
      <rPr>
        <b/>
        <sz val="11"/>
        <rFont val="Arial"/>
        <family val="2"/>
      </rPr>
      <t>chemical wood pulp</t>
    </r>
    <r>
      <rPr>
        <sz val="11"/>
        <rFont val="Arial"/>
        <family val="2"/>
      </rPr>
      <t xml:space="preserve"> * 0.9 * black liquor/unit chemical pulp / (1-moisture content of black liquor)</t>
    </r>
  </si>
  <si>
    <t>* please feel free to adjust but be aware that this will change the conversion factors calculated in columns G to P</t>
  </si>
  <si>
    <t>Formula applied:</t>
  </si>
  <si>
    <t>Black liquor factor</t>
  </si>
  <si>
    <t>Black liquor / chemical wood pulp:</t>
  </si>
  <si>
    <t>Conversion factor applied in Table I</t>
  </si>
  <si>
    <t>Wood fibres input (m³)/product output (tdm)</t>
  </si>
  <si>
    <t>Table I: estimating black liquor production:</t>
  </si>
  <si>
    <r>
      <t>m</t>
    </r>
    <r>
      <rPr>
        <vertAlign val="superscript"/>
        <sz val="11"/>
        <rFont val="Arial"/>
        <family val="2"/>
      </rPr>
      <t>3</t>
    </r>
    <r>
      <rPr>
        <sz val="11"/>
        <rFont val="Arial"/>
        <family val="2"/>
      </rPr>
      <t xml:space="preserve"> rw/ 1000 L</t>
    </r>
  </si>
  <si>
    <t xml:space="preserve">The indicated national production in Table II requires the following wood feedstock: </t>
  </si>
  <si>
    <t>Indicates that the volumes filled into this table have not been reported in table T II</t>
  </si>
  <si>
    <t xml:space="preserve">Indicates that the volumes of table T III are 10 % or higher than reported in T II </t>
  </si>
  <si>
    <t>Explanation: "Prod=0"</t>
  </si>
  <si>
    <t xml:space="preserve">Explanation: "Volumes submitted below exceed production" </t>
  </si>
  <si>
    <t>Net Domestic supply
[t d.m. or t]</t>
  </si>
  <si>
    <t>JFSQ 2015</t>
  </si>
  <si>
    <t>© 2016 UNECE/FAO Forestry and Timber Section - In case of any uncertainties or questions on the JWEE 2015 please contact: woodenergy.timber@unece.org</t>
  </si>
  <si>
    <t>Industrial roundwood</t>
  </si>
  <si>
    <t>For EU 28 Member countries</t>
  </si>
  <si>
    <t>Imports from EU 28 countries</t>
  </si>
  <si>
    <r>
      <t xml:space="preserve">Amount of domestic  raw material
</t>
    </r>
    <r>
      <rPr>
        <b/>
        <i/>
        <sz val="8"/>
        <color rgb="FFFF0000"/>
        <rFont val="Arial"/>
        <family val="2"/>
      </rPr>
      <t xml:space="preserve">(in 1000 m³) </t>
    </r>
    <r>
      <rPr>
        <b/>
        <sz val="10"/>
        <color theme="1"/>
        <rFont val="Arial"/>
        <family val="2"/>
      </rPr>
      <t>(*)</t>
    </r>
  </si>
  <si>
    <t>Primary energy in domestic raw material
(ktoe) (***)</t>
  </si>
  <si>
    <r>
      <t xml:space="preserve">Amount of imported  raw material from EU
</t>
    </r>
    <r>
      <rPr>
        <b/>
        <i/>
        <sz val="8"/>
        <color rgb="FFFF0000"/>
        <rFont val="Arial"/>
        <family val="2"/>
      </rPr>
      <t xml:space="preserve">(in 1000 m³) </t>
    </r>
    <r>
      <rPr>
        <b/>
        <sz val="10"/>
        <color theme="1"/>
        <rFont val="Arial"/>
        <family val="2"/>
      </rPr>
      <t>(*)</t>
    </r>
  </si>
  <si>
    <t>Primary energy in amount of imported raw material from EU 
(ktoe) (***)</t>
  </si>
  <si>
    <r>
      <t xml:space="preserve">Amount of imported raw material from non EU 
</t>
    </r>
    <r>
      <rPr>
        <b/>
        <i/>
        <sz val="8"/>
        <color rgb="FFFF0000"/>
        <rFont val="Arial"/>
        <family val="2"/>
      </rPr>
      <t>(in 1000 m³)</t>
    </r>
    <r>
      <rPr>
        <b/>
        <sz val="10"/>
        <color theme="1"/>
        <rFont val="Arial"/>
        <family val="2"/>
      </rPr>
      <t xml:space="preserve"> (*)</t>
    </r>
  </si>
  <si>
    <t>Primary energy in amount of imported raw material from non EU
(ktoe) (***)</t>
  </si>
  <si>
    <r>
      <rPr>
        <b/>
        <sz val="10"/>
        <rFont val="Arial"/>
        <family val="2"/>
      </rPr>
      <t>Note:</t>
    </r>
    <r>
      <rPr>
        <sz val="10"/>
        <rFont val="Arial"/>
        <family val="2"/>
      </rPr>
      <t xml:space="preserve">  To calculate imported raw material, the share of imports (and EU share of imports) of wood used in energy was estimated by assuming the same share of imports as wood used for primary biomass (row 7) or coproducts (row 8) or processed solid fuels. The share of wood by origin in processed wood-based fuels is assumed to be evenly split between direct and indirect sources in cases where Table III is not filled in. It is assumed that waste does not contribute to processed wood-based fuels. </t>
    </r>
    <r>
      <rPr>
        <b/>
        <sz val="10"/>
        <rFont val="Arial"/>
        <family val="2"/>
      </rPr>
      <t>These are very approximate estimates and you are encouraged to fill in Table III and/or replace the figures in columns T-X with your own estimates.</t>
    </r>
  </si>
  <si>
    <t>roundwood / coproducts</t>
  </si>
  <si>
    <t>processed wood-based fuels (e.g. pellets)</t>
  </si>
  <si>
    <t>Biomass supply for heating and electricity:</t>
  </si>
  <si>
    <t>Import share of supply</t>
  </si>
  <si>
    <t>EU share of imports</t>
  </si>
  <si>
    <t xml:space="preserve">share of direct/indirect </t>
  </si>
  <si>
    <t>import share  of supply</t>
  </si>
  <si>
    <t>Direct supply of wood biomass from forests and other wooded land energy generation (fellings etc.)**</t>
  </si>
  <si>
    <t>Indirect supply of wood biomass  (residues and co-products from wood industry etc.)**</t>
  </si>
  <si>
    <r>
      <t xml:space="preserve">Energy crops (grasses, etc.) and short rotation trees </t>
    </r>
    <r>
      <rPr>
        <i/>
        <sz val="10"/>
        <color indexed="8"/>
        <rFont val="Arial"/>
        <family val="2"/>
      </rPr>
      <t>(</t>
    </r>
    <r>
      <rPr>
        <sz val="10"/>
        <color indexed="8"/>
        <rFont val="Arial"/>
        <family val="2"/>
      </rPr>
      <t>please specify</t>
    </r>
    <r>
      <rPr>
        <i/>
        <sz val="10"/>
        <color indexed="8"/>
        <rFont val="Arial"/>
        <family val="2"/>
      </rPr>
      <t>)</t>
    </r>
  </si>
  <si>
    <t>Agricultural by-products / processed residues and fishery by-products **</t>
  </si>
  <si>
    <t>n.a.</t>
  </si>
  <si>
    <t>Biomass from waste (municipal, industrial etc.) **</t>
  </si>
  <si>
    <t>Others (please specify)</t>
  </si>
  <si>
    <t>Biomass supply for transport:</t>
  </si>
  <si>
    <r>
      <t xml:space="preserve">Common arable crops for biofuels </t>
    </r>
    <r>
      <rPr>
        <i/>
        <sz val="10"/>
        <color indexed="8"/>
        <rFont val="Arial"/>
        <family val="2"/>
      </rPr>
      <t>(</t>
    </r>
    <r>
      <rPr>
        <sz val="10"/>
        <color indexed="8"/>
        <rFont val="Arial"/>
        <family val="2"/>
      </rPr>
      <t>please specify main types</t>
    </r>
    <r>
      <rPr>
        <i/>
        <sz val="10"/>
        <color indexed="8"/>
        <rFont val="Arial"/>
        <family val="2"/>
      </rPr>
      <t>)</t>
    </r>
  </si>
  <si>
    <r>
      <t xml:space="preserve">Energy crops (grasses,etc.) and short rotation trees for biofuels </t>
    </r>
    <r>
      <rPr>
        <i/>
        <sz val="10"/>
        <color indexed="8"/>
        <rFont val="Arial"/>
        <family val="2"/>
      </rPr>
      <t>(</t>
    </r>
    <r>
      <rPr>
        <sz val="10"/>
        <color indexed="8"/>
        <rFont val="Arial"/>
        <family val="2"/>
      </rPr>
      <t>please specify main types)</t>
    </r>
  </si>
  <si>
    <t xml:space="preserve">Others (please specify) </t>
  </si>
  <si>
    <r>
      <t xml:space="preserve">* Amount of raw material if possible in </t>
    </r>
    <r>
      <rPr>
        <b/>
        <sz val="9"/>
        <color indexed="8"/>
        <rFont val="Arial"/>
        <family val="2"/>
      </rPr>
      <t>m</t>
    </r>
    <r>
      <rPr>
        <b/>
        <vertAlign val="superscript"/>
        <sz val="9"/>
        <color indexed="8"/>
        <rFont val="Arial"/>
        <family val="2"/>
      </rPr>
      <t>3</t>
    </r>
    <r>
      <rPr>
        <sz val="9"/>
        <color indexed="8"/>
        <rFont val="Arial"/>
        <family val="2"/>
      </rPr>
      <t xml:space="preserve"> </t>
    </r>
    <r>
      <rPr>
        <b/>
        <sz val="9"/>
        <color indexed="8"/>
        <rFont val="Arial"/>
        <family val="2"/>
      </rPr>
      <t>for biomass from forestry</t>
    </r>
    <r>
      <rPr>
        <sz val="9"/>
        <color indexed="8"/>
        <rFont val="Arial"/>
        <family val="2"/>
      </rPr>
      <t xml:space="preserve"> and in </t>
    </r>
    <r>
      <rPr>
        <b/>
        <sz val="9"/>
        <color indexed="8"/>
        <rFont val="Arial"/>
        <family val="2"/>
      </rPr>
      <t>tonnes</t>
    </r>
    <r>
      <rPr>
        <sz val="9"/>
        <color indexed="8"/>
        <rFont val="Arial"/>
        <family val="2"/>
      </rPr>
      <t xml:space="preserve"> </t>
    </r>
    <r>
      <rPr>
        <b/>
        <sz val="9"/>
        <color indexed="8"/>
        <rFont val="Arial"/>
        <family val="2"/>
      </rPr>
      <t>for biomass from agriculture and fishery and biomass from waste</t>
    </r>
  </si>
  <si>
    <t>** The definition of this biomass category should be understood in line with table 7 of part 4.6.1 of Commission Decision C (2009) 5174 final establishing a template for National Renewable Energy Action Plans under Directive 2009/28/EC</t>
  </si>
  <si>
    <t>Other language versions can be found under:</t>
  </si>
  <si>
    <t>http://ec.europa.eu/energy/renewables/transparency_platform/doc/article_22_progress_reports/template_progress_reports__article_22.zip</t>
  </si>
  <si>
    <r>
      <t>EU Member States are requested to submit a progress report to the EC with regards to their respective NREAP by</t>
    </r>
    <r>
      <rPr>
        <b/>
        <sz val="12"/>
        <color rgb="FFFF0000"/>
        <rFont val="Arial"/>
        <family val="2"/>
      </rPr>
      <t xml:space="preserve"> </t>
    </r>
    <r>
      <rPr>
        <b/>
        <sz val="12"/>
        <rFont val="Arial"/>
        <family val="2"/>
      </rPr>
      <t xml:space="preserve">31 December 2017: </t>
    </r>
  </si>
  <si>
    <t>EU NREAP progress reports Table 4</t>
  </si>
  <si>
    <t>A guidance table, designed to facilitate the reporting of EU Member States to the European Commission on progress with regards to their respective NREAP.</t>
  </si>
  <si>
    <t>Data Service</t>
  </si>
  <si>
    <t>...of which: torrified</t>
  </si>
  <si>
    <t>CW &amp; NCW</t>
  </si>
  <si>
    <t>coniferous wood</t>
  </si>
  <si>
    <t>Cedar</t>
  </si>
  <si>
    <t>Cypress</t>
  </si>
  <si>
    <t>Douglas Fir</t>
  </si>
  <si>
    <t>English Yew</t>
  </si>
  <si>
    <t>Fir</t>
  </si>
  <si>
    <t>Larch</t>
  </si>
  <si>
    <t>Pine</t>
  </si>
  <si>
    <t>Pine, Black</t>
  </si>
  <si>
    <t>Pine, Eastern White</t>
  </si>
  <si>
    <t>Pine, Monterey</t>
  </si>
  <si>
    <t>Pine, Scots</t>
  </si>
  <si>
    <t>Pine, Swiss Stone</t>
  </si>
  <si>
    <t>Redwood</t>
  </si>
  <si>
    <t>Spruce, Sitka</t>
  </si>
  <si>
    <t>Western Hemlock</t>
  </si>
  <si>
    <t>Western Redcedar</t>
  </si>
  <si>
    <t>non-coniferous wood</t>
  </si>
  <si>
    <t>non-coniferous hardwood</t>
  </si>
  <si>
    <t>non-coniferous softwood</t>
  </si>
  <si>
    <t>Alder</t>
  </si>
  <si>
    <t>Alder, European</t>
  </si>
  <si>
    <t>Alder, Grey</t>
  </si>
  <si>
    <t>Ash</t>
  </si>
  <si>
    <t>Aspen, Common</t>
  </si>
  <si>
    <t>Beech, European</t>
  </si>
  <si>
    <t>Beech, White</t>
  </si>
  <si>
    <t>Birch, Downy</t>
  </si>
  <si>
    <t>Birch, Silver</t>
  </si>
  <si>
    <t>Black Locust</t>
  </si>
  <si>
    <t>Blue Gum</t>
  </si>
  <si>
    <t>Box</t>
  </si>
  <si>
    <t>Cherry, Bird</t>
  </si>
  <si>
    <t>Cherry, Wild</t>
  </si>
  <si>
    <t>Chestnut, Horse</t>
  </si>
  <si>
    <t>Chestnut, Sweet</t>
  </si>
  <si>
    <t>Elm</t>
  </si>
  <si>
    <t>Elm, Common European</t>
  </si>
  <si>
    <t>Elm, European White</t>
  </si>
  <si>
    <t>Elm, Wych</t>
  </si>
  <si>
    <t>European Rowan</t>
  </si>
  <si>
    <t>Hazel</t>
  </si>
  <si>
    <t>Hickory</t>
  </si>
  <si>
    <t>Lime Tree</t>
  </si>
  <si>
    <t>Lime, Large-leaved</t>
  </si>
  <si>
    <t>Lime, Small-leaved</t>
  </si>
  <si>
    <t>Mahogany</t>
  </si>
  <si>
    <t>Maple</t>
  </si>
  <si>
    <t>Maple, Field</t>
  </si>
  <si>
    <t>Maple, Norway</t>
  </si>
  <si>
    <t>Maple, Sycamore</t>
  </si>
  <si>
    <t>Oak</t>
  </si>
  <si>
    <t>Oak, Northern Red</t>
  </si>
  <si>
    <t>Oak, Pedunculate</t>
  </si>
  <si>
    <t>Oak, Sessile</t>
  </si>
  <si>
    <t>Oak, Turkey</t>
  </si>
  <si>
    <t>Oriental Plane</t>
  </si>
  <si>
    <t>Pear</t>
  </si>
  <si>
    <t>Plum Tree</t>
  </si>
  <si>
    <t>Poplar</t>
  </si>
  <si>
    <t>Poplar, Black</t>
  </si>
  <si>
    <t>Teak, Common</t>
  </si>
  <si>
    <t>Walnut, Black</t>
  </si>
  <si>
    <t>Walnut, Common</t>
  </si>
  <si>
    <t>Whitebeam</t>
  </si>
  <si>
    <t>Wild Service Tree</t>
  </si>
  <si>
    <t>Willow</t>
  </si>
  <si>
    <t>Willow, White</t>
  </si>
  <si>
    <t>Oven dry density</t>
  </si>
  <si>
    <t>select species</t>
  </si>
  <si>
    <t>m³ / tdm p</t>
  </si>
  <si>
    <t xml:space="preserve">m³ / tdm </t>
  </si>
  <si>
    <t xml:space="preserve">Explanation </t>
  </si>
  <si>
    <t>Correspondent's Comments</t>
  </si>
  <si>
    <t>Wood pellets is a fuel product compressed from milled wood. Raw materials are cutter shavings and sawdust, which are by-products of the mechanical wood-processing industry. (Combined Nomenclature 2009)
Introduction of a new additional note to (Combined Nomenclature) chapter 44:
For the purposes of (CN) subheading 4401 30 20, the expression 'pellets' means cylindrical products which have been agglomerated either directly by compression or by the addition of a small quantity of binder, having a diameter not exceeding 25 mm and a length not exceeding 45 mm. 
Includes: Steam exploded wood pellets.</t>
  </si>
  <si>
    <r>
      <t>/     Basel Convention</t>
    </r>
    <r>
      <rPr>
        <b/>
        <vertAlign val="superscript"/>
        <sz val="10"/>
        <rFont val="Arial"/>
        <family val="2"/>
      </rPr>
      <t xml:space="preserve"> link</t>
    </r>
  </si>
  <si>
    <t>Shrinkage %</t>
  </si>
  <si>
    <t>Weighted density
(dry weight/green volume)
(tdm/m³)</t>
  </si>
  <si>
    <r>
      <t>/   EUROSTAT</t>
    </r>
    <r>
      <rPr>
        <b/>
        <vertAlign val="superscript"/>
        <sz val="10"/>
        <rFont val="Arial"/>
        <family val="2"/>
      </rPr>
      <t xml:space="preserve"> link</t>
    </r>
  </si>
  <si>
    <r>
      <t xml:space="preserve">Ratio between oven dry mass and fresh stem-wood volume without bark. It allows calculation of woody biomass in dry matter mass. 
</t>
    </r>
    <r>
      <rPr>
        <b/>
        <sz val="10"/>
        <rFont val="Arial"/>
        <family val="2"/>
      </rPr>
      <t>NOTE:</t>
    </r>
    <r>
      <rPr>
        <sz val="10"/>
        <rFont val="Arial"/>
        <family val="2"/>
      </rPr>
      <t xml:space="preserve"> The Basic Wood Density shown in Table "T IV Conversion Factors" has been </t>
    </r>
    <r>
      <rPr>
        <b/>
        <sz val="10"/>
        <rFont val="Arial"/>
        <family val="2"/>
      </rPr>
      <t>calculated</t>
    </r>
    <r>
      <rPr>
        <sz val="10"/>
        <rFont val="Arial"/>
        <family val="2"/>
      </rPr>
      <t xml:space="preserve"> by using the "Mean oven-dry density" and </t>
    </r>
    <r>
      <rPr>
        <b/>
        <sz val="10"/>
        <rFont val="Arial"/>
        <family val="2"/>
      </rPr>
      <t>shrinkage factors</t>
    </r>
    <r>
      <rPr>
        <sz val="10"/>
        <rFont val="Arial"/>
        <family val="2"/>
      </rPr>
      <t xml:space="preserve"> from the Austrian Energy Agency.</t>
    </r>
  </si>
  <si>
    <t xml:space="preserve">Torrefied wood pellets are produced in a controlled carbonization process in which biomass is heated with little or no oxygen at high temperatures to produce a black char-like substance. The usual process involves raw wood or other biomass being prepared and torrefied, and then pelletized or briquetted. </t>
  </si>
  <si>
    <t>Canadian Biomass Magazine</t>
  </si>
  <si>
    <t>Note: Figures for wood used for energy should be reported without bark in the entire table IV.</t>
  </si>
  <si>
    <t>Share of total wood energy in TPES (%)</t>
  </si>
  <si>
    <t>Share of total wood energy in RES (%)</t>
  </si>
  <si>
    <t>Reporting: Wood Supply</t>
  </si>
  <si>
    <t>Reporting: Wood Transformation</t>
  </si>
  <si>
    <t>Reporting: Wood Energy</t>
  </si>
  <si>
    <t>Wood energy total as published [1 000 m3]</t>
  </si>
  <si>
    <t>reference year</t>
  </si>
  <si>
    <t>Source:</t>
  </si>
  <si>
    <t>JWEE</t>
  </si>
  <si>
    <t>Please select country</t>
  </si>
  <si>
    <t xml:space="preserve">NOTE: This table will be auto-filled when entering data, notably in table T IV ENERGY. Filling tables T I - T IV should be given priority. Only in case of restricted resources and/or data availability, this table offers member states the possibility to submit some aggregated data on wood energy supply and use.  </t>
  </si>
  <si>
    <t>Timeseries</t>
  </si>
  <si>
    <t>AGGREGATED RESULTS</t>
  </si>
  <si>
    <t>User defined</t>
  </si>
  <si>
    <t>In JWEE defined as primary industrial residues (liquid and solid).</t>
  </si>
  <si>
    <r>
      <t xml:space="preserve">E.g. European Waste 03 01 01 Waste bark and cork 
</t>
    </r>
    <r>
      <rPr>
        <b/>
        <sz val="10"/>
        <rFont val="Arial"/>
        <family val="2"/>
      </rPr>
      <t>It is reported in cubic metres solid volume and includes bark unaccounted for in the under bark figures of primary solid biomass.</t>
    </r>
  </si>
  <si>
    <t>Bulk Volume</t>
  </si>
  <si>
    <t>Other direct final consumption</t>
  </si>
  <si>
    <t>Other Direct final consumption</t>
  </si>
  <si>
    <t>Fuelwood (C &amp; NC)</t>
  </si>
  <si>
    <t>Coniferous and non-coniferous Fuelwood:
Roundwood that will be used as fuel for purposes such as cooking, heating or power production. It includes wood harvested from main stems, branches and other parts of trees (where these are harvested for fuel) and wood that will be used for charcoal production (e.g. in pit kilns and portable ovens). The volume of roundwood used in charcoal production is estimated by using a factor of 6.0 to convert from the weight (t) of charcoal produced to the solid volume (m3) of roundwood used in production. It also includes wood chips to be used for fuel that are made directly (i.e. in the forest) from roundwood. It excludes wood charcoal. It is reported in cubic metres solid volume underbark (i.e. excluding bark).
It includes wood fibres from above-ground woody biomass and below-ground woody biomass (excluding bark).</t>
  </si>
  <si>
    <t>Direct Final Consumer and Autoproducer (Heat, CHP and Electricity)</t>
  </si>
  <si>
    <t>Undertakings generating heat, CHP or electricity for their own use and/or for sale, as an activity which supports their primary activity (e.g. paper production). They may be privately or publicly owned.
Note: This definition differs from IEA definition where autoproducers and direct final consumers are divided into two categories, namely the Transformation Sector and Final Energy Consumption (Industry sector), while in the JWEE both categories are combined for pulp &amp; paper, wood &amp; wood products and other industry.
Note:</t>
  </si>
  <si>
    <t>Wood (in tdm and m³) consumed to produce electricity (in Table IV). Electricity is generated by thermal power plants separated into electricity plants and CHP plants.</t>
  </si>
  <si>
    <t xml:space="preserve">Wood (in tdm and m³) consumed to produce heat (in Table IV). Heat is generated by power plants separated into CHP plants and heat plants. </t>
  </si>
  <si>
    <t xml:space="preserve">Wood (in tdm and m³) consumed for combined Heat and Power generation (in Table IV). It refers to plants which are designed to produce both heat and electricity.  UNIPEDE refers to these as co-generation power stations.  </t>
  </si>
  <si>
    <t>TPES</t>
  </si>
  <si>
    <t>TJ</t>
  </si>
  <si>
    <t>RES</t>
  </si>
  <si>
    <t>Total</t>
  </si>
  <si>
    <t>Main Activity Plants plants refers to plants which are designed to produce electricity/CHP or Heat only.  If one or more units of the plant is a CHP unit (and the inputs and outputs can not be distinguished on a unit basis) then the whole plant is designated as a CHP plant. Main activity supply undertakings generate electricity and/or heat for sale to third parties, as their primary activity.  They may be privately or publicly owned. Note that the sale need not take place through the main activity grid.  Note: This includes district heating by communities, and small producers.
Note: Subsidiaries of wood industry companies that only sell power/heat should be included her. For example, a joint company (between sawmill and energy provider) would be a main activity producer.</t>
  </si>
  <si>
    <t>SB</t>
  </si>
  <si>
    <t>MAP</t>
  </si>
  <si>
    <t>AP</t>
  </si>
  <si>
    <t>R</t>
  </si>
  <si>
    <t>Albania-SB-MAP-TJ</t>
  </si>
  <si>
    <t>Andorra-SB-MAP-TJ</t>
  </si>
  <si>
    <t>Armenia-SB-MAP-TJ</t>
  </si>
  <si>
    <t>Austria-SB-MAP-TJ</t>
  </si>
  <si>
    <t>Azerbaijan-SB-MAP-TJ</t>
  </si>
  <si>
    <t>Belarus-SB-MAP-TJ</t>
  </si>
  <si>
    <t>Belgium-SB-MAP-TJ</t>
  </si>
  <si>
    <t>Bosnia and Herzegovina-SB-MAP-TJ</t>
  </si>
  <si>
    <t>Bulgaria-SB-MAP-TJ</t>
  </si>
  <si>
    <t>Canada-SB-MAP-TJ</t>
  </si>
  <si>
    <t>Croatia-SB-MAP-TJ</t>
  </si>
  <si>
    <t>Cyprus-SB-MAP-TJ</t>
  </si>
  <si>
    <t>Czech Republic-SB-MAP-TJ</t>
  </si>
  <si>
    <t>Denmark-SB-MAP-TJ</t>
  </si>
  <si>
    <t>Estonia-SB-MAP-TJ</t>
  </si>
  <si>
    <t>Finland-SB-MAP-TJ</t>
  </si>
  <si>
    <t>France-SB-MAP-TJ</t>
  </si>
  <si>
    <t>Georgia-SB-MAP-TJ</t>
  </si>
  <si>
    <t>Germany-SB-MAP-TJ</t>
  </si>
  <si>
    <t>Greece-SB-MAP-TJ</t>
  </si>
  <si>
    <t>Hungary-SB-MAP-TJ</t>
  </si>
  <si>
    <t>Iceland-SB-MAP-TJ</t>
  </si>
  <si>
    <t>Ireland-SB-MAP-TJ</t>
  </si>
  <si>
    <t>Israel-SB-MAP-TJ</t>
  </si>
  <si>
    <t>Italy-SB-MAP-TJ</t>
  </si>
  <si>
    <t>Kazakhstan-SB-MAP-TJ</t>
  </si>
  <si>
    <t>Kyrgyzstan-SB-MAP-TJ</t>
  </si>
  <si>
    <t>Latvia-SB-MAP-TJ</t>
  </si>
  <si>
    <t>Liechtenstein-SB-MAP-TJ</t>
  </si>
  <si>
    <t>Lithuania-SB-MAP-TJ</t>
  </si>
  <si>
    <t>Luxembourg-SB-MAP-TJ</t>
  </si>
  <si>
    <t>Malta-SB-MAP-TJ</t>
  </si>
  <si>
    <t>Monaco-SB-MAP-TJ</t>
  </si>
  <si>
    <t>Montenegro-SB-MAP-TJ</t>
  </si>
  <si>
    <t>Netherlands-SB-MAP-TJ</t>
  </si>
  <si>
    <t>Norway-SB-MAP-TJ</t>
  </si>
  <si>
    <t>Poland-SB-MAP-TJ</t>
  </si>
  <si>
    <t>Portugal-SB-MAP-TJ</t>
  </si>
  <si>
    <t>Republic of Moldova-SB-MAP-TJ</t>
  </si>
  <si>
    <t>Romania-SB-MAP-TJ</t>
  </si>
  <si>
    <t>Russian Federation-SB-MAP-TJ</t>
  </si>
  <si>
    <t>San Marino-SB-MAP-TJ</t>
  </si>
  <si>
    <t>Serbia-SB-MAP-TJ</t>
  </si>
  <si>
    <t>Slovakia-SB-MAP-TJ</t>
  </si>
  <si>
    <t>Slovenia-SB-MAP-TJ</t>
  </si>
  <si>
    <t>Spain-SB-MAP-TJ</t>
  </si>
  <si>
    <t>Sweden-SB-MAP-TJ</t>
  </si>
  <si>
    <t>Switzerland-SB-MAP-TJ</t>
  </si>
  <si>
    <t>Tajikistan-SB-MAP-TJ</t>
  </si>
  <si>
    <t>The former Yugoslav Republic of Macedonia  -SB-MAP-TJ</t>
  </si>
  <si>
    <t>Turkey-SB-MAP-TJ</t>
  </si>
  <si>
    <t>Turkmenistan-SB-MAP-TJ</t>
  </si>
  <si>
    <t>Ukraine-SB-MAP-TJ</t>
  </si>
  <si>
    <t>United Kingdom-SB-MAP-TJ</t>
  </si>
  <si>
    <t>United States-SB-MAP-TJ</t>
  </si>
  <si>
    <t>Uzbekistan-SB-MAP-TJ</t>
  </si>
  <si>
    <t>Albania-SB-AP-TJ</t>
  </si>
  <si>
    <t>Andorra-SB-AP-TJ</t>
  </si>
  <si>
    <t>Armenia-SB-AP-TJ</t>
  </si>
  <si>
    <t>Austria-SB-AP-TJ</t>
  </si>
  <si>
    <t>Azerbaijan-SB-AP-TJ</t>
  </si>
  <si>
    <t>Belarus-SB-AP-TJ</t>
  </si>
  <si>
    <t>Belgium-SB-AP-TJ</t>
  </si>
  <si>
    <t>Bosnia and Herzegovina-SB-AP-TJ</t>
  </si>
  <si>
    <t>Bulgaria-SB-AP-TJ</t>
  </si>
  <si>
    <t>Canada-SB-AP-TJ</t>
  </si>
  <si>
    <t>Croatia-SB-AP-TJ</t>
  </si>
  <si>
    <t>Cyprus-SB-AP-TJ</t>
  </si>
  <si>
    <t>Czech Republic-SB-AP-TJ</t>
  </si>
  <si>
    <t>Denmark-SB-AP-TJ</t>
  </si>
  <si>
    <t>Estonia-SB-AP-TJ</t>
  </si>
  <si>
    <t>Finland-SB-AP-TJ</t>
  </si>
  <si>
    <t>France-SB-AP-TJ</t>
  </si>
  <si>
    <t>Georgia-SB-AP-TJ</t>
  </si>
  <si>
    <t>Germany-SB-AP-TJ</t>
  </si>
  <si>
    <t>Greece-SB-AP-TJ</t>
  </si>
  <si>
    <t>Hungary-SB-AP-TJ</t>
  </si>
  <si>
    <t>Iceland-SB-AP-TJ</t>
  </si>
  <si>
    <t>Ireland-SB-AP-TJ</t>
  </si>
  <si>
    <t>Israel-SB-AP-TJ</t>
  </si>
  <si>
    <t>Italy-SB-AP-TJ</t>
  </si>
  <si>
    <t>Kazakhstan-SB-AP-TJ</t>
  </si>
  <si>
    <t>Kyrgyzstan-SB-AP-TJ</t>
  </si>
  <si>
    <t>Latvia-SB-AP-TJ</t>
  </si>
  <si>
    <t>Liechtenstein-SB-AP-TJ</t>
  </si>
  <si>
    <t>Lithuania-SB-AP-TJ</t>
  </si>
  <si>
    <t>Luxembourg-SB-AP-TJ</t>
  </si>
  <si>
    <t>Malta-SB-AP-TJ</t>
  </si>
  <si>
    <t>Monaco-SB-AP-TJ</t>
  </si>
  <si>
    <t>Montenegro-SB-AP-TJ</t>
  </si>
  <si>
    <t>Netherlands-SB-AP-TJ</t>
  </si>
  <si>
    <t>Norway-SB-AP-TJ</t>
  </si>
  <si>
    <t>Poland-SB-AP-TJ</t>
  </si>
  <si>
    <t>Portugal-SB-AP-TJ</t>
  </si>
  <si>
    <t>Republic of Moldova-SB-AP-TJ</t>
  </si>
  <si>
    <t>Romania-SB-AP-TJ</t>
  </si>
  <si>
    <t>Russian Federation-SB-AP-TJ</t>
  </si>
  <si>
    <t>San Marino-SB-AP-TJ</t>
  </si>
  <si>
    <t>Serbia-SB-AP-TJ</t>
  </si>
  <si>
    <t>Slovakia-SB-AP-TJ</t>
  </si>
  <si>
    <t>Slovenia-SB-AP-TJ</t>
  </si>
  <si>
    <t>Spain-SB-AP-TJ</t>
  </si>
  <si>
    <t>Sweden-SB-AP-TJ</t>
  </si>
  <si>
    <t>Switzerland-SB-AP-TJ</t>
  </si>
  <si>
    <t>Tajikistan-SB-AP-TJ</t>
  </si>
  <si>
    <t>The former Yugoslav Republic of Macedonia  -SB-AP-TJ</t>
  </si>
  <si>
    <t>Turkey-SB-AP-TJ</t>
  </si>
  <si>
    <t>Turkmenistan-SB-AP-TJ</t>
  </si>
  <si>
    <t>Ukraine-SB-AP-TJ</t>
  </si>
  <si>
    <t>United Kingdom-SB-AP-TJ</t>
  </si>
  <si>
    <t>United States-SB-AP-TJ</t>
  </si>
  <si>
    <t>Uzbekistan-SB-AP-TJ</t>
  </si>
  <si>
    <t>Albania-SB-R-TJ</t>
  </si>
  <si>
    <t>Andorra-SB-R-TJ</t>
  </si>
  <si>
    <t>Armenia-SB-R-TJ</t>
  </si>
  <si>
    <t>Austria-SB-R-TJ</t>
  </si>
  <si>
    <t>Azerbaijan-SB-R-TJ</t>
  </si>
  <si>
    <t>Belarus-SB-R-TJ</t>
  </si>
  <si>
    <t>Belgium-SB-R-TJ</t>
  </si>
  <si>
    <t>Bosnia and Herzegovina-SB-R-TJ</t>
  </si>
  <si>
    <t>Bulgaria-SB-R-TJ</t>
  </si>
  <si>
    <t>Canada-SB-R-TJ</t>
  </si>
  <si>
    <t>Croatia-SB-R-TJ</t>
  </si>
  <si>
    <t>Cyprus-SB-R-TJ</t>
  </si>
  <si>
    <t>Czech Republic-SB-R-TJ</t>
  </si>
  <si>
    <t>Denmark-SB-R-TJ</t>
  </si>
  <si>
    <t>Estonia-SB-R-TJ</t>
  </si>
  <si>
    <t>Finland-SB-R-TJ</t>
  </si>
  <si>
    <t>France-SB-R-TJ</t>
  </si>
  <si>
    <t>Georgia-SB-R-TJ</t>
  </si>
  <si>
    <t>Germany-SB-R-TJ</t>
  </si>
  <si>
    <t>Greece-SB-R-TJ</t>
  </si>
  <si>
    <t>Hungary-SB-R-TJ</t>
  </si>
  <si>
    <t>Iceland-SB-R-TJ</t>
  </si>
  <si>
    <t>Ireland-SB-R-TJ</t>
  </si>
  <si>
    <t>Israel-SB-R-TJ</t>
  </si>
  <si>
    <t>Italy-SB-R-TJ</t>
  </si>
  <si>
    <t>Kazakhstan-SB-R-TJ</t>
  </si>
  <si>
    <t>Kyrgyzstan-SB-R-TJ</t>
  </si>
  <si>
    <t>Latvia-SB-R-TJ</t>
  </si>
  <si>
    <t>Liechtenstein-SB-R-TJ</t>
  </si>
  <si>
    <t>Lithuania-SB-R-TJ</t>
  </si>
  <si>
    <t>Luxembourg-SB-R-TJ</t>
  </si>
  <si>
    <t>Malta-SB-R-TJ</t>
  </si>
  <si>
    <t>Monaco-SB-R-TJ</t>
  </si>
  <si>
    <t>Montenegro-SB-R-TJ</t>
  </si>
  <si>
    <t>Netherlands-SB-R-TJ</t>
  </si>
  <si>
    <t>Norway-SB-R-TJ</t>
  </si>
  <si>
    <t>Poland-SB-R-TJ</t>
  </si>
  <si>
    <t>Portugal-SB-R-TJ</t>
  </si>
  <si>
    <t>Republic of Moldova-SB-R-TJ</t>
  </si>
  <si>
    <t>Romania-SB-R-TJ</t>
  </si>
  <si>
    <t>Russian Federation-SB-R-TJ</t>
  </si>
  <si>
    <t>San Marino-SB-R-TJ</t>
  </si>
  <si>
    <t>Serbia-SB-R-TJ</t>
  </si>
  <si>
    <t>Slovakia-SB-R-TJ</t>
  </si>
  <si>
    <t>Slovenia-SB-R-TJ</t>
  </si>
  <si>
    <t>Spain-SB-R-TJ</t>
  </si>
  <si>
    <t>Sweden-SB-R-TJ</t>
  </si>
  <si>
    <t>Switzerland-SB-R-TJ</t>
  </si>
  <si>
    <t>Tajikistan-SB-R-TJ</t>
  </si>
  <si>
    <t>The former Yugoslav Republic of Macedonia  -SB-R-TJ</t>
  </si>
  <si>
    <t>Turkey-SB-R-TJ</t>
  </si>
  <si>
    <t>Turkmenistan-SB-R-TJ</t>
  </si>
  <si>
    <t>Ukraine-SB-R-TJ</t>
  </si>
  <si>
    <t>United Kingdom-SB-R-TJ</t>
  </si>
  <si>
    <t>United States-SB-R-TJ</t>
  </si>
  <si>
    <t>Uzbekistan-SB-R-TJ</t>
  </si>
  <si>
    <t>Albania-SB-O-TJ</t>
  </si>
  <si>
    <t>Andorra-SB-O-TJ</t>
  </si>
  <si>
    <t>Armenia-SB-O-TJ</t>
  </si>
  <si>
    <t>Austria-SB-O-TJ</t>
  </si>
  <si>
    <t>Azerbaijan-SB-O-TJ</t>
  </si>
  <si>
    <t>Belarus-SB-O-TJ</t>
  </si>
  <si>
    <t>Belgium-SB-O-TJ</t>
  </si>
  <si>
    <t>Bosnia and Herzegovina-SB-O-TJ</t>
  </si>
  <si>
    <t>Bulgaria-SB-O-TJ</t>
  </si>
  <si>
    <t>Canada-SB-O-TJ</t>
  </si>
  <si>
    <t>Croatia-SB-O-TJ</t>
  </si>
  <si>
    <t>Cyprus-SB-O-TJ</t>
  </si>
  <si>
    <t>Czech Republic-SB-O-TJ</t>
  </si>
  <si>
    <t>Denmark-SB-O-TJ</t>
  </si>
  <si>
    <t>Estonia-SB-O-TJ</t>
  </si>
  <si>
    <t>Finland-SB-O-TJ</t>
  </si>
  <si>
    <t>France-SB-O-TJ</t>
  </si>
  <si>
    <t>Georgia-SB-O-TJ</t>
  </si>
  <si>
    <t>Germany-SB-O-TJ</t>
  </si>
  <si>
    <t>Greece-SB-O-TJ</t>
  </si>
  <si>
    <t>Hungary-SB-O-TJ</t>
  </si>
  <si>
    <t>Iceland-SB-O-TJ</t>
  </si>
  <si>
    <t>Ireland-SB-O-TJ</t>
  </si>
  <si>
    <t>Israel-SB-O-TJ</t>
  </si>
  <si>
    <t>Italy-SB-O-TJ</t>
  </si>
  <si>
    <t>Kazakhstan-SB-O-TJ</t>
  </si>
  <si>
    <t>Kyrgyzstan-SB-O-TJ</t>
  </si>
  <si>
    <t>Latvia-SB-O-TJ</t>
  </si>
  <si>
    <t>Liechtenstein-SB-O-TJ</t>
  </si>
  <si>
    <t>Lithuania-SB-O-TJ</t>
  </si>
  <si>
    <t>Luxembourg-SB-O-TJ</t>
  </si>
  <si>
    <t>Malta-SB-O-TJ</t>
  </si>
  <si>
    <t>Monaco-SB-O-TJ</t>
  </si>
  <si>
    <t>Montenegro-SB-O-TJ</t>
  </si>
  <si>
    <t>Netherlands-SB-O-TJ</t>
  </si>
  <si>
    <t>Norway-SB-O-TJ</t>
  </si>
  <si>
    <t>Poland-SB-O-TJ</t>
  </si>
  <si>
    <t>Portugal-SB-O-TJ</t>
  </si>
  <si>
    <t>Republic of Moldova-SB-O-TJ</t>
  </si>
  <si>
    <t>Romania-SB-O-TJ</t>
  </si>
  <si>
    <t>Russian Federation-SB-O-TJ</t>
  </si>
  <si>
    <t>San Marino-SB-O-TJ</t>
  </si>
  <si>
    <t>Serbia-SB-O-TJ</t>
  </si>
  <si>
    <t>Slovakia-SB-O-TJ</t>
  </si>
  <si>
    <t>Slovenia-SB-O-TJ</t>
  </si>
  <si>
    <t>Spain-SB-O-TJ</t>
  </si>
  <si>
    <t>Sweden-SB-O-TJ</t>
  </si>
  <si>
    <t>Switzerland-SB-O-TJ</t>
  </si>
  <si>
    <t>Tajikistan-SB-O-TJ</t>
  </si>
  <si>
    <t>The former Yugoslav Republic of Macedonia  -SB-O-TJ</t>
  </si>
  <si>
    <t>Turkey-SB-O-TJ</t>
  </si>
  <si>
    <t>Turkmenistan-SB-O-TJ</t>
  </si>
  <si>
    <t>Ukraine-SB-O-TJ</t>
  </si>
  <si>
    <t>United Kingdom-SB-O-TJ</t>
  </si>
  <si>
    <t>United States-SB-O-TJ</t>
  </si>
  <si>
    <t>Uzbekistan-SB-O-TJ</t>
  </si>
  <si>
    <t/>
  </si>
  <si>
    <t>IEA/OECD</t>
  </si>
  <si>
    <t>1000 m³ / TJ</t>
  </si>
  <si>
    <t>Total wood energy generation (TJ) (calculation totals*heating value) used in 2007</t>
  </si>
  <si>
    <t>Total wood energy generation (TJ) (calculation totals*heating value) used in 2009</t>
  </si>
  <si>
    <t>Total wood energy generation (TJ) (calculation totals*heating value) used in 2011</t>
  </si>
  <si>
    <t>Total wood energy generation (TJ) (calculation totals*heating value) used in 2013</t>
  </si>
  <si>
    <t>Solid Biofuel excluding charcoal (1000 m³)*</t>
  </si>
  <si>
    <t>*Conversion factor TJ to m³:</t>
  </si>
  <si>
    <t>0-6</t>
  </si>
  <si>
    <t>Total wood energy (in 1000m3) used in 2015</t>
  </si>
  <si>
    <t>C30</t>
  </si>
  <si>
    <t>C31</t>
  </si>
  <si>
    <t>C32</t>
  </si>
  <si>
    <t>C33</t>
  </si>
  <si>
    <t>C34</t>
  </si>
  <si>
    <t>C35</t>
  </si>
  <si>
    <t>Collecting information from sheets Overview, TI, TII, TIII and TIV</t>
  </si>
  <si>
    <t>C44</t>
  </si>
  <si>
    <t>E44</t>
  </si>
  <si>
    <t>G44</t>
  </si>
  <si>
    <t>H44</t>
  </si>
  <si>
    <t>I44</t>
  </si>
  <si>
    <t>C45</t>
  </si>
  <si>
    <t>E45</t>
  </si>
  <si>
    <t>G45</t>
  </si>
  <si>
    <t>I45</t>
  </si>
  <si>
    <t>C46</t>
  </si>
  <si>
    <t>E46</t>
  </si>
  <si>
    <t>G46</t>
  </si>
  <si>
    <t>I46</t>
  </si>
  <si>
    <t>C47</t>
  </si>
  <si>
    <t>E47</t>
  </si>
  <si>
    <t>G47</t>
  </si>
  <si>
    <t>I47</t>
  </si>
  <si>
    <t>D44</t>
  </si>
  <si>
    <t>F44</t>
  </si>
  <si>
    <t>J44</t>
  </si>
  <si>
    <t>D45</t>
  </si>
  <si>
    <t>F45</t>
  </si>
  <si>
    <t>H45</t>
  </si>
  <si>
    <t>J45</t>
  </si>
  <si>
    <t>D46</t>
  </si>
  <si>
    <t>F46</t>
  </si>
  <si>
    <t>H46</t>
  </si>
  <si>
    <t>J46</t>
  </si>
  <si>
    <t>D47</t>
  </si>
  <si>
    <t>F47</t>
  </si>
  <si>
    <t>H47</t>
  </si>
  <si>
    <t>J47</t>
  </si>
  <si>
    <t>M26</t>
  </si>
  <si>
    <t>2-WW-PCRW-UWW-DP</t>
  </si>
  <si>
    <t>2-WW-PCRW-UWW-I</t>
  </si>
  <si>
    <t>2-WW-PCRW-UWW-E</t>
  </si>
  <si>
    <t>Domestic production of unspecified wood waste (1000 mt)</t>
  </si>
  <si>
    <t>Imports of unspecified wood waste (1000 mt)</t>
  </si>
  <si>
    <t>Exports of unspecified wood waste (1000 mt)</t>
  </si>
  <si>
    <t>3-OTP-DP</t>
  </si>
  <si>
    <t>3-OTP-I</t>
  </si>
  <si>
    <t>3-OTP-E</t>
  </si>
  <si>
    <t>of which: Torrified Wood Pellets</t>
  </si>
  <si>
    <t>Domestic production of which: torrified wood pellets (1000 mt)</t>
  </si>
  <si>
    <t>Imports of which: torrified wood pellets (1000 mt)</t>
  </si>
  <si>
    <t>Export of which: torrified wood pellets (1000 mt)</t>
  </si>
  <si>
    <t>J15</t>
  </si>
  <si>
    <t>F19</t>
  </si>
  <si>
    <t>F24</t>
  </si>
  <si>
    <t>F25</t>
  </si>
  <si>
    <t>F26</t>
  </si>
  <si>
    <t>F31</t>
  </si>
  <si>
    <t>F32</t>
  </si>
  <si>
    <t>F33</t>
  </si>
  <si>
    <t>G24</t>
  </si>
  <si>
    <t>G26</t>
  </si>
  <si>
    <t>G19</t>
  </si>
  <si>
    <t>G25</t>
  </si>
  <si>
    <t>G31</t>
  </si>
  <si>
    <t>G32</t>
  </si>
  <si>
    <t>G33</t>
  </si>
  <si>
    <t>L32</t>
  </si>
  <si>
    <t>4-WBFFIRW-OTP</t>
  </si>
  <si>
    <t>4-WBFFFW-OTP</t>
  </si>
  <si>
    <t>4-WBOFIRW-OTP</t>
  </si>
  <si>
    <t>4-WBOFFW-OTP</t>
  </si>
  <si>
    <t>4-UPSB-OTP</t>
  </si>
  <si>
    <t>4-CP-OTP</t>
  </si>
  <si>
    <t>4-WR-OTP</t>
  </si>
  <si>
    <t>4-B-OTP</t>
  </si>
  <si>
    <t>4-USCP-OTP</t>
  </si>
  <si>
    <t>4-NHWW-OTP</t>
  </si>
  <si>
    <t>4-HWW-OTP</t>
  </si>
  <si>
    <t>4-UWW-OTP</t>
  </si>
  <si>
    <t>Chips and particles used to produce wood pellets of which: torrified (1000 t.d.m.)</t>
  </si>
  <si>
    <t>Wood residues used to produce wood pellets of which: torrified (1000 t.d.m.)</t>
  </si>
  <si>
    <t>Bark used to produce wood pellets of which: torrified (1000 t.d.m.)</t>
  </si>
  <si>
    <t>Unspecified  solid co-products used to produce wood pellets of which: torrified (1000 t.d.m.)</t>
  </si>
  <si>
    <t>Non-hazardous wood waste to produce wood pellets of which: torrified (1000 t.d.m.)</t>
  </si>
  <si>
    <t>Hazardous wood waste to produce wood pellets of which: torrified (1000 t.d.m.)</t>
  </si>
  <si>
    <t>Unspecified wood waste to produce wood pellets of which: torrified (1000 t.d.m.)</t>
  </si>
  <si>
    <t>Biomass from forests used to produce wood pellets of which: torrified (1000 t.d.m.)</t>
  </si>
  <si>
    <t>Biomass from outside forests used to produce wood pellets of which: torrified (1000 t.d.m.)</t>
  </si>
  <si>
    <t>Biomass from forests used to produce wood pellets (1000 t.d.m.)</t>
  </si>
  <si>
    <t>Biomass from outside forests used to produce wood pellets (1000 t.d.m.)</t>
  </si>
  <si>
    <t>Biomass from forests used to produce wood briquettes (1000 t.d.m.)</t>
  </si>
  <si>
    <t>Biomass from outside forests used to produce wood briquettes (1000 t.d.m.)</t>
  </si>
  <si>
    <t>S26</t>
  </si>
  <si>
    <t>T26</t>
  </si>
  <si>
    <t>R26</t>
  </si>
  <si>
    <t>X26</t>
  </si>
  <si>
    <t>E38</t>
  </si>
  <si>
    <t>K38</t>
  </si>
  <si>
    <t>Q38</t>
  </si>
  <si>
    <t>W38</t>
  </si>
  <si>
    <t>H19</t>
  </si>
  <si>
    <t>H24</t>
  </si>
  <si>
    <t>H25</t>
  </si>
  <si>
    <t>H26</t>
  </si>
  <si>
    <t>H31</t>
  </si>
  <si>
    <t>H32</t>
  </si>
  <si>
    <t>H33</t>
  </si>
  <si>
    <t>Z26</t>
  </si>
  <si>
    <t>Y26</t>
  </si>
  <si>
    <t>AE26</t>
  </si>
  <si>
    <t>AD26</t>
  </si>
  <si>
    <t>AP17</t>
  </si>
  <si>
    <t>AP18</t>
  </si>
  <si>
    <t>AP19</t>
  </si>
  <si>
    <t>AP20</t>
  </si>
  <si>
    <t>AP23</t>
  </si>
  <si>
    <t>AP24</t>
  </si>
  <si>
    <t>AP25</t>
  </si>
  <si>
    <t>AP26</t>
  </si>
  <si>
    <t>AP31</t>
  </si>
  <si>
    <t>AP32</t>
  </si>
  <si>
    <t>AP33</t>
  </si>
  <si>
    <t>AQ23</t>
  </si>
  <si>
    <t>Wood Pellets of which: torrified</t>
  </si>
  <si>
    <t>4-WF-OTP</t>
  </si>
  <si>
    <t>Estimated wood feedstock necessary to produce this amount of wood pellets of which torrified (1000 t.d.m.)</t>
  </si>
  <si>
    <t>AC38</t>
  </si>
  <si>
    <t>AI38</t>
  </si>
  <si>
    <t>AO38</t>
  </si>
  <si>
    <t>4-U-OTP</t>
  </si>
  <si>
    <t>Share of wood feedstock that comes from unknown sources of wood for wood pellets of which: torrified (percentage)</t>
  </si>
  <si>
    <t>AP14</t>
  </si>
  <si>
    <t>4-WBFFIRW-OTP-P</t>
  </si>
  <si>
    <t>4-WBFFFW-OTP-P</t>
  </si>
  <si>
    <t>4-WBOFIRW-OTP-P</t>
  </si>
  <si>
    <t>4-WBOFFW-OTP-P</t>
  </si>
  <si>
    <t>4-UPSB-OTP-P</t>
  </si>
  <si>
    <t>4-CP-OTP-P</t>
  </si>
  <si>
    <t>4-WR-OTP-P</t>
  </si>
  <si>
    <t>4-B-OTP-P</t>
  </si>
  <si>
    <t>4-USCP-OTP-P</t>
  </si>
  <si>
    <t>4-NHWW-OTP-P</t>
  </si>
  <si>
    <t>4-HWW-OTP-P</t>
  </si>
  <si>
    <t>4-UWW-OTP-P</t>
  </si>
  <si>
    <t>Wood pellets of which: torrified</t>
  </si>
  <si>
    <t>Biomass from forests used to produce Wood pellets of which: torrified (1000 t.d.m.) - Percentage</t>
  </si>
  <si>
    <t>Biomass from outside forests used to produce Wood pellets of which: torrified (1000 t.d.m.) - Percentage</t>
  </si>
  <si>
    <t>Unspecified primary solid biomass used to produce Wood pellets of which: torrified (1000 t.d.m.) - Percentage</t>
  </si>
  <si>
    <t>Chips and particles used to produce Wood pellets of which: torrified (1000 t.d.m.) - Percentage</t>
  </si>
  <si>
    <t>Wood residues used to produce Wood pellets of which: torrified (1000 t.d.m.) - Percentage</t>
  </si>
  <si>
    <t>Bark used to produce Wood pellets of which: torrified (1000 t.d.m.) - Percentage</t>
  </si>
  <si>
    <t>Unspecified  solid co-products used to produce Wood pellets of which: torrified (1000 t.d.m.) - Percentage</t>
  </si>
  <si>
    <t>Non-hazardous wood waste to produce Wood pellets of which: torrified (1000 t.d.m.) - Percentage</t>
  </si>
  <si>
    <t>Hazardous wood waste to produce Wood pellets of which: torrified (1000 t.d.m.) - Percentage</t>
  </si>
  <si>
    <t>Unspecified wood waste to produce Wood pellets of which: torrified (1000 t.d.m.) - Percentage</t>
  </si>
  <si>
    <t>AF26</t>
  </si>
  <si>
    <t>AR23</t>
  </si>
  <si>
    <t>T36</t>
  </si>
  <si>
    <t>T39</t>
  </si>
  <si>
    <t>T40</t>
  </si>
  <si>
    <t>T41</t>
  </si>
  <si>
    <t>T43</t>
  </si>
  <si>
    <t>5-OTP-MAPT</t>
  </si>
  <si>
    <t>Pellets of which: torrified</t>
  </si>
  <si>
    <t>U27</t>
  </si>
  <si>
    <t>U28</t>
  </si>
  <si>
    <t>U31</t>
  </si>
  <si>
    <t>U36</t>
  </si>
  <si>
    <t>U39</t>
  </si>
  <si>
    <t>U43</t>
  </si>
  <si>
    <t>AE36</t>
  </si>
  <si>
    <t>AE39</t>
  </si>
  <si>
    <t>AE43</t>
  </si>
  <si>
    <t>AF36</t>
  </si>
  <si>
    <t>AF39</t>
  </si>
  <si>
    <t>AF43</t>
  </si>
  <si>
    <t>5-OTP-AHCET</t>
  </si>
  <si>
    <t>U17</t>
  </si>
  <si>
    <t>U18</t>
  </si>
  <si>
    <t>U19</t>
  </si>
  <si>
    <t>U20</t>
  </si>
  <si>
    <t>U21</t>
  </si>
  <si>
    <t>U29</t>
  </si>
  <si>
    <t>U40</t>
  </si>
  <si>
    <t>U41</t>
  </si>
  <si>
    <t>Total Main Activity Producer of wood pellets of which: torrified (1000 t.d.m)</t>
  </si>
  <si>
    <t>AE40</t>
  </si>
  <si>
    <t>AE41</t>
  </si>
  <si>
    <t>AF40</t>
  </si>
  <si>
    <t>AF41</t>
  </si>
  <si>
    <t>Total Autoproducer of wood pellets of which: torrified (1000 t.d.m)</t>
  </si>
  <si>
    <t>AT23</t>
  </si>
  <si>
    <t>AT36</t>
  </si>
  <si>
    <t>AT39</t>
  </si>
  <si>
    <t>AT40</t>
  </si>
  <si>
    <t>AT41</t>
  </si>
  <si>
    <t>AT43</t>
  </si>
  <si>
    <t>AU23</t>
  </si>
  <si>
    <t>AU36</t>
  </si>
  <si>
    <t>AU39</t>
  </si>
  <si>
    <t>AU40</t>
  </si>
  <si>
    <t>AU41</t>
  </si>
  <si>
    <t>AU43</t>
  </si>
  <si>
    <t>AT34</t>
  </si>
  <si>
    <t>AU34</t>
  </si>
  <si>
    <t>AT37</t>
  </si>
  <si>
    <t>AU37</t>
  </si>
  <si>
    <t>5-OTP-DFCT</t>
  </si>
  <si>
    <t>Total Direct Final Consumption of wood pellets of which: torrefied (1000 t.d.m)</t>
  </si>
  <si>
    <t>Wood used for energy</t>
  </si>
  <si>
    <t>Wood used for energy of solid biomass from unknown sources (1000 t.d.m)</t>
  </si>
  <si>
    <t>Wood used for energy of chips and particles (1000 t.d.m)</t>
  </si>
  <si>
    <t>Wood used for energy of wood residues (1000 t.d.m)</t>
  </si>
  <si>
    <t>Wood used for energy of bark (1000 t.d.m)</t>
  </si>
  <si>
    <t>Wood used for energy of unspecified solid co-products (1000 t.d.m)</t>
  </si>
  <si>
    <t>Wood used for energy of black liquor (1000 t)</t>
  </si>
  <si>
    <t>Wood used for energy of crude tall oil (1000 t)</t>
  </si>
  <si>
    <t>Wood used for energy of unspecified liquid co-products (1000 t.d.m.)</t>
  </si>
  <si>
    <t>Wood used for energy of wood charcoal (1000 t.d.m)</t>
  </si>
  <si>
    <t>Wood used for energy of wood pellets (1000 t.d.m)</t>
  </si>
  <si>
    <t>Wood used for energy of wood pellets of which: torrified (1000 t.d.m)</t>
  </si>
  <si>
    <t>Wood used for energy of wood briquettes (1000 t.d.m)</t>
  </si>
  <si>
    <t>Wood used for energy of pyrolysis oils (1000 t)</t>
  </si>
  <si>
    <t>Wood used for energy of cellulose based ethanol (1000 t)</t>
  </si>
  <si>
    <t>Wood used for energy of wood based biodiesel (1000 t)</t>
  </si>
  <si>
    <t>Wood used for energy of non-hazardous wood waste (1000 t.d.m)</t>
  </si>
  <si>
    <t>Wood used for energy of hazardous wood waste (1000 t.d.m)</t>
  </si>
  <si>
    <t>Wood used for energy of unspeficied wood waste (1000 t.d.m)</t>
  </si>
  <si>
    <t>J23</t>
  </si>
  <si>
    <t>J34</t>
  </si>
  <si>
    <t>J36</t>
  </si>
  <si>
    <t>J37</t>
  </si>
  <si>
    <t>J39</t>
  </si>
  <si>
    <t>J40</t>
  </si>
  <si>
    <t>J41</t>
  </si>
  <si>
    <t>J43</t>
  </si>
  <si>
    <t>I23</t>
  </si>
  <si>
    <t>I34</t>
  </si>
  <si>
    <t>I36</t>
  </si>
  <si>
    <t>I37</t>
  </si>
  <si>
    <t>I39</t>
  </si>
  <si>
    <t>I40</t>
  </si>
  <si>
    <t>I41</t>
  </si>
  <si>
    <t>I43</t>
  </si>
  <si>
    <t>5-OTP-NDS</t>
  </si>
  <si>
    <t>Net Domestic Supply of wood pellets of which: torrefied (1000 t.d.m)</t>
  </si>
  <si>
    <t>5-WBFFIRW-WUE</t>
  </si>
  <si>
    <t>5-WBFFFW-WUE</t>
  </si>
  <si>
    <t>5-WBOFIRW-WUE</t>
  </si>
  <si>
    <t>5-WBOFFW-WUE</t>
  </si>
  <si>
    <t>5-U-WUE</t>
  </si>
  <si>
    <t>5-CP-WUE</t>
  </si>
  <si>
    <t>5-WR-WUE</t>
  </si>
  <si>
    <t>5-B-WUE</t>
  </si>
  <si>
    <t>5-USCP-WUE</t>
  </si>
  <si>
    <t>5-BL-WUE</t>
  </si>
  <si>
    <t>5-TO-WUE</t>
  </si>
  <si>
    <t>5-ULCP-WUE</t>
  </si>
  <si>
    <t>5-WC-WUE</t>
  </si>
  <si>
    <t>5-WP-WUE</t>
  </si>
  <si>
    <t>5-OTP-WUE</t>
  </si>
  <si>
    <t>5-WB-WUE</t>
  </si>
  <si>
    <t>5-PO-WUE</t>
  </si>
  <si>
    <t>5-CBE-WUE</t>
  </si>
  <si>
    <t>5-WBB-WUE</t>
  </si>
  <si>
    <t>5-NHWW-WUE</t>
  </si>
  <si>
    <t>5-HWW-WUE</t>
  </si>
  <si>
    <t>5-UWW-WUE</t>
  </si>
  <si>
    <t>5-WFUS-WUE</t>
  </si>
  <si>
    <t>Wood used for energy of wood from unknown sources (1000 t.d.m.)</t>
  </si>
  <si>
    <t>Net Domestic Supply of solid biomass from forests (1000 t.d.m)</t>
  </si>
  <si>
    <t>Net Domestic Supply of solid biomass from outside forests (1000 t.d.m)</t>
  </si>
  <si>
    <t>L35</t>
  </si>
  <si>
    <t>L36</t>
  </si>
  <si>
    <t>L39</t>
  </si>
  <si>
    <t>L40</t>
  </si>
  <si>
    <t>L41</t>
  </si>
  <si>
    <t>L43</t>
  </si>
  <si>
    <t>M36</t>
  </si>
  <si>
    <t>M39</t>
  </si>
  <si>
    <t>M40</t>
  </si>
  <si>
    <t>M41</t>
  </si>
  <si>
    <t>M43</t>
  </si>
  <si>
    <t>5-OTP-ETS-E</t>
  </si>
  <si>
    <t>Wood Pellets of which: torrefied used by the Energy Transformation Sector (Main Activity) to generate Electricity (1000 t.d.m.)</t>
  </si>
  <si>
    <t>N36</t>
  </si>
  <si>
    <t>N39</t>
  </si>
  <si>
    <t>N40</t>
  </si>
  <si>
    <t>N41</t>
  </si>
  <si>
    <t>N43</t>
  </si>
  <si>
    <t>O36</t>
  </si>
  <si>
    <t>O39</t>
  </si>
  <si>
    <t>O40</t>
  </si>
  <si>
    <t>O41</t>
  </si>
  <si>
    <t>O43</t>
  </si>
  <si>
    <t>5-OTP-ETS-C</t>
  </si>
  <si>
    <t>Wood Pellets of which: torrefied used by the Energy Transformation Sector (Main Activity) to generate CHP (1000 t.d.m.)</t>
  </si>
  <si>
    <t>P36</t>
  </si>
  <si>
    <t>P39</t>
  </si>
  <si>
    <t>P40</t>
  </si>
  <si>
    <t>P41</t>
  </si>
  <si>
    <t>P43</t>
  </si>
  <si>
    <t>Q36</t>
  </si>
  <si>
    <t>Q39</t>
  </si>
  <si>
    <t>Q40</t>
  </si>
  <si>
    <t>Q41</t>
  </si>
  <si>
    <t>Q43</t>
  </si>
  <si>
    <t>5-OTP-ETS-H</t>
  </si>
  <si>
    <t>Wood Pellets of which: torrefied used by the Energy Transformation Sector (Main Activity) to generate Heat (1000 t.d.m.)</t>
  </si>
  <si>
    <t>W17</t>
  </si>
  <si>
    <t>W18</t>
  </si>
  <si>
    <t>W19</t>
  </si>
  <si>
    <t>W20</t>
  </si>
  <si>
    <t>W21</t>
  </si>
  <si>
    <t>W23</t>
  </si>
  <si>
    <t>W24</t>
  </si>
  <si>
    <t>W25</t>
  </si>
  <si>
    <t>W26</t>
  </si>
  <si>
    <t>W27</t>
  </si>
  <si>
    <t>W28</t>
  </si>
  <si>
    <t>W29</t>
  </si>
  <si>
    <t>W31</t>
  </si>
  <si>
    <t>W32</t>
  </si>
  <si>
    <t>W33</t>
  </si>
  <si>
    <t>W36</t>
  </si>
  <si>
    <t>W39</t>
  </si>
  <si>
    <t>W40</t>
  </si>
  <si>
    <t>W41</t>
  </si>
  <si>
    <t>W43</t>
  </si>
  <si>
    <t>X36</t>
  </si>
  <si>
    <t>X39</t>
  </si>
  <si>
    <t>X40</t>
  </si>
  <si>
    <t>X41</t>
  </si>
  <si>
    <t>X43</t>
  </si>
  <si>
    <t>5-OTP-ETS-PP</t>
  </si>
  <si>
    <t>Wood Pellets of which: torrefied used by the Industry Sector (Autoprod.) used by the Pulp&amp;Paper Industry (1000 t.d.m.)</t>
  </si>
  <si>
    <t>Y36</t>
  </si>
  <si>
    <t>Y39</t>
  </si>
  <si>
    <t>Y40</t>
  </si>
  <si>
    <t>Y41</t>
  </si>
  <si>
    <t>Y43</t>
  </si>
  <si>
    <t>Z36</t>
  </si>
  <si>
    <t>Z39</t>
  </si>
  <si>
    <t>Z40</t>
  </si>
  <si>
    <t>Z41</t>
  </si>
  <si>
    <t>Z43</t>
  </si>
  <si>
    <t>5-OTP-ETS-WAWP</t>
  </si>
  <si>
    <t>Wood Pellets of which: torrefied used by the Industry Sector (Autoprod.) used by the Wood and Wood Products Industry (1000 t.d.m.)</t>
  </si>
  <si>
    <t>AA23</t>
  </si>
  <si>
    <t>AA26</t>
  </si>
  <si>
    <t>AA29</t>
  </si>
  <si>
    <t>AA36</t>
  </si>
  <si>
    <t>AA39</t>
  </si>
  <si>
    <t>AA40</t>
  </si>
  <si>
    <t>AA41</t>
  </si>
  <si>
    <t>AA43</t>
  </si>
  <si>
    <t>AB23</t>
  </si>
  <si>
    <t>AB26</t>
  </si>
  <si>
    <t>AB29</t>
  </si>
  <si>
    <t>AB36</t>
  </si>
  <si>
    <t>AB39</t>
  </si>
  <si>
    <t>AB40</t>
  </si>
  <si>
    <t>AB41</t>
  </si>
  <si>
    <t>AB43</t>
  </si>
  <si>
    <t>5-OTP-ETS-O</t>
  </si>
  <si>
    <t>Wood Pellets of which: torrefied used by the Industry Sector (Autoprod.) used by all other Industry Sectors (1000 t.d.m.)</t>
  </si>
  <si>
    <t>AH17</t>
  </si>
  <si>
    <t>AH18</t>
  </si>
  <si>
    <t>AH19</t>
  </si>
  <si>
    <t>AH20</t>
  </si>
  <si>
    <t>AH21</t>
  </si>
  <si>
    <t>AH23</t>
  </si>
  <si>
    <t>AH24</t>
  </si>
  <si>
    <t>AH25</t>
  </si>
  <si>
    <t>AH26</t>
  </si>
  <si>
    <t>AH27</t>
  </si>
  <si>
    <t>AH28</t>
  </si>
  <si>
    <t>AH29</t>
  </si>
  <si>
    <t>AH31</t>
  </si>
  <si>
    <t>AH32</t>
  </si>
  <si>
    <t>AH33</t>
  </si>
  <si>
    <t>AH34</t>
  </si>
  <si>
    <t>AH35</t>
  </si>
  <si>
    <t>AH36</t>
  </si>
  <si>
    <t>AH37</t>
  </si>
  <si>
    <t>AH39</t>
  </si>
  <si>
    <t>AH40</t>
  </si>
  <si>
    <t>AH41</t>
  </si>
  <si>
    <t>AH43</t>
  </si>
  <si>
    <t>AI23</t>
  </si>
  <si>
    <t>AI34</t>
  </si>
  <si>
    <t>AI36</t>
  </si>
  <si>
    <t>AI37</t>
  </si>
  <si>
    <t>AI39</t>
  </si>
  <si>
    <t>AI40</t>
  </si>
  <si>
    <t>AI41</t>
  </si>
  <si>
    <t>AI43</t>
  </si>
  <si>
    <t>5-OTP-DFC-R</t>
  </si>
  <si>
    <t>Wood Pellets of which: torrefied (Direct final consumption) Residential use (1000 t.d.m.)</t>
  </si>
  <si>
    <t>AJ34</t>
  </si>
  <si>
    <t>AJ36</t>
  </si>
  <si>
    <t>AJ37</t>
  </si>
  <si>
    <t>AJ39</t>
  </si>
  <si>
    <t>AJ40</t>
  </si>
  <si>
    <t>AJ41</t>
  </si>
  <si>
    <t>AJ43</t>
  </si>
  <si>
    <t>AK34</t>
  </si>
  <si>
    <t>AK36</t>
  </si>
  <si>
    <t>AK37</t>
  </si>
  <si>
    <t>AK39</t>
  </si>
  <si>
    <t>AK40</t>
  </si>
  <si>
    <t>AK41</t>
  </si>
  <si>
    <t>AK43</t>
  </si>
  <si>
    <t>5-OTP-DFC-AFAF</t>
  </si>
  <si>
    <t>Wood Pellets of which torrefied (Direct final consumption) Agriculture, Forestry and  Fishing use (1000 t.d.m.)</t>
  </si>
  <si>
    <t>AL34</t>
  </si>
  <si>
    <t>AL36</t>
  </si>
  <si>
    <t>AL37</t>
  </si>
  <si>
    <t>AL39</t>
  </si>
  <si>
    <t>AL40</t>
  </si>
  <si>
    <t>AL41</t>
  </si>
  <si>
    <t>AL43</t>
  </si>
  <si>
    <t>AM23</t>
  </si>
  <si>
    <t>AM34</t>
  </si>
  <si>
    <t>AM36</t>
  </si>
  <si>
    <t>AM37</t>
  </si>
  <si>
    <t>AM39</t>
  </si>
  <si>
    <t>AM40</t>
  </si>
  <si>
    <t>AM41</t>
  </si>
  <si>
    <t>AM43</t>
  </si>
  <si>
    <t>Wood Pellets of which: torrefied (Direct final consumption) commercial and public services use (1000 t.d.m.)</t>
  </si>
  <si>
    <t>AP27</t>
  </si>
  <si>
    <t>AP34</t>
  </si>
  <si>
    <t>AP35</t>
  </si>
  <si>
    <t>AP36</t>
  </si>
  <si>
    <t>AP37</t>
  </si>
  <si>
    <t>AP39</t>
  </si>
  <si>
    <t>AP40</t>
  </si>
  <si>
    <t>AP41</t>
  </si>
  <si>
    <t>AP43</t>
  </si>
  <si>
    <t>AQ34</t>
  </si>
  <si>
    <t>AQ36</t>
  </si>
  <si>
    <t>AQ37</t>
  </si>
  <si>
    <t>AQ39</t>
  </si>
  <si>
    <t>AQ40</t>
  </si>
  <si>
    <t>AQ41</t>
  </si>
  <si>
    <t>AQ43</t>
  </si>
  <si>
    <t>5-OTP-DFC-O</t>
  </si>
  <si>
    <t>Wood Pellets of which: torrefied (Direct final consumption) other use (1000 t.d.m.)</t>
  </si>
  <si>
    <t>AN36</t>
  </si>
  <si>
    <t>AO36</t>
  </si>
  <si>
    <t>AN37</t>
  </si>
  <si>
    <t>AO37</t>
  </si>
  <si>
    <t>5-OTP-ETS-UMAP</t>
  </si>
  <si>
    <t>R36</t>
  </si>
  <si>
    <t>R39</t>
  </si>
  <si>
    <t>R40</t>
  </si>
  <si>
    <t>R41</t>
  </si>
  <si>
    <t>R43</t>
  </si>
  <si>
    <t>S36</t>
  </si>
  <si>
    <t>S39</t>
  </si>
  <si>
    <t>S40</t>
  </si>
  <si>
    <t>S41</t>
  </si>
  <si>
    <t>S43</t>
  </si>
  <si>
    <t>AC23</t>
  </si>
  <si>
    <t>AC26</t>
  </si>
  <si>
    <t>AC29</t>
  </si>
  <si>
    <t>AC36</t>
  </si>
  <si>
    <t>AC39</t>
  </si>
  <si>
    <t>AC40</t>
  </si>
  <si>
    <t>AC41</t>
  </si>
  <si>
    <t>AC43</t>
  </si>
  <si>
    <t>AD36</t>
  </si>
  <si>
    <t>AD39</t>
  </si>
  <si>
    <t>AD40</t>
  </si>
  <si>
    <t>AD41</t>
  </si>
  <si>
    <t>AD43</t>
  </si>
  <si>
    <t>5-OTP-ETS-UAHCE</t>
  </si>
  <si>
    <t>AR34</t>
  </si>
  <si>
    <t>AR36</t>
  </si>
  <si>
    <t>AR37</t>
  </si>
  <si>
    <t>AR39</t>
  </si>
  <si>
    <t>AR40</t>
  </si>
  <si>
    <t>AR41</t>
  </si>
  <si>
    <t>AR43</t>
  </si>
  <si>
    <t>AS23</t>
  </si>
  <si>
    <t>AS34</t>
  </si>
  <si>
    <t>AS36</t>
  </si>
  <si>
    <t>AS37</t>
  </si>
  <si>
    <t>AS39</t>
  </si>
  <si>
    <t>AS40</t>
  </si>
  <si>
    <t>AS41</t>
  </si>
  <si>
    <t>AS43</t>
  </si>
  <si>
    <t>5-OTP-DFC-U</t>
  </si>
  <si>
    <t>Wood Pellets of which: torrefied used by the Energy Transformation Sector (Main Activity) for unspecified use (1000 t.d.m.)</t>
  </si>
  <si>
    <t>Total Autoproducer of solid biomass from forests (1000 t.d.m)</t>
  </si>
  <si>
    <t>Total Autoproducer of solid biomass from outside forests (1000 t.d.m)</t>
  </si>
  <si>
    <t>Industrial roundwood solid biomass from forests used by Autoproducer unspecified use (1000 t.d.m.)</t>
  </si>
  <si>
    <t>Fuelwood solid biomass from forests used byAutoproducer unspecified use  (1000 t.d.m.)</t>
  </si>
  <si>
    <t>Industrial roundwood solid biomass from outside forests used by Autoproducer unspecified use  (1000 t.d.m.)</t>
  </si>
  <si>
    <t>Fuelwood solid biomass from outside forests used by Autoproducer unspecified use  (1000 t.d.m.)</t>
  </si>
  <si>
    <t>Unspecified solid biomass Autoproducer unspecified use (1000 tdm)</t>
  </si>
  <si>
    <t>Chips and particles Autoproducer unspecified use (1000 tdm)</t>
  </si>
  <si>
    <t>Wood residues Autoproducer unspecified use (1000 tdm)</t>
  </si>
  <si>
    <t>Bark Autoproducer unspecified use (1000 tdm)</t>
  </si>
  <si>
    <t>Unspecified solid co-products Autoproducer unspecified use (1000 tdm)</t>
  </si>
  <si>
    <t>Black Liquor Autoproducer unspecified use (1000 tdm)</t>
  </si>
  <si>
    <t>Tall oil Autoproducer unspecified use (1000 tdm)</t>
  </si>
  <si>
    <t>Unspecified liquid co-products Autoproducer unspecified use (1000 t.d.m.)</t>
  </si>
  <si>
    <t>Wood Charcoal Autoproducer unspecified use (1000 tdm)</t>
  </si>
  <si>
    <t>Wood Pellets Autoproducer unspecified use (1000 tdm)</t>
  </si>
  <si>
    <t>Wood Pellets of which: torrefied Autoproducer unspecified use (1000 tdm)</t>
  </si>
  <si>
    <t>Pyrolysis Oils Autoproducer unspecified use (1000 tdm)</t>
  </si>
  <si>
    <t>Cellulose based ethanol Autoproducer unspecified use (1000 tdm)</t>
  </si>
  <si>
    <t>Non-hazardous wood waste Autoproducer unspecified use (1000 tdm)</t>
  </si>
  <si>
    <t>Hazardous wood waste Autoproducer unspecified use (1000 tdm)</t>
  </si>
  <si>
    <t>Unspecified wood waste Autoproducer unspecified use (1000 tdm)</t>
  </si>
  <si>
    <t>Wood from unknown sources Autoproducer unspecified use (1000 tdm)</t>
  </si>
  <si>
    <t>Industrial roundwood solid biomass from forests used by Direct final consumption unspecified use (1000 t.d.m.)</t>
  </si>
  <si>
    <t>Fuelwood solid biomass from forests used byDirect final consumption unspecified use  (1000 t.d.m.)</t>
  </si>
  <si>
    <t>Industrial roundwood solid biomass from outside forests used by Direct final consumption unspecified use  (1000 t.d.m.)</t>
  </si>
  <si>
    <t>Fuelwood solid biomass from outside forests used by Direct final consumption unspecified use  (1000 t.d.m.)</t>
  </si>
  <si>
    <t>Unspecified solid biomass consumed by uspecified Direct final consumption (1000 m3)</t>
  </si>
  <si>
    <t>Chips and particles consumed by uspecified Direct final consumption (1000 m3)</t>
  </si>
  <si>
    <t>Wood residues consumed by uspecified Direct final consumption (1000 m3)</t>
  </si>
  <si>
    <t>Bark consumed by uspecified Direct final consumption (1000 m3)</t>
  </si>
  <si>
    <t>Unspecified solid co-products consumed by uspecified Direct final consumption (1000 m3)</t>
  </si>
  <si>
    <t>Black Liquor consumed by uspecified Direct final consumption (1000 m3)</t>
  </si>
  <si>
    <t>Tall oil consumed by uspecified Direct final consumption (1000 m3)</t>
  </si>
  <si>
    <t>Unspecified liquid co-products consumed by uspecified Direct final consumption (1000 t.d.m.)</t>
  </si>
  <si>
    <t>Wood Charcoal consumed by uspecified Direct final consumption (1000 m3)</t>
  </si>
  <si>
    <t>Wood Pellets consumed by uspecified Direct final consumption (1000 m3)</t>
  </si>
  <si>
    <t>Wood Pellets of which; torrefied consumed by uspecified Direct final consumption (1000 m3)</t>
  </si>
  <si>
    <t>Wood Briquettes consumed by uspecified Direct final consumption (1000 m3)</t>
  </si>
  <si>
    <t>Pyrolysis Oils consumed by uspecified Direct final consumption (1000 m3)</t>
  </si>
  <si>
    <t>Cellulose based ethanol consumed by uspecified Direct final consumption (1000 m3)</t>
  </si>
  <si>
    <t>Wood based Biodiesel consumed by uspecified Direct final consumption (1000 m3)</t>
  </si>
  <si>
    <t>Non-hazardous wood waste consumed by uspecified Direct final consumption (1000 m3)</t>
  </si>
  <si>
    <t>Hazardous wood waste consumed by uspecified Direct final consumption (1000 m3)</t>
  </si>
  <si>
    <t>Unspecified wood waste consumed by uspecified Direct final consumption (1000 m3)</t>
  </si>
  <si>
    <t>Wood from unknown sources consumed by uspecified Direct final consumption (1000 m3)</t>
  </si>
  <si>
    <t>Industrial roundwood solid biomass from forests used by Residential Sector (Direct Final Consumption)(1000 t.d.m.)</t>
  </si>
  <si>
    <t>Fuelwood solid biomass from forests used byResidential Sector (Direct Final Consumption) (1000 t.d.m.)</t>
  </si>
  <si>
    <t>Industrial roundwood solid biomass from outside forests used by Residential Sector (Direct Final Consumption) (1000 t.d.m.)</t>
  </si>
  <si>
    <t>Fuelwood solid biomass from outside forests used by Residential Sector (Direct Final Consumption) (1000 t.d.m.)</t>
  </si>
  <si>
    <t>Industrial roundwood solid biomass from forests used by Agriculture, Forestry Sector (Direct Final Consumption)(1000 t.d.m.)</t>
  </si>
  <si>
    <t>Fuelwood solid biomass from forests used byAgriculture, Forestry Sector (Direct Final Consumption) (1000 t.d.m.)</t>
  </si>
  <si>
    <t>Industrial roundwood solid biomass from outside forests used by Agriculture, Forestry Sector (Direct Final Consumption) (1000 t.d.m.)</t>
  </si>
  <si>
    <t>Fuelwood solid biomass from outside forests used by Agriculture, Forestry Sector (Direct Final Consumption) (1000 t.d.m.)</t>
  </si>
  <si>
    <t>Industrial roundwood solid biomass from forests used by Commercial and Public Service (Direct Final Consumption)(1000 t.d.m.)</t>
  </si>
  <si>
    <t>Fuelwood solid biomass from forests used byCommercial and Public Service (Direct Final Consumption) (1000 t.d.m.)</t>
  </si>
  <si>
    <t>Industrial roundwood solid biomass from outside forests used by Commercial and Public Service (Direct Final Consumption) (1000 t.d.m.)</t>
  </si>
  <si>
    <t>Fuelwood solid biomass from outside forests used by Commercial and Public Service (Direct Final Consumption) (1000 t.d.m.)</t>
  </si>
  <si>
    <t>Industrial roundwood solid biomass from forests used by Other (Direct Final Consumption)(1000 t.d.m.)</t>
  </si>
  <si>
    <t>Fuelwood solid biomass from forests used byOther (Direct Final Consumption) (1000 t.d.m.)</t>
  </si>
  <si>
    <t>Industrial roundwood solid biomass from outside forests used by Other (Direct Final Consumption) (1000 t.d.m.)</t>
  </si>
  <si>
    <t>Fuelwood solid biomass from outside forests used by Other (Direct Final Consumption) (1000 t.d.m.)</t>
  </si>
  <si>
    <t>Total Direct Final Consumption Producer of solid biomass from forests (1000 t.d.m)</t>
  </si>
  <si>
    <t>Total Direct Final Consumption Producer of solid biomass from outside forests (1000 t.d.m)</t>
  </si>
  <si>
    <t>Unspecified solid biomass Autoproducer unspecified use (1000 m3)</t>
  </si>
  <si>
    <t>Chips and particles Autoproducer unspecified use (1000 m3)</t>
  </si>
  <si>
    <t>Wood residues Autoproducer unspecified use (1000 m3)</t>
  </si>
  <si>
    <t>Bark Autoproducer unspecified use (1000 m3)</t>
  </si>
  <si>
    <t>Unspecified solid co-products Autoproducer unspecified use (1000 m3)</t>
  </si>
  <si>
    <t>Black Liquor Autoproducer unspecified use (1000 m3)</t>
  </si>
  <si>
    <t>Tall oil Autoproducer unspecified use (1000 m3)</t>
  </si>
  <si>
    <t>Wood Charcoal Autoproducer unspecified use (1000 m3)</t>
  </si>
  <si>
    <t>Wood Pellets Autoproducer unspecified use (1000 m3)</t>
  </si>
  <si>
    <t>Wood Pellets of which: torrefied Autoproducer unspecified use (1000 m3)</t>
  </si>
  <si>
    <t>Pyrolysis Oils Autoproducer unspecified use (1000 m3)</t>
  </si>
  <si>
    <t>Cellulose based ethanol Autoproducer unspecified use (1000 m3)</t>
  </si>
  <si>
    <t>Non-hazardous wood waste Autoproducer unspecified use (1000 m3)</t>
  </si>
  <si>
    <t>Hazardous wood waste Autoproducer unspecified use (1000 m3)</t>
  </si>
  <si>
    <t>Unspecified wood waste Autoproducer unspecified use (1000 m3)</t>
  </si>
  <si>
    <t>Wood from unknown sources Autoproducer unspecified use (1000 m3)</t>
  </si>
  <si>
    <t>Wood Pellets of which: torrefied used by the Energy Transformation Sector (Main Activity) to generate Electricity (1000 m3)</t>
  </si>
  <si>
    <t>Wood Pellets of which: torrefied used by the Energy Transformation Sector (Main Activity) to generate CHP (1000 m3)</t>
  </si>
  <si>
    <t>Industrial roundwood solid biomass from forests used by the Energy Transformation Sector (Main Activity) to generate Heat (1000 m3)</t>
  </si>
  <si>
    <t>Fuelwood solid biomass from forests used by the Energy Transformation Sector (Main Activity) to generate Heat (1000 m3)</t>
  </si>
  <si>
    <t>Industrial roundwood solid biomass from outside forests used by the Energy Transformation Sector (Main Activity) to generate Heat (1000 m3)</t>
  </si>
  <si>
    <t>Fuelwood solid biomass from outside forests used by the Energy Transformation Sector (Main Activity) to generate Heat (1000 m3)</t>
  </si>
  <si>
    <t>Wood Pellets of which: torrefied used by the Energy Transformation Sector (Main Activity) to generate Heat (1000 m3)</t>
  </si>
  <si>
    <t>Industrial roundwood solid biomass from forests used by the Energy Transformation Sector (Main Activity) for unspecified use (1000 m3)</t>
  </si>
  <si>
    <t>Fuelwood solid biomass from forests used by the Energy Transformation Sector (Main Activity) for unspecified use (1000 m3)</t>
  </si>
  <si>
    <t>Industrial roundwood solid biomass from outside forests used by the Energy Transformation Sector (Main Activity) for unspecified use (1000 m3)</t>
  </si>
  <si>
    <t>Fuelwood solid biomass from outside forests used by the Energy Transformation Sector (Main Activity) for unspecified use (1000 m3)</t>
  </si>
  <si>
    <t>Unspecified solid biomass used by the Energy Transformation Sector (Main Activity) for unspecified use (1000 m3)</t>
  </si>
  <si>
    <t>Chips and particles used by the Energy Transformation Sector (Main Activity) for unspecified use (1000 m3)</t>
  </si>
  <si>
    <t>Wood residues used by the Energy Transformation Sector (Main Activity) for unspecified use (1000 m3)</t>
  </si>
  <si>
    <t>Bark used by the Energy Transformation Sector (Main Activity) for unspecified use (1000 m3)</t>
  </si>
  <si>
    <t>Unspecified solid co-products used by the Energy Transformation Sector (Main Activity) for unspecified use (1000 m3)</t>
  </si>
  <si>
    <t>Black Liquor used by the Energy Transformation Sector (Main Activity) for unspecified use (1000 m3)</t>
  </si>
  <si>
    <t>Unspecified liquid co-products used by the Energy Transformation Sector (Main Activity) for unspecified use (1000 m3)</t>
  </si>
  <si>
    <t>Wood Charcoal used by the Energy Transformation Sector (Main Activity) for unspecified use (1000 m3)</t>
  </si>
  <si>
    <t>Wood Pellets used by the Energy Transformation Sector (Main Activity) for unspecified use (1000 m3)</t>
  </si>
  <si>
    <t>Wood Pellets of which: torrefied used by the Energy Transformation Sector (Main Activity) for unspecified use (1000 m3)</t>
  </si>
  <si>
    <t>Non-hazardous wood waste used by the Energy Transformation Sector (Main Activity) for unspecified use (1000 m3)</t>
  </si>
  <si>
    <t>Hazardous wood waste used by the Energy Transformation Sector (Main Activity) for unspecified use (1000 m3)</t>
  </si>
  <si>
    <t>Unspecified wood waste used by the Energy Transformation Sector (Main Activity) for unspecified use (1000 m3)</t>
  </si>
  <si>
    <t>Wood from unknown sources used by the Energy Transformation Sector (Main Activity) for unspecified use (1000 m3)</t>
  </si>
  <si>
    <t>Unspecified solid biomass used by the Industry Sector (Autoprod.) used by the Pulp&amp;Paper Industry (1000m3)</t>
  </si>
  <si>
    <t>Chips and particles used by the Industry Sector (Autoprod.) used by the Pulp&amp;Paper Industry(1000 m3)</t>
  </si>
  <si>
    <t>Wood Pellets of which: torrefied used by the Industry Sector (Autoprod.) used by the Pulp&amp;Paper Industry (1000 m3)</t>
  </si>
  <si>
    <t>Unspecified liquid co-products used by the Industry Sector (Autoprod.) used by the Wood and Wood Products Industry (1000  m3)</t>
  </si>
  <si>
    <t>Wood Pellets of which: torrefied used by the Industry Sector (Autoprod.) used by the Wood and Wood Products Industry (1000 m3)</t>
  </si>
  <si>
    <t>Wood from unknown sources used by the Industry Sector (Autoprod.) used by the Wood and Wood Products Industry (1000 m3)</t>
  </si>
  <si>
    <t>Unspecified solid biomass used by the Industry Sector (Autoprod.) used by all other Industry Sectors (1000m3)</t>
  </si>
  <si>
    <t>Wood Pellets of which: torrefied used by the Industry Sector (Autoprod.) used by all other Industry Sectors (1000 m3)</t>
  </si>
  <si>
    <t>Industrial roundwood solid biomass from forests used by Autoproducer unspecified use (1000 m3)</t>
  </si>
  <si>
    <t>Fuelwood solid biomass from forests used byAutoproducer unspecified use  (1000 m3)</t>
  </si>
  <si>
    <t>Industrial roundwood solid biomass from outside forests used by Autoproducer unspecified use  (1000 m3)</t>
  </si>
  <si>
    <t>Fuelwood solid biomass from outside forests used by Autoproducer unspecified use  (1000 m3)</t>
  </si>
  <si>
    <t>Unspecified liquid co-products Autoproducer unspecified use (1000 m3)</t>
  </si>
  <si>
    <t>Industrial roundwood solid biomass from forests used by Residential Sector (Direct Final Consumption)(1000 m3)</t>
  </si>
  <si>
    <t>Fuelwood solid biomass from forests used byResidential Sector (Direct Final Consumption) (1000 m3)</t>
  </si>
  <si>
    <t>Industrial roundwood solid biomass from outside forests used by Residential Sector (Direct Final Consumption) (1000 m3)</t>
  </si>
  <si>
    <t>Fuelwood solid biomass from outside forests used by Residential Sector (Direct Final Consumption) (1000 m3)</t>
  </si>
  <si>
    <t>Wood Pellets of which: torrefied (Direct final consumption) Residential use (1000 m3)</t>
  </si>
  <si>
    <t>Industrial roundwood solid biomass from forests used by Agriculture, Forestry Sector (Direct Final Consumption)(1000 m3)</t>
  </si>
  <si>
    <t>Fuelwood solid biomass from forests used byAgriculture, Forestry Sector (Direct Final Consumption) (1000 m3)</t>
  </si>
  <si>
    <t>Industrial roundwood solid biomass from outside forests used by Agriculture, Forestry Sector (Direct Final Consumption) (1000 m3)</t>
  </si>
  <si>
    <t>Fuelwood solid biomass from outside forests used by Agriculture, Forestry Sector (Direct Final Consumption) (1000 m3)</t>
  </si>
  <si>
    <t>Wood Pellets of which torrefied (Direct final consumption) Agriculture, Forestry and  Fishing use (1000 m3)</t>
  </si>
  <si>
    <t>Industrial roundwood solid biomass from forests used by Commercial and Public Service (Direct Final Consumption)(1000 m3)</t>
  </si>
  <si>
    <t>Fuelwood solid biomass from forests used byCommercial and Public Service (Direct Final Consumption) (1000 m3)</t>
  </si>
  <si>
    <t>Industrial roundwood solid biomass from outside forests used by Commercial and Public Service (Direct Final Consumption) (1000 m3)</t>
  </si>
  <si>
    <t>Fuelwood solid biomass from outside forests used by Commercial and Public Service (Direct Final Consumption) (1000 m3)</t>
  </si>
  <si>
    <t>Wood Pellets of which: torrefied (Direct final consumption) commercial and public services use (1000 m3)</t>
  </si>
  <si>
    <t>Industrial roundwood solid biomass from forests used by Other (Direct Final Consumption)(1000 m3)</t>
  </si>
  <si>
    <t>Fuelwood solid biomass from forests used byOther (Direct Final Consumption) (1000 m3)</t>
  </si>
  <si>
    <t>Industrial roundwood solid biomass from outside forests used by Other (Direct Final Consumption) (1000 m3)</t>
  </si>
  <si>
    <t>Fuelwood solid biomass from outside forests used by Other (Direct Final Consumption) (1000 m3)</t>
  </si>
  <si>
    <t>Wood Pellets of which: torrefied (Direct final consumption) other use (1000 m3)</t>
  </si>
  <si>
    <t>Industrial roundwood solid biomass from forests used by Direct final consumption unspecified use (1000 m3)</t>
  </si>
  <si>
    <t>Fuelwood solid biomass from forests used byDirect final consumption unspecified use  (1000 m3)</t>
  </si>
  <si>
    <t>Industrial roundwood solid biomass from outside forests used by Direct final consumption unspecified use  (1000 m3)</t>
  </si>
  <si>
    <t>Fuelwood solid biomass from outside forests used by Direct final consumption unspecified use  (1000 m3)</t>
  </si>
  <si>
    <t>Unspecified liquid co-products consumed by uspecified Direct final consumption (1000 m3)</t>
  </si>
  <si>
    <t>Tall oil used by the Energy Transformation Sector (Main Activity) for unspecified use (1000 m3)</t>
  </si>
  <si>
    <t>Pyrolysis Oils used by the Energy Transformation Sector (Main Activity) for unspecified use (1000 m3)</t>
  </si>
  <si>
    <t>Cellulose based ethanol used by the Energy Transformation Sector (Main Activity) for unspecified use (1000 m3)</t>
  </si>
  <si>
    <t>AW17</t>
  </si>
  <si>
    <t>AW18</t>
  </si>
  <si>
    <t>AW19</t>
  </si>
  <si>
    <t>AW20</t>
  </si>
  <si>
    <t>AW21</t>
  </si>
  <si>
    <t>AW23</t>
  </si>
  <si>
    <t>AW24</t>
  </si>
  <si>
    <t>AW25</t>
  </si>
  <si>
    <t>AW26</t>
  </si>
  <si>
    <t>AW27</t>
  </si>
  <si>
    <t>AW28</t>
  </si>
  <si>
    <t>AW29</t>
  </si>
  <si>
    <t>AW31</t>
  </si>
  <si>
    <t>AW32</t>
  </si>
  <si>
    <t>AW33</t>
  </si>
  <si>
    <t>AW35</t>
  </si>
  <si>
    <t>AW36</t>
  </si>
  <si>
    <t>AW39</t>
  </si>
  <si>
    <t>AW40</t>
  </si>
  <si>
    <t>AW41</t>
  </si>
  <si>
    <t>AW43</t>
  </si>
  <si>
    <t>AX23</t>
  </si>
  <si>
    <t>AX26</t>
  </si>
  <si>
    <t>AX29</t>
  </si>
  <si>
    <t>AX36</t>
  </si>
  <si>
    <t>AX39</t>
  </si>
  <si>
    <t>AX40</t>
  </si>
  <si>
    <t>AX41</t>
  </si>
  <si>
    <t>AX43</t>
  </si>
  <si>
    <t>AY23</t>
  </si>
  <si>
    <t>AY26</t>
  </si>
  <si>
    <t>AY29</t>
  </si>
  <si>
    <t>AY36</t>
  </si>
  <si>
    <t>AY39</t>
  </si>
  <si>
    <t>AY40</t>
  </si>
  <si>
    <t>AY41</t>
  </si>
  <si>
    <t>AY43</t>
  </si>
  <si>
    <t>AZ23</t>
  </si>
  <si>
    <t>AZ26</t>
  </si>
  <si>
    <t>AZ29</t>
  </si>
  <si>
    <t>AZ36</t>
  </si>
  <si>
    <t>AZ39</t>
  </si>
  <si>
    <t>AZ40</t>
  </si>
  <si>
    <t>AZ41</t>
  </si>
  <si>
    <t>AZ43</t>
  </si>
  <si>
    <t>BA23</t>
  </si>
  <si>
    <t>BA26</t>
  </si>
  <si>
    <t>BA29</t>
  </si>
  <si>
    <t>BA36</t>
  </si>
  <si>
    <t>BA39</t>
  </si>
  <si>
    <t>BA40</t>
  </si>
  <si>
    <t>BA41</t>
  </si>
  <si>
    <t>BA43</t>
  </si>
  <si>
    <t>BB23</t>
  </si>
  <si>
    <t>BB26</t>
  </si>
  <si>
    <t>BB29</t>
  </si>
  <si>
    <t>BB36</t>
  </si>
  <si>
    <t>BB39</t>
  </si>
  <si>
    <t>BB40</t>
  </si>
  <si>
    <t>BB41</t>
  </si>
  <si>
    <t>BB43</t>
  </si>
  <si>
    <t>BC23</t>
  </si>
  <si>
    <t>BC26</t>
  </si>
  <si>
    <t>BC29</t>
  </si>
  <si>
    <t>BC36</t>
  </si>
  <si>
    <t>BC39</t>
  </si>
  <si>
    <t>BC40</t>
  </si>
  <si>
    <t>BC41</t>
  </si>
  <si>
    <t>BC43</t>
  </si>
  <si>
    <t>BD23</t>
  </si>
  <si>
    <t>BD26</t>
  </si>
  <si>
    <t>BD29</t>
  </si>
  <si>
    <t>BD36</t>
  </si>
  <si>
    <t>BD39</t>
  </si>
  <si>
    <t>BD40</t>
  </si>
  <si>
    <t>BD41</t>
  </si>
  <si>
    <t>BD43</t>
  </si>
  <si>
    <t>BE23</t>
  </si>
  <si>
    <t>BE26</t>
  </si>
  <si>
    <t>BE29</t>
  </si>
  <si>
    <t>BE36</t>
  </si>
  <si>
    <t>BE39</t>
  </si>
  <si>
    <t>BE40</t>
  </si>
  <si>
    <t>BE41</t>
  </si>
  <si>
    <t>BE43</t>
  </si>
  <si>
    <t>BF23</t>
  </si>
  <si>
    <t>BF36</t>
  </si>
  <si>
    <t>BF39</t>
  </si>
  <si>
    <t>BF40</t>
  </si>
  <si>
    <t>BF41</t>
  </si>
  <si>
    <t>BF43</t>
  </si>
  <si>
    <t>BH17</t>
  </si>
  <si>
    <t>BH18</t>
  </si>
  <si>
    <t>BH19</t>
  </si>
  <si>
    <t>BH20</t>
  </si>
  <si>
    <t>BH21</t>
  </si>
  <si>
    <t>BH23</t>
  </si>
  <si>
    <t>BH24</t>
  </si>
  <si>
    <t>BH25</t>
  </si>
  <si>
    <t>BH26</t>
  </si>
  <si>
    <t>BH27</t>
  </si>
  <si>
    <t>BH28</t>
  </si>
  <si>
    <t>BH29</t>
  </si>
  <si>
    <t>BH31</t>
  </si>
  <si>
    <t>BH32</t>
  </si>
  <si>
    <t>BH33</t>
  </si>
  <si>
    <t>BH35</t>
  </si>
  <si>
    <t>BH36</t>
  </si>
  <si>
    <t>BH39</t>
  </si>
  <si>
    <t>BH40</t>
  </si>
  <si>
    <t>BH41</t>
  </si>
  <si>
    <t>BH43</t>
  </si>
  <si>
    <t>BI23</t>
  </si>
  <si>
    <t>BI26</t>
  </si>
  <si>
    <t>BI29</t>
  </si>
  <si>
    <t>BI36</t>
  </si>
  <si>
    <t>BI39</t>
  </si>
  <si>
    <t>BI40</t>
  </si>
  <si>
    <t>BI41</t>
  </si>
  <si>
    <t>BI43</t>
  </si>
  <si>
    <t>BJ23</t>
  </si>
  <si>
    <t>BJ26</t>
  </si>
  <si>
    <t>BJ29</t>
  </si>
  <si>
    <t>BJ36</t>
  </si>
  <si>
    <t>BJ39</t>
  </si>
  <si>
    <t>BJ40</t>
  </si>
  <si>
    <t>BJ41</t>
  </si>
  <si>
    <t>BJ43</t>
  </si>
  <si>
    <t>BK23</t>
  </si>
  <si>
    <t>BK26</t>
  </si>
  <si>
    <t>BK29</t>
  </si>
  <si>
    <t>BK36</t>
  </si>
  <si>
    <t>BK39</t>
  </si>
  <si>
    <t>BK40</t>
  </si>
  <si>
    <t>BK41</t>
  </si>
  <si>
    <t>BK43</t>
  </si>
  <si>
    <t>BL23</t>
  </si>
  <si>
    <t>BL26</t>
  </si>
  <si>
    <t>BL29</t>
  </si>
  <si>
    <t>BL36</t>
  </si>
  <si>
    <t>BL39</t>
  </si>
  <si>
    <t>BL40</t>
  </si>
  <si>
    <t>BL41</t>
  </si>
  <si>
    <t>BL43</t>
  </si>
  <si>
    <t>BM23</t>
  </si>
  <si>
    <t>BM26</t>
  </si>
  <si>
    <t>BM29</t>
  </si>
  <si>
    <t>BM36</t>
  </si>
  <si>
    <t>BM39</t>
  </si>
  <si>
    <t>BM40</t>
  </si>
  <si>
    <t>BM41</t>
  </si>
  <si>
    <t>BM43</t>
  </si>
  <si>
    <t>BN23</t>
  </si>
  <si>
    <t>BN26</t>
  </si>
  <si>
    <t>BN29</t>
  </si>
  <si>
    <t>BN36</t>
  </si>
  <si>
    <t>BN39</t>
  </si>
  <si>
    <t>BN40</t>
  </si>
  <si>
    <t>BN41</t>
  </si>
  <si>
    <t>BN43</t>
  </si>
  <si>
    <t>BO23</t>
  </si>
  <si>
    <t>BO26</t>
  </si>
  <si>
    <t>BO29</t>
  </si>
  <si>
    <t>BO36</t>
  </si>
  <si>
    <t>BO39</t>
  </si>
  <si>
    <t>BO40</t>
  </si>
  <si>
    <t>BO41</t>
  </si>
  <si>
    <t>BO43</t>
  </si>
  <si>
    <t>BP23</t>
  </si>
  <si>
    <t>BP26</t>
  </si>
  <si>
    <t>BP29</t>
  </si>
  <si>
    <t>BP36</t>
  </si>
  <si>
    <t>BP39</t>
  </si>
  <si>
    <t>BP40</t>
  </si>
  <si>
    <t>BP41</t>
  </si>
  <si>
    <t>BP43</t>
  </si>
  <si>
    <t>BQ23</t>
  </si>
  <si>
    <t>BQ36</t>
  </si>
  <si>
    <t>BQ39</t>
  </si>
  <si>
    <t>BQ40</t>
  </si>
  <si>
    <t>BQ41</t>
  </si>
  <si>
    <t>BQ43</t>
  </si>
  <si>
    <t>BS17</t>
  </si>
  <si>
    <t>BS18</t>
  </si>
  <si>
    <t>BS19</t>
  </si>
  <si>
    <t>BS20</t>
  </si>
  <si>
    <t>BS21</t>
  </si>
  <si>
    <t>BS23</t>
  </si>
  <si>
    <t>BS24</t>
  </si>
  <si>
    <t>BS25</t>
  </si>
  <si>
    <t>BS26</t>
  </si>
  <si>
    <t>BS27</t>
  </si>
  <si>
    <t>BS28</t>
  </si>
  <si>
    <t>BS29</t>
  </si>
  <si>
    <t>BS31</t>
  </si>
  <si>
    <t>BS32</t>
  </si>
  <si>
    <t>BS33</t>
  </si>
  <si>
    <t>BS34</t>
  </si>
  <si>
    <t>BS35</t>
  </si>
  <si>
    <t>BS36</t>
  </si>
  <si>
    <t>BS37</t>
  </si>
  <si>
    <t>BS39</t>
  </si>
  <si>
    <t>BS40</t>
  </si>
  <si>
    <t>BS41</t>
  </si>
  <si>
    <t>BS43</t>
  </si>
  <si>
    <t>BT23</t>
  </si>
  <si>
    <t>BT34</t>
  </si>
  <si>
    <t>BT36</t>
  </si>
  <si>
    <t>BT37</t>
  </si>
  <si>
    <t>BT39</t>
  </si>
  <si>
    <t>BT40</t>
  </si>
  <si>
    <t>BT41</t>
  </si>
  <si>
    <t>BT43</t>
  </si>
  <si>
    <t>BU23</t>
  </si>
  <si>
    <t>BU34</t>
  </si>
  <si>
    <t>BU36</t>
  </si>
  <si>
    <t>BU37</t>
  </si>
  <si>
    <t>BU39</t>
  </si>
  <si>
    <t>BU40</t>
  </si>
  <si>
    <t>BU41</t>
  </si>
  <si>
    <t>BU43</t>
  </si>
  <si>
    <t>BV23</t>
  </si>
  <si>
    <t>BV34</t>
  </si>
  <si>
    <t>BV36</t>
  </si>
  <si>
    <t>BV37</t>
  </si>
  <si>
    <t>BV39</t>
  </si>
  <si>
    <t>BV40</t>
  </si>
  <si>
    <t>BV41</t>
  </si>
  <si>
    <t>BV43</t>
  </si>
  <si>
    <t>BW23</t>
  </si>
  <si>
    <t>BW34</t>
  </si>
  <si>
    <t>BW36</t>
  </si>
  <si>
    <t>BW37</t>
  </si>
  <si>
    <t>BW39</t>
  </si>
  <si>
    <t>BW40</t>
  </si>
  <si>
    <t>BW41</t>
  </si>
  <si>
    <t>BW43</t>
  </si>
  <si>
    <t>BX23</t>
  </si>
  <si>
    <t>BX34</t>
  </si>
  <si>
    <t>BX36</t>
  </si>
  <si>
    <t>BX37</t>
  </si>
  <si>
    <t>BX39</t>
  </si>
  <si>
    <t>BX40</t>
  </si>
  <si>
    <t>BX41</t>
  </si>
  <si>
    <t>BX43</t>
  </si>
  <si>
    <t>BY36</t>
  </si>
  <si>
    <t>BY37</t>
  </si>
  <si>
    <t>BZ28</t>
  </si>
  <si>
    <t>BZ29</t>
  </si>
  <si>
    <t>BZ36</t>
  </si>
  <si>
    <t>BZ37</t>
  </si>
  <si>
    <t>CA17</t>
  </si>
  <si>
    <t>CA18</t>
  </si>
  <si>
    <t>CA19</t>
  </si>
  <si>
    <t>CA20</t>
  </si>
  <si>
    <t>CA23</t>
  </si>
  <si>
    <t>CA24</t>
  </si>
  <si>
    <t>CA25</t>
  </si>
  <si>
    <t>CA28</t>
  </si>
  <si>
    <t>CA29</t>
  </si>
  <si>
    <t>CA31</t>
  </si>
  <si>
    <t>CA32</t>
  </si>
  <si>
    <t>CA33</t>
  </si>
  <si>
    <t>CA34</t>
  </si>
  <si>
    <t>CA35</t>
  </si>
  <si>
    <t>CA36</t>
  </si>
  <si>
    <t>CA37</t>
  </si>
  <si>
    <t>CA39</t>
  </si>
  <si>
    <t>CA40</t>
  </si>
  <si>
    <t>CA41</t>
  </si>
  <si>
    <t>CA43</t>
  </si>
  <si>
    <t>CB23</t>
  </si>
  <si>
    <t>CB34</t>
  </si>
  <si>
    <t>CB36</t>
  </si>
  <si>
    <t>CB37</t>
  </si>
  <si>
    <t>CB39</t>
  </si>
  <si>
    <t>CB40</t>
  </si>
  <si>
    <t>CB41</t>
  </si>
  <si>
    <t>CB43</t>
  </si>
  <si>
    <t>CC23</t>
  </si>
  <si>
    <t>CC34</t>
  </si>
  <si>
    <t>CC36</t>
  </si>
  <si>
    <t>CC37</t>
  </si>
  <si>
    <t>CC39</t>
  </si>
  <si>
    <t>CC40</t>
  </si>
  <si>
    <t>CC41</t>
  </si>
  <si>
    <t>CC43</t>
  </si>
  <si>
    <t>CD23</t>
  </si>
  <si>
    <t>CD34</t>
  </si>
  <si>
    <t>CD36</t>
  </si>
  <si>
    <t>CD37</t>
  </si>
  <si>
    <t>CD39</t>
  </si>
  <si>
    <t>CD40</t>
  </si>
  <si>
    <t>CD41</t>
  </si>
  <si>
    <t>CD43</t>
  </si>
  <si>
    <t>CE23</t>
  </si>
  <si>
    <t>CE34</t>
  </si>
  <si>
    <t>CE36</t>
  </si>
  <si>
    <t>CE37</t>
  </si>
  <si>
    <t>CE39</t>
  </si>
  <si>
    <t>CE40</t>
  </si>
  <si>
    <t>CE41</t>
  </si>
  <si>
    <t>CE43</t>
  </si>
  <si>
    <t>CF23</t>
  </si>
  <si>
    <t>CF34</t>
  </si>
  <si>
    <t>CF36</t>
  </si>
  <si>
    <t>CF37</t>
  </si>
  <si>
    <t>CF39</t>
  </si>
  <si>
    <t>CF40</t>
  </si>
  <si>
    <t>CF41</t>
  </si>
  <si>
    <t>CF43</t>
  </si>
  <si>
    <t>conversion factor (GJ)
Overview</t>
  </si>
  <si>
    <t>conversion factor (tdm or t)
Table I and II to IV</t>
  </si>
  <si>
    <t>conversion factor (m³)
Table IV</t>
  </si>
  <si>
    <t>conversion factor (tdm or t)</t>
  </si>
  <si>
    <t>6-WBFFIRW-CT</t>
  </si>
  <si>
    <t>6-WBFFFW-CT</t>
  </si>
  <si>
    <t>6-WBOFIRW-CT</t>
  </si>
  <si>
    <t>6-WBOFFW-CT</t>
  </si>
  <si>
    <t>6-U-CT</t>
  </si>
  <si>
    <t>6-CP-CT</t>
  </si>
  <si>
    <t>6-WR-CT</t>
  </si>
  <si>
    <t>6-B-CT</t>
  </si>
  <si>
    <t>6-USCP-CT</t>
  </si>
  <si>
    <t>6-BL-CT</t>
  </si>
  <si>
    <t>6-TO-CT</t>
  </si>
  <si>
    <t>6-ULCP-CT</t>
  </si>
  <si>
    <t>6-WC-CT</t>
  </si>
  <si>
    <t>6-WP-CT</t>
  </si>
  <si>
    <t>6-OTP-CT</t>
  </si>
  <si>
    <t>6-WB-CT</t>
  </si>
  <si>
    <t>6-PO-CT</t>
  </si>
  <si>
    <t>6-CBE-CT</t>
  </si>
  <si>
    <t>6-WBB-CT</t>
  </si>
  <si>
    <t>6-NHWW-CT</t>
  </si>
  <si>
    <t>6-HWW-CT</t>
  </si>
  <si>
    <t>6-UWW-CT</t>
  </si>
  <si>
    <t>6-WFUS-CT</t>
  </si>
  <si>
    <t>H14</t>
  </si>
  <si>
    <t>Conversion Factors</t>
  </si>
  <si>
    <t>H15</t>
  </si>
  <si>
    <t>H16</t>
  </si>
  <si>
    <t>H22</t>
  </si>
  <si>
    <t>H28</t>
  </si>
  <si>
    <t>H29</t>
  </si>
  <si>
    <t>H30</t>
  </si>
  <si>
    <t>H34</t>
  </si>
  <si>
    <t>H36</t>
  </si>
  <si>
    <t>H37</t>
  </si>
  <si>
    <t>H38</t>
  </si>
  <si>
    <t>H40</t>
  </si>
  <si>
    <t>J22</t>
  </si>
  <si>
    <t>J30</t>
  </si>
  <si>
    <t>J38</t>
  </si>
  <si>
    <t>L34</t>
  </si>
  <si>
    <t>L37</t>
  </si>
  <si>
    <t>L38</t>
  </si>
  <si>
    <t>conversion factor (m3/tdm)</t>
  </si>
  <si>
    <t>conversion factor (GJ/tdm) - higher heating value</t>
  </si>
  <si>
    <t>6-WBFFIRW-CJH</t>
  </si>
  <si>
    <t>6-WBFFFW-CJH</t>
  </si>
  <si>
    <t>6-WBOFIRW-CJH</t>
  </si>
  <si>
    <t>6-WBOFFW-CJH</t>
  </si>
  <si>
    <t>6-U-CJH</t>
  </si>
  <si>
    <t>6-CP-CJH</t>
  </si>
  <si>
    <t>6-WR-CJH</t>
  </si>
  <si>
    <t>6-B-CJH</t>
  </si>
  <si>
    <t>6-USCP-CJH</t>
  </si>
  <si>
    <t>6-BL-CJH</t>
  </si>
  <si>
    <t>6-TO-CJH</t>
  </si>
  <si>
    <t>6-ULCP-CJH</t>
  </si>
  <si>
    <t>6-WC-CJH</t>
  </si>
  <si>
    <t>6-WP-CJH</t>
  </si>
  <si>
    <t>6-OTP-CJH</t>
  </si>
  <si>
    <t>6-WB-CJH</t>
  </si>
  <si>
    <t>6-PO-CJH</t>
  </si>
  <si>
    <t>6-CBE-CJH</t>
  </si>
  <si>
    <t>6-WBB-CJH</t>
  </si>
  <si>
    <t>6-NHWW-CJH</t>
  </si>
  <si>
    <t>6-HWW-CJH</t>
  </si>
  <si>
    <t>6-UWW-CJH</t>
  </si>
  <si>
    <t>6-WFUS-CJH</t>
  </si>
  <si>
    <t>conversion factor (GJ/tdm) - lower heating value</t>
  </si>
  <si>
    <t>6-WBFFIRW-CJL</t>
  </si>
  <si>
    <t>6-WBFFFW-CJL</t>
  </si>
  <si>
    <t>6-WBOFIRW-CJL</t>
  </si>
  <si>
    <t>6-WBOFFW-CJL</t>
  </si>
  <si>
    <t>6-U-CJL</t>
  </si>
  <si>
    <t>6-CP-CJL</t>
  </si>
  <si>
    <t>6-WR-CJL</t>
  </si>
  <si>
    <t>6-B-CJL</t>
  </si>
  <si>
    <t>6-USCP-CJL</t>
  </si>
  <si>
    <t>6-BL-CJL</t>
  </si>
  <si>
    <t>6-TO-CJL</t>
  </si>
  <si>
    <t>6-ULCP-CJL</t>
  </si>
  <si>
    <t>6-WC-CJL</t>
  </si>
  <si>
    <t>6-WP-CJL</t>
  </si>
  <si>
    <t>6-OTP-CJL</t>
  </si>
  <si>
    <t>6-WB-CJL</t>
  </si>
  <si>
    <t>6-PO-CJL</t>
  </si>
  <si>
    <t>6-CBE-CJL</t>
  </si>
  <si>
    <t>6-WBB-CJL</t>
  </si>
  <si>
    <t>6-NHWW-CJL</t>
  </si>
  <si>
    <t>6-HWW-CJL</t>
  </si>
  <si>
    <t>6-UWW-CJL</t>
  </si>
  <si>
    <t>6-WFUS-CJL</t>
  </si>
  <si>
    <t>AK14</t>
  </si>
  <si>
    <t>AK15</t>
  </si>
  <si>
    <t>AK16</t>
  </si>
  <si>
    <t>AK22</t>
  </si>
  <si>
    <t>AK30</t>
  </si>
  <si>
    <t>AK38</t>
  </si>
  <si>
    <t>6-WBFFIRW-CWI</t>
  </si>
  <si>
    <t>6-WBFFFW-CWI</t>
  </si>
  <si>
    <t>6-WBOFIRW-CWI</t>
  </si>
  <si>
    <t>6-WBOFFW-CWI</t>
  </si>
  <si>
    <t>6-U-CWI</t>
  </si>
  <si>
    <t>6-CP-CWI</t>
  </si>
  <si>
    <t>6-WR-CWI</t>
  </si>
  <si>
    <t>6-B-CWI</t>
  </si>
  <si>
    <t>6-USCP-CWI</t>
  </si>
  <si>
    <t>6-BL-CWI</t>
  </si>
  <si>
    <t>6-TO-CWI</t>
  </si>
  <si>
    <t>6-ULCP-CWI</t>
  </si>
  <si>
    <t>6-WC-CWI</t>
  </si>
  <si>
    <t>6-WP-CWI</t>
  </si>
  <si>
    <t>6-OTP-CWI</t>
  </si>
  <si>
    <t>6-WB-CWI</t>
  </si>
  <si>
    <t>6-PO-CWI</t>
  </si>
  <si>
    <t>6-CBE-CWI</t>
  </si>
  <si>
    <t>6-WBB-CWI</t>
  </si>
  <si>
    <t>6-NHWW-CWI</t>
  </si>
  <si>
    <t>6-HWW-CWI</t>
  </si>
  <si>
    <t>6-UWW-CWI</t>
  </si>
  <si>
    <t>6-WFUS-CWI</t>
  </si>
  <si>
    <t>6-WBFFIRW-CM3</t>
  </si>
  <si>
    <t>6-WBFFFW-CM3</t>
  </si>
  <si>
    <t>6-WBOFIRW-CM3</t>
  </si>
  <si>
    <t>6-WBOFFW-CM3</t>
  </si>
  <si>
    <t>6-U-CM3</t>
  </si>
  <si>
    <t>6-CP-CM3</t>
  </si>
  <si>
    <t>6-WR-CM3</t>
  </si>
  <si>
    <t>6-B-CM3</t>
  </si>
  <si>
    <t>6-USCP-CM3</t>
  </si>
  <si>
    <t>6-BL-CM3</t>
  </si>
  <si>
    <t>6-TO-CM3</t>
  </si>
  <si>
    <t>6-ULCP-CM3</t>
  </si>
  <si>
    <t>6-WC-CM3</t>
  </si>
  <si>
    <t>6-WP-CM3</t>
  </si>
  <si>
    <t>6-OTP-CM3</t>
  </si>
  <si>
    <t>6-WB-CM3</t>
  </si>
  <si>
    <t>6-PO-CM3</t>
  </si>
  <si>
    <t>6-CBE-CM3</t>
  </si>
  <si>
    <t>6-WBB-CM3</t>
  </si>
  <si>
    <t>6-NHWW-CM3</t>
  </si>
  <si>
    <t>6-HWW-CM3</t>
  </si>
  <si>
    <t>6-UWW-CM3</t>
  </si>
  <si>
    <t>6-WFUS-CM3</t>
  </si>
  <si>
    <t>AF14</t>
  </si>
  <si>
    <t>AF15</t>
  </si>
  <si>
    <t>AF16</t>
  </si>
  <si>
    <t>AF22</t>
  </si>
  <si>
    <t>AF30</t>
  </si>
  <si>
    <t>AF34</t>
  </si>
  <si>
    <t>AF37</t>
  </si>
  <si>
    <t>AF38</t>
  </si>
  <si>
    <t>AF48</t>
  </si>
  <si>
    <t>6-WBFFIRW-CMC</t>
  </si>
  <si>
    <t>6-WBFFFW-CMC</t>
  </si>
  <si>
    <t>6-WBOFIRW-CMC</t>
  </si>
  <si>
    <t>6-WBOFFW-CMC</t>
  </si>
  <si>
    <t>6-U-CMC</t>
  </si>
  <si>
    <t>6-CP-CMC</t>
  </si>
  <si>
    <t>6-WR-CMC</t>
  </si>
  <si>
    <t>6-B-CMC</t>
  </si>
  <si>
    <t>6-USCP-CMC</t>
  </si>
  <si>
    <t>6-BL-CMC</t>
  </si>
  <si>
    <t>6-TO-CMC</t>
  </si>
  <si>
    <t>6-ULCP-CMC</t>
  </si>
  <si>
    <t>6-WC-CMC</t>
  </si>
  <si>
    <t>6-WP-CMC</t>
  </si>
  <si>
    <t>6-OTP-CMC</t>
  </si>
  <si>
    <t>6-WB-CMC</t>
  </si>
  <si>
    <t>6-PO-CMC</t>
  </si>
  <si>
    <t>6-CBE-CMC</t>
  </si>
  <si>
    <t>6-WBB-CMC</t>
  </si>
  <si>
    <t>6-NHWW-CMC</t>
  </si>
  <si>
    <t>6-HWW-CMC</t>
  </si>
  <si>
    <t>6-UWW-CMC</t>
  </si>
  <si>
    <t>6-WFUS-CMC</t>
  </si>
  <si>
    <t>O34</t>
  </si>
  <si>
    <t>O37</t>
  </si>
  <si>
    <t>O38</t>
  </si>
  <si>
    <t>JWEE data divided IEA TPES</t>
  </si>
  <si>
    <t>JWEE data divided IEA RES</t>
  </si>
  <si>
    <t>Memorendum item (Source: IEA/OECD data for 2014)</t>
  </si>
  <si>
    <t>T III processed woody biofuels origins</t>
  </si>
  <si>
    <r>
      <t xml:space="preserve">UNECE/FAO FORESTRY AND TIMBER SECTION JOINT WOOD ENERGY ENQUIRY </t>
    </r>
    <r>
      <rPr>
        <b/>
        <sz val="10"/>
        <rFont val="Arial"/>
        <family val="2"/>
      </rPr>
      <t xml:space="preserve"> v 6.21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</si>
</sst>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0.00_-;\-* #,##0.00_-;_-* &quot;-&quot;??_-;_-@_-"/>
    <numFmt numFmtId="164" formatCode="_(&quot;$&quot;* #,##0_);_(&quot;$&quot;* \(#,##0\);_(&quot;$&quot;* &quot;-&quot;_);_(@_)"/>
    <numFmt numFmtId="165" formatCode="_(* #,##0_);_(* \(#,##0\);_(* &quot;-&quot;_);_(@_)"/>
    <numFmt numFmtId="166" formatCode="_(* #,##0.00_);_(* \(#,##0.00\);_(* &quot;-&quot;??_);_(@_)"/>
    <numFmt numFmtId="167" formatCode="_-* #,##0.00\ _€_-;\-* #,##0.00\ _€_-;_-* &quot;-&quot;??\ _€_-;_-@_-"/>
    <numFmt numFmtId="168" formatCode="#,##0.0"/>
    <numFmt numFmtId="169" formatCode="0.0\ "/>
    <numFmt numFmtId="170" formatCode="0.0%"/>
    <numFmt numFmtId="171" formatCode="__@"/>
    <numFmt numFmtId="172" formatCode="0_)"/>
    <numFmt numFmtId="173" formatCode="0.00\ %"/>
    <numFmt numFmtId="174" formatCode="0.0\ %"/>
    <numFmt numFmtId="175" formatCode="0.0000"/>
    <numFmt numFmtId="176" formatCode="dd/mm/yyyy;@"/>
    <numFmt numFmtId="177" formatCode="#,##0.000"/>
    <numFmt numFmtId="178" formatCode="_-* #,##0\ _€_-;\-* #,##0\ _€_-;_-* &quot;-&quot;??\ _€_-;_-@_-"/>
    <numFmt numFmtId="179" formatCode="0.0"/>
    <numFmt numFmtId="180" formatCode="0.000"/>
  </numFmts>
  <fonts count="184">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indexed="12"/>
      <name val="Arial"/>
      <family val="2"/>
    </font>
    <font>
      <sz val="11"/>
      <name val="Arial"/>
      <family val="2"/>
    </font>
    <font>
      <sz val="10"/>
      <name val="Times New Roman"/>
      <family val="1"/>
    </font>
    <font>
      <b/>
      <sz val="10"/>
      <name val="Times New Roman"/>
      <family val="1"/>
    </font>
    <font>
      <sz val="11"/>
      <name val="Times New Roman"/>
      <family val="1"/>
    </font>
    <font>
      <sz val="10"/>
      <color indexed="39"/>
      <name val="Times New Roman"/>
      <family val="1"/>
    </font>
    <font>
      <b/>
      <sz val="10"/>
      <name val="Arial"/>
      <family val="2"/>
    </font>
    <font>
      <vertAlign val="superscript"/>
      <sz val="10"/>
      <name val="Arial"/>
      <family val="2"/>
    </font>
    <font>
      <b/>
      <sz val="12"/>
      <name val="Arial"/>
      <family val="2"/>
    </font>
    <font>
      <sz val="12"/>
      <name val="Arial"/>
      <family val="2"/>
    </font>
    <font>
      <sz val="10"/>
      <name val="Arial"/>
      <family val="2"/>
    </font>
    <font>
      <b/>
      <sz val="14"/>
      <name val="Arial"/>
      <family val="2"/>
    </font>
    <font>
      <b/>
      <sz val="18"/>
      <name val="Arial"/>
      <family val="2"/>
    </font>
    <font>
      <sz val="10"/>
      <color indexed="9"/>
      <name val="Arial"/>
      <family val="2"/>
    </font>
    <font>
      <sz val="11"/>
      <name val="Arial"/>
      <family val="2"/>
    </font>
    <font>
      <b/>
      <sz val="11"/>
      <name val="Times New Roman"/>
      <family val="1"/>
    </font>
    <font>
      <b/>
      <sz val="11"/>
      <name val="Arial"/>
      <family val="2"/>
    </font>
    <font>
      <sz val="11"/>
      <color indexed="9"/>
      <name val="Arial"/>
      <family val="2"/>
    </font>
    <font>
      <sz val="11"/>
      <color indexed="9"/>
      <name val="Times New Roman"/>
      <family val="1"/>
    </font>
    <font>
      <sz val="11"/>
      <color indexed="9"/>
      <name val="Arial"/>
      <family val="2"/>
    </font>
    <font>
      <sz val="10"/>
      <color indexed="9"/>
      <name val="Arial"/>
      <family val="2"/>
    </font>
    <font>
      <b/>
      <sz val="11"/>
      <color indexed="9"/>
      <name val="Arial"/>
      <family val="2"/>
    </font>
    <font>
      <sz val="12"/>
      <color indexed="9"/>
      <name val="Arial"/>
      <family val="2"/>
    </font>
    <font>
      <b/>
      <sz val="12"/>
      <color indexed="9"/>
      <name val="Arial"/>
      <family val="2"/>
    </font>
    <font>
      <sz val="8"/>
      <name val="Arial"/>
      <family val="2"/>
    </font>
    <font>
      <sz val="10"/>
      <name val="Arial"/>
      <family val="2"/>
    </font>
    <font>
      <sz val="12"/>
      <name val="Arial MT"/>
    </font>
    <font>
      <b/>
      <sz val="10"/>
      <name val="Arial"/>
      <family val="2"/>
    </font>
    <font>
      <sz val="10"/>
      <color indexed="9"/>
      <name val="Times New Roman"/>
      <family val="1"/>
    </font>
    <font>
      <vertAlign val="superscript"/>
      <sz val="10"/>
      <name val="Times New Roman"/>
      <family val="1"/>
    </font>
    <font>
      <sz val="10"/>
      <color indexed="81"/>
      <name val="Tahoma"/>
      <family val="2"/>
    </font>
    <font>
      <sz val="10"/>
      <color indexed="81"/>
      <name val="Arial"/>
      <family val="2"/>
    </font>
    <font>
      <b/>
      <sz val="10"/>
      <color indexed="81"/>
      <name val="Arial"/>
      <family val="2"/>
    </font>
    <font>
      <b/>
      <sz val="10"/>
      <color indexed="63"/>
      <name val="Arial"/>
      <family val="2"/>
    </font>
    <font>
      <sz val="10"/>
      <color indexed="63"/>
      <name val="Arial"/>
      <family val="2"/>
    </font>
    <font>
      <b/>
      <sz val="12"/>
      <color indexed="63"/>
      <name val="Arial"/>
      <family val="2"/>
    </font>
    <font>
      <b/>
      <sz val="11"/>
      <name val="Arial"/>
      <family val="2"/>
    </font>
    <font>
      <b/>
      <sz val="11"/>
      <color indexed="63"/>
      <name val="Times New Roman"/>
      <family val="1"/>
    </font>
    <font>
      <sz val="12"/>
      <color indexed="81"/>
      <name val="Arial"/>
      <family val="2"/>
    </font>
    <font>
      <b/>
      <sz val="10"/>
      <color indexed="9"/>
      <name val="Arial"/>
      <family val="2"/>
    </font>
    <font>
      <b/>
      <sz val="10"/>
      <color indexed="10"/>
      <name val="Arial"/>
      <family val="2"/>
    </font>
    <font>
      <b/>
      <u/>
      <sz val="10"/>
      <color indexed="44"/>
      <name val="Arial"/>
      <family val="2"/>
    </font>
    <font>
      <b/>
      <sz val="10"/>
      <color indexed="44"/>
      <name val="Arial"/>
      <family val="2"/>
    </font>
    <font>
      <sz val="11"/>
      <color indexed="81"/>
      <name val="Arial"/>
      <family val="2"/>
    </font>
    <font>
      <b/>
      <sz val="12"/>
      <color indexed="81"/>
      <name val="Arial"/>
      <family val="2"/>
    </font>
    <font>
      <b/>
      <sz val="13"/>
      <name val="Arial"/>
      <family val="2"/>
    </font>
    <font>
      <sz val="11"/>
      <color indexed="10"/>
      <name val="Arial"/>
      <family val="2"/>
    </font>
    <font>
      <sz val="10"/>
      <color indexed="10"/>
      <name val="Arial"/>
      <family val="2"/>
    </font>
    <font>
      <b/>
      <vertAlign val="superscript"/>
      <sz val="10"/>
      <name val="Arial"/>
      <family val="2"/>
    </font>
    <font>
      <i/>
      <sz val="10"/>
      <name val="Arial"/>
      <family val="2"/>
    </font>
    <font>
      <sz val="10"/>
      <name val="DIN-Regular"/>
    </font>
    <font>
      <b/>
      <sz val="10"/>
      <color indexed="9"/>
      <name val="Arial"/>
      <family val="2"/>
    </font>
    <font>
      <sz val="10"/>
      <color indexed="22"/>
      <name val="Times New Roman"/>
      <family val="1"/>
    </font>
    <font>
      <b/>
      <sz val="10"/>
      <color indexed="22"/>
      <name val="Arial"/>
      <family val="2"/>
    </font>
    <font>
      <b/>
      <sz val="10"/>
      <color indexed="22"/>
      <name val="Times New Roman"/>
      <family val="1"/>
    </font>
    <font>
      <sz val="11"/>
      <color indexed="22"/>
      <name val="Times New Roman"/>
      <family val="1"/>
    </font>
    <font>
      <b/>
      <sz val="12"/>
      <color indexed="22"/>
      <name val="Arial"/>
      <family val="2"/>
    </font>
    <font>
      <b/>
      <sz val="11"/>
      <color indexed="22"/>
      <name val="Times New Roman"/>
      <family val="1"/>
    </font>
    <font>
      <sz val="15"/>
      <name val="Arial"/>
      <family val="2"/>
    </font>
    <font>
      <b/>
      <sz val="10"/>
      <color indexed="55"/>
      <name val="Arial"/>
      <family val="2"/>
    </font>
    <font>
      <b/>
      <sz val="10"/>
      <color indexed="9"/>
      <name val="Times New Roman"/>
      <family val="1"/>
    </font>
    <font>
      <u/>
      <sz val="11"/>
      <color indexed="12"/>
      <name val="Arial"/>
      <family val="2"/>
    </font>
    <font>
      <u/>
      <sz val="10"/>
      <name val="Arial"/>
      <family val="2"/>
    </font>
    <font>
      <b/>
      <sz val="18"/>
      <color indexed="56"/>
      <name val="Cambria"/>
      <family val="2"/>
    </font>
    <font>
      <sz val="10"/>
      <color indexed="13"/>
      <name val="Arial"/>
      <family val="2"/>
    </font>
    <font>
      <sz val="10"/>
      <color indexed="43"/>
      <name val="Arial"/>
      <family val="2"/>
    </font>
    <font>
      <sz val="11"/>
      <color indexed="43"/>
      <name val="Arial"/>
      <family val="2"/>
    </font>
    <font>
      <sz val="10"/>
      <color indexed="8"/>
      <name val="Arial"/>
      <family val="2"/>
    </font>
    <font>
      <b/>
      <sz val="10"/>
      <color indexed="52"/>
      <name val="Arial"/>
      <family val="2"/>
    </font>
    <font>
      <sz val="10"/>
      <color indexed="17"/>
      <name val="Arial"/>
      <family val="2"/>
    </font>
    <font>
      <sz val="10"/>
      <color indexed="20"/>
      <name val="Arial"/>
      <family val="2"/>
    </font>
    <font>
      <i/>
      <sz val="10"/>
      <color indexed="23"/>
      <name val="Arial"/>
      <family val="2"/>
    </font>
    <font>
      <sz val="10"/>
      <color indexed="62"/>
      <name val="Arial"/>
      <family val="2"/>
    </font>
    <font>
      <sz val="10"/>
      <color indexed="52"/>
      <name val="Arial"/>
      <family val="2"/>
    </font>
    <font>
      <b/>
      <sz val="15"/>
      <color indexed="56"/>
      <name val="Arial"/>
      <family val="2"/>
    </font>
    <font>
      <b/>
      <sz val="13"/>
      <color indexed="56"/>
      <name val="Arial"/>
      <family val="2"/>
    </font>
    <font>
      <b/>
      <sz val="11"/>
      <color indexed="56"/>
      <name val="Arial"/>
      <family val="2"/>
    </font>
    <font>
      <b/>
      <sz val="10"/>
      <color indexed="8"/>
      <name val="Arial"/>
      <family val="2"/>
    </font>
    <font>
      <vertAlign val="superscript"/>
      <sz val="11"/>
      <name val="Arial"/>
      <family val="2"/>
    </font>
    <font>
      <sz val="14"/>
      <name val="Arial"/>
      <family val="2"/>
    </font>
    <font>
      <sz val="10"/>
      <color indexed="57"/>
      <name val="Arial"/>
      <family val="2"/>
    </font>
    <font>
      <b/>
      <sz val="10"/>
      <color indexed="57"/>
      <name val="Arial"/>
      <family val="2"/>
    </font>
    <font>
      <i/>
      <sz val="10"/>
      <color indexed="57"/>
      <name val="Arial"/>
      <family val="2"/>
    </font>
    <font>
      <sz val="9"/>
      <color indexed="81"/>
      <name val="Arial"/>
      <family val="2"/>
    </font>
    <font>
      <b/>
      <sz val="11"/>
      <color indexed="81"/>
      <name val="Arial"/>
      <family val="2"/>
    </font>
    <font>
      <b/>
      <sz val="9"/>
      <color indexed="81"/>
      <name val="Arial"/>
      <family val="2"/>
    </font>
    <font>
      <b/>
      <i/>
      <u/>
      <sz val="9"/>
      <color indexed="81"/>
      <name val="Arial"/>
      <family val="2"/>
    </font>
    <font>
      <u/>
      <sz val="10"/>
      <color indexed="12"/>
      <name val="Arial"/>
      <family val="2"/>
    </font>
    <font>
      <sz val="9"/>
      <color indexed="81"/>
      <name val="Tahoma"/>
      <family val="2"/>
    </font>
    <font>
      <b/>
      <sz val="9"/>
      <color indexed="81"/>
      <name val="Tahoma"/>
      <family val="2"/>
    </font>
    <font>
      <sz val="11"/>
      <color rgb="FFFFFF00"/>
      <name val="Arial"/>
      <family val="2"/>
    </font>
    <font>
      <b/>
      <sz val="11"/>
      <color theme="0"/>
      <name val="Arial"/>
      <family val="2"/>
    </font>
    <font>
      <i/>
      <sz val="11"/>
      <name val="Arial"/>
      <family val="2"/>
    </font>
    <font>
      <sz val="11"/>
      <color indexed="81"/>
      <name val="Tahoma"/>
      <family val="2"/>
    </font>
    <font>
      <sz val="11"/>
      <color theme="0"/>
      <name val="Times New Roman"/>
      <family val="1"/>
    </font>
    <font>
      <b/>
      <sz val="11"/>
      <color theme="0"/>
      <name val="Times New Roman"/>
      <family val="1"/>
    </font>
    <font>
      <b/>
      <sz val="12"/>
      <color rgb="FFFF0000"/>
      <name val="Arial"/>
      <family val="2"/>
    </font>
    <font>
      <sz val="10"/>
      <color rgb="FF00B05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charset val="1"/>
    </font>
    <font>
      <sz val="10"/>
      <color indexed="8"/>
      <name val="Arial"/>
      <family val="2"/>
      <charset val="1"/>
    </font>
    <font>
      <sz val="10"/>
      <color indexed="9"/>
      <name val="Arial"/>
      <family val="2"/>
      <charset val="1"/>
    </font>
    <font>
      <b/>
      <sz val="10"/>
      <color indexed="52"/>
      <name val="Arial"/>
      <family val="2"/>
      <charset val="1"/>
    </font>
    <font>
      <sz val="10"/>
      <color indexed="17"/>
      <name val="Arial"/>
      <family val="2"/>
      <charset val="1"/>
    </font>
    <font>
      <sz val="10"/>
      <color indexed="20"/>
      <name val="Arial"/>
      <family val="2"/>
      <charset val="1"/>
    </font>
    <font>
      <i/>
      <sz val="10"/>
      <color indexed="23"/>
      <name val="Arial"/>
      <family val="2"/>
      <charset val="1"/>
    </font>
    <font>
      <u/>
      <sz val="10"/>
      <color indexed="12"/>
      <name val="Arial"/>
      <family val="2"/>
      <charset val="1"/>
    </font>
    <font>
      <sz val="10"/>
      <color indexed="62"/>
      <name val="Arial"/>
      <family val="2"/>
      <charset val="1"/>
    </font>
    <font>
      <b/>
      <sz val="10"/>
      <color indexed="9"/>
      <name val="Arial"/>
      <family val="2"/>
      <charset val="1"/>
    </font>
    <font>
      <sz val="10"/>
      <color indexed="52"/>
      <name val="Arial"/>
      <family val="2"/>
      <charset val="1"/>
    </font>
    <font>
      <b/>
      <sz val="18"/>
      <color indexed="56"/>
      <name val="Arial"/>
      <family val="2"/>
      <charset val="1"/>
    </font>
    <font>
      <b/>
      <sz val="15"/>
      <color indexed="56"/>
      <name val="Arial"/>
      <family val="2"/>
      <charset val="1"/>
    </font>
    <font>
      <b/>
      <sz val="13"/>
      <color indexed="56"/>
      <name val="Arial"/>
      <family val="2"/>
      <charset val="1"/>
    </font>
    <font>
      <b/>
      <sz val="11"/>
      <color indexed="56"/>
      <name val="Arial"/>
      <family val="2"/>
      <charset val="1"/>
    </font>
    <font>
      <b/>
      <sz val="10"/>
      <color indexed="8"/>
      <name val="Arial"/>
      <family val="2"/>
      <charset val="1"/>
    </font>
    <font>
      <b/>
      <sz val="10"/>
      <color indexed="63"/>
      <name val="Arial"/>
      <family val="2"/>
      <charset val="1"/>
    </font>
    <font>
      <sz val="10"/>
      <color indexed="10"/>
      <name val="Arial"/>
      <family val="2"/>
      <charset val="1"/>
    </font>
    <font>
      <u/>
      <sz val="11"/>
      <color theme="10"/>
      <name val="Calibri"/>
      <family val="2"/>
      <scheme val="minor"/>
    </font>
    <font>
      <u/>
      <sz val="11"/>
      <color theme="10"/>
      <name val="Calibri"/>
      <family val="2"/>
    </font>
    <font>
      <b/>
      <sz val="16"/>
      <name val="Arial"/>
      <family val="2"/>
    </font>
    <font>
      <b/>
      <sz val="10"/>
      <color rgb="FFFF0000"/>
      <name val="Arial"/>
      <family val="2"/>
    </font>
    <font>
      <sz val="10"/>
      <name val="Arial"/>
      <family val="2"/>
    </font>
    <font>
      <b/>
      <sz val="24"/>
      <name val="Arial"/>
      <family val="2"/>
    </font>
    <font>
      <b/>
      <sz val="10"/>
      <color theme="3"/>
      <name val="Times New Roman"/>
      <family val="1"/>
    </font>
    <font>
      <sz val="10"/>
      <name val="Courier"/>
      <family val="3"/>
    </font>
    <font>
      <b/>
      <sz val="10"/>
      <color theme="1"/>
      <name val="Arial"/>
      <family val="2"/>
    </font>
    <font>
      <b/>
      <i/>
      <sz val="8"/>
      <color rgb="FFFF0000"/>
      <name val="Arial"/>
      <family val="2"/>
    </font>
    <font>
      <b/>
      <i/>
      <sz val="10"/>
      <color theme="1"/>
      <name val="Arial"/>
      <family val="2"/>
    </font>
    <font>
      <sz val="10"/>
      <color theme="1"/>
      <name val="Arial"/>
      <family val="2"/>
    </font>
    <font>
      <sz val="9"/>
      <color theme="1"/>
      <name val="Arial"/>
      <family val="2"/>
    </font>
    <font>
      <sz val="10"/>
      <color theme="6" tint="0.39997558519241921"/>
      <name val="Arial"/>
      <family val="2"/>
    </font>
    <font>
      <i/>
      <sz val="10"/>
      <color indexed="8"/>
      <name val="Arial"/>
      <family val="2"/>
    </font>
    <font>
      <b/>
      <sz val="9"/>
      <color indexed="8"/>
      <name val="Arial"/>
      <family val="2"/>
    </font>
    <font>
      <b/>
      <vertAlign val="superscript"/>
      <sz val="9"/>
      <color indexed="8"/>
      <name val="Arial"/>
      <family val="2"/>
    </font>
    <font>
      <sz val="9"/>
      <color indexed="8"/>
      <name val="Arial"/>
      <family val="2"/>
    </font>
    <font>
      <sz val="9"/>
      <name val="Arial"/>
      <family val="2"/>
    </font>
    <font>
      <b/>
      <sz val="10"/>
      <color theme="0"/>
      <name val="Arial"/>
      <family val="2"/>
    </font>
    <font>
      <b/>
      <sz val="11"/>
      <color indexed="81"/>
      <name val="Tahoma"/>
      <family val="2"/>
    </font>
    <font>
      <sz val="18"/>
      <name val="Times New Roman"/>
      <family val="1"/>
    </font>
    <font>
      <b/>
      <sz val="9"/>
      <name val="Arial"/>
      <family val="2"/>
    </font>
    <font>
      <sz val="10"/>
      <color indexed="8"/>
      <name val="Calibri"/>
      <family val="2"/>
      <charset val="238"/>
    </font>
    <font>
      <sz val="10"/>
      <color indexed="9"/>
      <name val="Calibri"/>
      <family val="2"/>
      <charset val="238"/>
    </font>
    <font>
      <sz val="10"/>
      <color indexed="62"/>
      <name val="Calibri"/>
      <family val="2"/>
      <charset val="238"/>
    </font>
    <font>
      <b/>
      <sz val="10"/>
      <color indexed="63"/>
      <name val="Calibri"/>
      <family val="2"/>
      <charset val="238"/>
    </font>
    <font>
      <sz val="10"/>
      <color indexed="17"/>
      <name val="Calibri"/>
      <family val="2"/>
      <charset val="238"/>
    </font>
    <font>
      <sz val="10"/>
      <color indexed="52"/>
      <name val="Calibri"/>
      <family val="2"/>
      <charset val="238"/>
    </font>
    <font>
      <b/>
      <sz val="10"/>
      <color indexed="9"/>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0"/>
      <color indexed="60"/>
      <name val="Calibri"/>
      <family val="2"/>
      <charset val="238"/>
    </font>
    <font>
      <b/>
      <sz val="10"/>
      <color indexed="52"/>
      <name val="Calibri"/>
      <family val="2"/>
      <charset val="238"/>
    </font>
    <font>
      <b/>
      <sz val="10"/>
      <color indexed="8"/>
      <name val="Calibri"/>
      <family val="2"/>
      <charset val="238"/>
    </font>
    <font>
      <i/>
      <sz val="10"/>
      <color indexed="23"/>
      <name val="Calibri"/>
      <family val="2"/>
      <charset val="238"/>
    </font>
    <font>
      <sz val="10"/>
      <color indexed="10"/>
      <name val="Calibri"/>
      <family val="2"/>
      <charset val="238"/>
    </font>
    <font>
      <b/>
      <sz val="18"/>
      <color indexed="56"/>
      <name val="Cambria"/>
      <family val="2"/>
      <charset val="238"/>
    </font>
    <font>
      <sz val="10"/>
      <color indexed="20"/>
      <name val="Calibri"/>
      <family val="2"/>
      <charset val="238"/>
    </font>
    <font>
      <i/>
      <sz val="9"/>
      <color indexed="81"/>
      <name val="Tahoma"/>
      <family val="2"/>
    </font>
    <font>
      <i/>
      <sz val="12"/>
      <name val="Arial"/>
      <family val="2"/>
    </font>
    <font>
      <b/>
      <sz val="14"/>
      <color rgb="FFFF0000"/>
      <name val="Arial"/>
      <family val="2"/>
    </font>
    <font>
      <sz val="10"/>
      <color rgb="FFFF0000"/>
      <name val="Arial"/>
      <family val="2"/>
    </font>
  </fonts>
  <fills count="1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patternFill>
    </fill>
    <fill>
      <patternFill patternType="solid">
        <fgColor indexed="22"/>
      </patternFill>
    </fill>
    <fill>
      <patternFill patternType="solid">
        <fgColor indexed="55"/>
      </patternFill>
    </fill>
    <fill>
      <patternFill patternType="solid">
        <fgColor indexed="46"/>
        <bgColor indexed="64"/>
      </patternFill>
    </fill>
    <fill>
      <patternFill patternType="solid">
        <fgColor indexed="48"/>
        <bgColor indexed="64"/>
      </patternFill>
    </fill>
    <fill>
      <patternFill patternType="solid">
        <fgColor indexed="8"/>
        <bgColor indexed="64"/>
      </patternFill>
    </fill>
    <fill>
      <patternFill patternType="solid">
        <fgColor indexed="22"/>
        <bgColor indexed="64"/>
      </patternFill>
    </fill>
    <fill>
      <patternFill patternType="solid">
        <fgColor indexed="46"/>
        <bgColor indexed="51"/>
      </patternFill>
    </fill>
    <fill>
      <patternFill patternType="solid">
        <fgColor indexed="45"/>
        <bgColor indexed="64"/>
      </patternFill>
    </fill>
    <fill>
      <patternFill patternType="solid">
        <fgColor indexed="45"/>
        <bgColor indexed="51"/>
      </patternFill>
    </fill>
    <fill>
      <patternFill patternType="solid">
        <fgColor indexed="41"/>
        <bgColor indexed="64"/>
      </patternFill>
    </fill>
    <fill>
      <patternFill patternType="solid">
        <fgColor indexed="9"/>
        <bgColor indexed="64"/>
      </patternFill>
    </fill>
    <fill>
      <patternFill patternType="solid">
        <fgColor indexed="17"/>
        <bgColor indexed="64"/>
      </patternFill>
    </fill>
    <fill>
      <patternFill patternType="solid">
        <fgColor indexed="22"/>
        <bgColor indexed="22"/>
      </patternFill>
    </fill>
    <fill>
      <patternFill patternType="solid">
        <fgColor indexed="47"/>
        <bgColor indexed="64"/>
      </patternFill>
    </fill>
    <fill>
      <patternFill patternType="solid">
        <fgColor indexed="43"/>
        <bgColor indexed="64"/>
      </patternFill>
    </fill>
    <fill>
      <patternFill patternType="solid">
        <fgColor indexed="15"/>
        <bgColor indexed="64"/>
      </patternFill>
    </fill>
    <fill>
      <patternFill patternType="solid">
        <fgColor indexed="51"/>
        <bgColor indexed="64"/>
      </patternFill>
    </fill>
    <fill>
      <patternFill patternType="solid">
        <fgColor indexed="50"/>
        <bgColor indexed="64"/>
      </patternFill>
    </fill>
    <fill>
      <patternFill patternType="solid">
        <fgColor indexed="41"/>
        <bgColor indexed="51"/>
      </patternFill>
    </fill>
    <fill>
      <patternFill patternType="solid">
        <fgColor indexed="61"/>
        <bgColor indexed="64"/>
      </patternFill>
    </fill>
    <fill>
      <patternFill patternType="solid">
        <fgColor indexed="54"/>
        <bgColor indexed="64"/>
      </patternFill>
    </fill>
    <fill>
      <patternFill patternType="solid">
        <fgColor indexed="2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1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rgb="FF008000"/>
        <bgColor indexed="64"/>
      </patternFill>
    </fill>
    <fill>
      <patternFill patternType="solid">
        <fgColor rgb="FF008000"/>
        <bgColor indexed="51"/>
      </patternFill>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bgColor indexed="14"/>
      </patternFill>
    </fill>
    <fill>
      <patternFill patternType="solid">
        <fgColor indexed="45"/>
        <bgColor indexed="29"/>
      </patternFill>
    </fill>
    <fill>
      <patternFill patternType="solid">
        <fgColor indexed="42"/>
        <bgColor indexed="35"/>
      </patternFill>
    </fill>
    <fill>
      <patternFill patternType="solid">
        <fgColor indexed="46"/>
        <bgColor indexed="45"/>
      </patternFill>
    </fill>
    <fill>
      <patternFill patternType="solid">
        <fgColor indexed="27"/>
        <bgColor indexed="42"/>
      </patternFill>
    </fill>
    <fill>
      <patternFill patternType="solid">
        <fgColor indexed="47"/>
        <bgColor indexed="14"/>
      </patternFill>
    </fill>
    <fill>
      <patternFill patternType="solid">
        <fgColor indexed="44"/>
        <bgColor indexed="31"/>
      </patternFill>
    </fill>
    <fill>
      <patternFill patternType="solid">
        <fgColor indexed="29"/>
        <bgColor indexed="60"/>
      </patternFill>
    </fill>
    <fill>
      <patternFill patternType="solid">
        <fgColor indexed="11"/>
        <bgColor indexed="38"/>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15"/>
      </patternFill>
    </fill>
    <fill>
      <patternFill patternType="solid">
        <fgColor indexed="52"/>
        <bgColor indexed="60"/>
      </patternFill>
    </fill>
    <fill>
      <patternFill patternType="solid">
        <fgColor indexed="26"/>
        <bgColor indexed="9"/>
      </patternFill>
    </fill>
    <fill>
      <patternFill patternType="solid">
        <fgColor indexed="22"/>
        <bgColor indexed="59"/>
      </patternFill>
    </fill>
    <fill>
      <patternFill patternType="solid">
        <fgColor indexed="62"/>
        <bgColor indexed="56"/>
      </patternFill>
    </fill>
    <fill>
      <patternFill patternType="solid">
        <fgColor indexed="10"/>
        <bgColor indexed="16"/>
      </patternFill>
    </fill>
    <fill>
      <patternFill patternType="solid">
        <fgColor indexed="57"/>
        <bgColor indexed="38"/>
      </patternFill>
    </fill>
    <fill>
      <patternFill patternType="solid">
        <fgColor indexed="53"/>
        <bgColor indexed="52"/>
      </patternFill>
    </fill>
    <fill>
      <patternFill patternType="solid">
        <fgColor indexed="55"/>
        <bgColor indexed="2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4" tint="-0.249977111117893"/>
        <bgColor indexed="64"/>
      </patternFill>
    </fill>
    <fill>
      <patternFill patternType="solid">
        <fgColor rgb="FFFF0000"/>
        <bgColor indexed="64"/>
      </patternFill>
    </fill>
    <fill>
      <patternFill patternType="solid">
        <fgColor theme="6" tint="0.39997558519241921"/>
        <bgColor indexed="64"/>
      </patternFill>
    </fill>
    <fill>
      <patternFill patternType="solid">
        <fgColor theme="0"/>
        <bgColor indexed="64"/>
      </patternFill>
    </fill>
    <fill>
      <patternFill patternType="solid">
        <fgColor rgb="FFFF99CC"/>
        <bgColor indexed="64"/>
      </patternFill>
    </fill>
    <fill>
      <patternFill patternType="solid">
        <fgColor rgb="FF92D050"/>
        <bgColor indexed="64"/>
      </patternFill>
    </fill>
    <fill>
      <patternFill patternType="solid">
        <fgColor rgb="FFE6E6E6"/>
        <bgColor indexed="64"/>
      </patternFill>
    </fill>
    <fill>
      <patternFill patternType="solid">
        <fgColor rgb="FFF3F3F3"/>
        <bgColor indexed="64"/>
      </patternFill>
    </fill>
    <fill>
      <patternFill patternType="solid">
        <fgColor theme="7" tint="0.59999389629810485"/>
        <bgColor indexed="64"/>
      </patternFill>
    </fill>
    <fill>
      <patternFill patternType="solid">
        <fgColor rgb="FFFFC000"/>
        <bgColor indexed="64"/>
      </patternFill>
    </fill>
    <fill>
      <patternFill patternType="solid">
        <fgColor theme="4" tint="-0.499984740745262"/>
        <bgColor indexed="64"/>
      </patternFill>
    </fill>
    <fill>
      <patternFill patternType="solid">
        <fgColor theme="0" tint="-4.9989318521683403E-2"/>
        <bgColor indexed="64"/>
      </patternFill>
    </fill>
    <fill>
      <patternFill patternType="solid">
        <fgColor indexed="43"/>
      </patternFill>
    </fill>
  </fills>
  <borders count="227">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64"/>
      </left>
      <right style="hair">
        <color indexed="64"/>
      </right>
      <top style="medium">
        <color indexed="64"/>
      </top>
      <bottom/>
      <diagonal/>
    </border>
    <border>
      <left style="medium">
        <color indexed="64"/>
      </left>
      <right/>
      <top style="thin">
        <color indexed="64"/>
      </top>
      <bottom style="thin">
        <color indexed="64"/>
      </bottom>
      <diagonal/>
    </border>
    <border>
      <left style="double">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hair">
        <color indexed="64"/>
      </left>
      <right style="hair">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style="double">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hair">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hair">
        <color indexed="64"/>
      </left>
      <right style="double">
        <color indexed="64"/>
      </right>
      <top style="medium">
        <color indexed="64"/>
      </top>
      <bottom style="medium">
        <color indexed="64"/>
      </bottom>
      <diagonal/>
    </border>
    <border>
      <left style="hair">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style="medium">
        <color indexed="64"/>
      </left>
      <right style="thin">
        <color indexed="64"/>
      </right>
      <top/>
      <bottom/>
      <diagonal/>
    </border>
    <border>
      <left style="double">
        <color indexed="64"/>
      </left>
      <right style="hair">
        <color indexed="64"/>
      </right>
      <top style="medium">
        <color indexed="64"/>
      </top>
      <bottom style="thin">
        <color indexed="64"/>
      </bottom>
      <diagonal/>
    </border>
    <border>
      <left style="double">
        <color indexed="64"/>
      </left>
      <right style="hair">
        <color indexed="64"/>
      </right>
      <top/>
      <bottom/>
      <diagonal/>
    </border>
    <border>
      <left style="double">
        <color indexed="64"/>
      </left>
      <right style="hair">
        <color indexed="64"/>
      </right>
      <top style="thin">
        <color indexed="64"/>
      </top>
      <bottom style="thin">
        <color indexed="64"/>
      </bottom>
      <diagonal/>
    </border>
    <border>
      <left style="double">
        <color indexed="64"/>
      </left>
      <right style="hair">
        <color indexed="64"/>
      </right>
      <top style="thin">
        <color indexed="64"/>
      </top>
      <bottom style="medium">
        <color indexed="64"/>
      </bottom>
      <diagonal/>
    </border>
    <border>
      <left style="double">
        <color indexed="64"/>
      </left>
      <right style="hair">
        <color indexed="64"/>
      </right>
      <top style="medium">
        <color indexed="64"/>
      </top>
      <bottom style="medium">
        <color indexed="64"/>
      </bottom>
      <diagonal/>
    </border>
    <border>
      <left style="double">
        <color indexed="64"/>
      </left>
      <right style="hair">
        <color indexed="64"/>
      </right>
      <top style="medium">
        <color indexed="64"/>
      </top>
      <bottom/>
      <diagonal/>
    </border>
    <border>
      <left style="double">
        <color indexed="64"/>
      </left>
      <right style="hair">
        <color indexed="64"/>
      </right>
      <top style="thin">
        <color indexed="64"/>
      </top>
      <bottom/>
      <diagonal/>
    </border>
    <border>
      <left style="double">
        <color indexed="64"/>
      </left>
      <right style="hair">
        <color indexed="64"/>
      </right>
      <top/>
      <bottom style="thin">
        <color indexed="64"/>
      </bottom>
      <diagonal/>
    </border>
    <border>
      <left style="double">
        <color indexed="64"/>
      </left>
      <right/>
      <top style="medium">
        <color indexed="64"/>
      </top>
      <bottom/>
      <diagonal/>
    </border>
    <border>
      <left/>
      <right style="hair">
        <color indexed="64"/>
      </right>
      <top style="thin">
        <color indexed="64"/>
      </top>
      <bottom/>
      <diagonal/>
    </border>
    <border>
      <left/>
      <right style="hair">
        <color indexed="64"/>
      </right>
      <top style="thin">
        <color indexed="64"/>
      </top>
      <bottom style="medium">
        <color indexed="64"/>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
      <left/>
      <right style="hair">
        <color indexed="64"/>
      </right>
      <top style="medium">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hair">
        <color indexed="64"/>
      </left>
      <right style="double">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hair">
        <color indexed="64"/>
      </right>
      <top style="medium">
        <color indexed="64"/>
      </top>
      <bottom/>
      <diagonal/>
    </border>
    <border>
      <left/>
      <right style="double">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medium">
        <color indexed="64"/>
      </right>
      <top/>
      <bottom style="thin">
        <color indexed="64"/>
      </bottom>
      <diagonal/>
    </border>
    <border>
      <left/>
      <right style="medium">
        <color indexed="64"/>
      </right>
      <top/>
      <bottom style="thin">
        <color indexed="64"/>
      </bottom>
      <diagonal/>
    </border>
    <border>
      <left style="hair">
        <color indexed="64"/>
      </left>
      <right style="double">
        <color indexed="64"/>
      </right>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hair">
        <color indexed="64"/>
      </right>
      <top style="thin">
        <color indexed="64"/>
      </top>
      <bottom/>
      <diagonal/>
    </border>
    <border>
      <left style="medium">
        <color indexed="64"/>
      </left>
      <right style="hair">
        <color indexed="64"/>
      </right>
      <top/>
      <bottom/>
      <diagonal/>
    </border>
    <border>
      <left style="hair">
        <color indexed="64"/>
      </left>
      <right style="medium">
        <color indexed="64"/>
      </right>
      <top style="thin">
        <color indexed="64"/>
      </top>
      <bottom/>
      <diagonal/>
    </border>
    <border>
      <left style="medium">
        <color indexed="64"/>
      </left>
      <right style="hair">
        <color indexed="64"/>
      </right>
      <top/>
      <bottom style="thin">
        <color indexed="64"/>
      </bottom>
      <diagonal/>
    </border>
    <border>
      <left/>
      <right style="double">
        <color indexed="64"/>
      </right>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style="double">
        <color indexed="64"/>
      </right>
      <top style="thin">
        <color indexed="64"/>
      </top>
      <bottom style="medium">
        <color indexed="64"/>
      </bottom>
      <diagonal/>
    </border>
    <border>
      <left/>
      <right/>
      <top style="thin">
        <color indexed="64"/>
      </top>
      <bottom style="medium">
        <color indexed="64"/>
      </bottom>
      <diagonal/>
    </border>
    <border>
      <left style="hair">
        <color indexed="64"/>
      </left>
      <right style="medium">
        <color indexed="64"/>
      </right>
      <top style="medium">
        <color indexed="64"/>
      </top>
      <bottom/>
      <diagonal/>
    </border>
    <border>
      <left style="hair">
        <color indexed="64"/>
      </left>
      <right style="double">
        <color indexed="64"/>
      </right>
      <top style="medium">
        <color indexed="64"/>
      </top>
      <bottom/>
      <diagonal/>
    </border>
    <border>
      <left style="hair">
        <color indexed="64"/>
      </left>
      <right style="double">
        <color indexed="64"/>
      </right>
      <top style="thin">
        <color indexed="64"/>
      </top>
      <bottom style="thin">
        <color indexed="64"/>
      </bottom>
      <diagonal/>
    </border>
    <border>
      <left/>
      <right style="medium">
        <color indexed="64"/>
      </right>
      <top style="thin">
        <color indexed="64"/>
      </top>
      <bottom/>
      <diagonal/>
    </border>
    <border>
      <left/>
      <right style="double">
        <color indexed="64"/>
      </right>
      <top/>
      <bottom/>
      <diagonal/>
    </border>
    <border>
      <left/>
      <right style="double">
        <color indexed="64"/>
      </right>
      <top style="thin">
        <color indexed="64"/>
      </top>
      <bottom style="thin">
        <color indexed="64"/>
      </bottom>
      <diagonal/>
    </border>
    <border>
      <left/>
      <right style="double">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style="hair">
        <color indexed="64"/>
      </left>
      <right/>
      <top style="medium">
        <color indexed="64"/>
      </top>
      <bottom style="thin">
        <color indexed="64"/>
      </bottom>
      <diagonal/>
    </border>
    <border>
      <left style="hair">
        <color indexed="64"/>
      </left>
      <right/>
      <top style="thin">
        <color indexed="64"/>
      </top>
      <bottom style="medium">
        <color indexed="64"/>
      </bottom>
      <diagonal/>
    </border>
    <border>
      <left/>
      <right style="double">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ck">
        <color indexed="64"/>
      </right>
      <top style="medium">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double">
        <color indexed="64"/>
      </right>
      <top style="medium">
        <color indexed="64"/>
      </top>
      <bottom/>
      <diagonal/>
    </border>
    <border>
      <left style="hair">
        <color indexed="64"/>
      </left>
      <right style="medium">
        <color indexed="64"/>
      </right>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bottom style="hair">
        <color indexed="64"/>
      </bottom>
      <diagonal/>
    </border>
    <border>
      <left/>
      <right/>
      <top/>
      <bottom style="hair">
        <color indexed="64"/>
      </bottom>
      <diagonal/>
    </border>
    <border>
      <left/>
      <right style="double">
        <color indexed="64"/>
      </right>
      <top style="hair">
        <color indexed="64"/>
      </top>
      <bottom style="medium">
        <color indexed="64"/>
      </bottom>
      <diagonal/>
    </border>
    <border>
      <left style="double">
        <color indexed="64"/>
      </left>
      <right/>
      <top style="hair">
        <color indexed="64"/>
      </top>
      <bottom style="medium">
        <color indexed="64"/>
      </bottom>
      <diagonal/>
    </border>
    <border>
      <left style="double">
        <color indexed="64"/>
      </left>
      <right/>
      <top/>
      <bottom/>
      <diagonal/>
    </border>
    <border>
      <left style="medium">
        <color indexed="64"/>
      </left>
      <right/>
      <top/>
      <bottom style="hair">
        <color indexed="64"/>
      </bottom>
      <diagonal/>
    </border>
    <border>
      <left/>
      <right/>
      <top style="hair">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top style="medium">
        <color auto="1"/>
      </top>
      <bottom/>
      <diagonal/>
    </border>
    <border>
      <left/>
      <right style="hair">
        <color auto="1"/>
      </right>
      <top style="medium">
        <color auto="1"/>
      </top>
      <bottom/>
      <diagonal/>
    </border>
    <border>
      <left style="hair">
        <color auto="1"/>
      </left>
      <right/>
      <top style="medium">
        <color auto="1"/>
      </top>
      <bottom style="medium">
        <color auto="1"/>
      </bottom>
      <diagonal/>
    </border>
    <border>
      <left/>
      <right style="hair">
        <color auto="1"/>
      </right>
      <top style="medium">
        <color auto="1"/>
      </top>
      <bottom style="medium">
        <color auto="1"/>
      </bottom>
      <diagonal/>
    </border>
    <border>
      <left style="hair">
        <color auto="1"/>
      </left>
      <right style="hair">
        <color auto="1"/>
      </right>
      <top style="medium">
        <color auto="1"/>
      </top>
      <bottom/>
      <diagonal/>
    </border>
    <border>
      <left style="hair">
        <color auto="1"/>
      </left>
      <right style="hair">
        <color auto="1"/>
      </right>
      <top style="medium">
        <color auto="1"/>
      </top>
      <bottom style="medium">
        <color auto="1"/>
      </bottom>
      <diagonal/>
    </border>
    <border>
      <left style="hair">
        <color auto="1"/>
      </left>
      <right/>
      <top style="medium">
        <color auto="1"/>
      </top>
      <bottom/>
      <diagonal/>
    </border>
    <border>
      <left/>
      <right/>
      <top style="medium">
        <color auto="1"/>
      </top>
      <bottom style="medium">
        <color auto="1"/>
      </bottom>
      <diagonal/>
    </border>
    <border>
      <left style="medium">
        <color auto="1"/>
      </left>
      <right style="medium">
        <color auto="1"/>
      </right>
      <top style="medium">
        <color auto="1"/>
      </top>
      <bottom/>
      <diagonal/>
    </border>
    <border>
      <left/>
      <right/>
      <top/>
      <bottom style="medium">
        <color indexed="3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indexed="22"/>
      </left>
      <right style="thick">
        <color indexed="22"/>
      </right>
      <top style="thick">
        <color indexed="22"/>
      </top>
      <bottom style="thick">
        <color indexed="22"/>
      </bottom>
      <diagonal/>
    </border>
    <border>
      <left style="thick">
        <color indexed="23"/>
      </left>
      <right style="thick">
        <color indexed="23"/>
      </right>
      <top style="thick">
        <color indexed="23"/>
      </top>
      <bottom style="thick">
        <color indexed="23"/>
      </bottom>
      <diagonal/>
    </border>
    <border>
      <left/>
      <right/>
      <top/>
      <bottom style="thick">
        <color indexed="30"/>
      </bottom>
      <diagonal/>
    </border>
    <border>
      <left/>
      <right/>
      <top style="thick">
        <color indexed="62"/>
      </top>
      <bottom/>
      <diagonal/>
    </border>
    <border>
      <left style="thick">
        <color indexed="63"/>
      </left>
      <right style="thick">
        <color indexed="63"/>
      </right>
      <top style="thick">
        <color indexed="63"/>
      </top>
      <bottom style="thick">
        <color indexed="63"/>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auto="1"/>
      </bottom>
      <diagonal/>
    </border>
    <border>
      <left style="medium">
        <color indexed="64"/>
      </left>
      <right style="hair">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top/>
      <bottom style="medium">
        <color indexed="64"/>
      </bottom>
      <diagonal/>
    </border>
    <border>
      <left/>
      <right style="hair">
        <color auto="1"/>
      </right>
      <top/>
      <bottom style="medium">
        <color auto="1"/>
      </bottom>
      <diagonal/>
    </border>
    <border>
      <left style="hair">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hair">
        <color auto="1"/>
      </left>
      <right style="hair">
        <color auto="1"/>
      </right>
      <top/>
      <bottom style="medium">
        <color auto="1"/>
      </bottom>
      <diagonal/>
    </border>
    <border>
      <left/>
      <right/>
      <top style="hair">
        <color indexed="64"/>
      </top>
      <bottom style="hair">
        <color indexed="64"/>
      </bottom>
      <diagonal/>
    </border>
    <border>
      <left/>
      <right style="double">
        <color indexed="64"/>
      </right>
      <top/>
      <bottom style="medium">
        <color indexed="64"/>
      </bottom>
      <diagonal/>
    </border>
    <border>
      <left/>
      <right/>
      <top/>
      <bottom style="medium">
        <color indexed="30"/>
      </bottom>
      <diagonal/>
    </border>
    <border>
      <left style="hair">
        <color indexed="64"/>
      </left>
      <right style="hair">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top/>
      <bottom style="medium">
        <color indexed="30"/>
      </bottom>
      <diagonal/>
    </border>
    <border>
      <left style="medium">
        <color indexed="64"/>
      </left>
      <right/>
      <top style="hair">
        <color indexed="64"/>
      </top>
      <bottom/>
      <diagonal/>
    </border>
    <border>
      <left/>
      <right style="medium">
        <color indexed="64"/>
      </right>
      <top style="hair">
        <color indexed="64"/>
      </top>
      <bottom/>
      <diagonal/>
    </border>
    <border>
      <left/>
      <right/>
      <top/>
      <bottom style="medium">
        <color auto="1"/>
      </bottom>
      <diagonal/>
    </border>
    <border>
      <left/>
      <right style="hair">
        <color auto="1"/>
      </right>
      <top/>
      <bottom style="medium">
        <color auto="1"/>
      </bottom>
      <diagonal/>
    </border>
    <border>
      <left style="hair">
        <color auto="1"/>
      </left>
      <right style="hair">
        <color auto="1"/>
      </right>
      <top/>
      <bottom style="medium">
        <color auto="1"/>
      </bottom>
      <diagonal/>
    </border>
    <border>
      <left style="medium">
        <color auto="1"/>
      </left>
      <right style="medium">
        <color auto="1"/>
      </right>
      <top/>
      <bottom style="medium">
        <color auto="1"/>
      </bottom>
      <diagonal/>
    </border>
    <border>
      <left style="hair">
        <color auto="1"/>
      </left>
      <right/>
      <top/>
      <bottom style="medium">
        <color auto="1"/>
      </bottom>
      <diagonal/>
    </border>
    <border>
      <left style="medium">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double">
        <color indexed="64"/>
      </left>
      <right style="hair">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30"/>
      </bottom>
      <diagonal/>
    </border>
    <border>
      <left/>
      <right style="medium">
        <color indexed="64"/>
      </right>
      <top/>
      <bottom style="medium">
        <color indexed="64"/>
      </bottom>
      <diagonal/>
    </border>
    <border>
      <left style="medium">
        <color indexed="64"/>
      </left>
      <right/>
      <top/>
      <bottom style="medium">
        <color indexed="64"/>
      </bottom>
      <diagonal/>
    </border>
    <border>
      <left style="double">
        <color indexed="64"/>
      </left>
      <right style="medium">
        <color indexed="64"/>
      </right>
      <top/>
      <bottom style="medium">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thin">
        <color indexed="64"/>
      </bottom>
      <diagonal/>
    </border>
    <border>
      <left/>
      <right style="thin">
        <color indexed="64"/>
      </right>
      <top style="medium">
        <color indexed="64"/>
      </top>
      <bottom style="double">
        <color indexed="64"/>
      </bottom>
      <diagonal/>
    </border>
    <border>
      <left/>
      <right/>
      <top style="medium">
        <color indexed="64"/>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hair">
        <color indexed="64"/>
      </top>
      <bottom style="medium">
        <color indexed="64"/>
      </bottom>
      <diagonal/>
    </border>
    <border>
      <left/>
      <right style="double">
        <color indexed="64"/>
      </right>
      <top/>
      <bottom style="medium">
        <color indexed="64"/>
      </bottom>
      <diagonal/>
    </border>
    <border>
      <left style="double">
        <color indexed="64"/>
      </left>
      <right/>
      <top/>
      <bottom style="medium">
        <color indexed="64"/>
      </bottom>
      <diagonal/>
    </border>
    <border>
      <left style="hair">
        <color indexed="64"/>
      </left>
      <right style="double">
        <color indexed="64"/>
      </right>
      <top/>
      <bottom style="medium">
        <color indexed="64"/>
      </bottom>
      <diagonal/>
    </border>
    <border>
      <left style="hair">
        <color indexed="64"/>
      </left>
      <right style="medium">
        <color indexed="64"/>
      </right>
      <top style="double">
        <color indexed="64"/>
      </top>
      <bottom style="medium">
        <color indexed="64"/>
      </bottom>
      <diagonal/>
    </border>
    <border>
      <left/>
      <right/>
      <top/>
      <bottom style="medium">
        <color indexed="30"/>
      </bottom>
      <diagonal/>
    </border>
    <border>
      <left/>
      <right style="double">
        <color indexed="64"/>
      </right>
      <top style="medium">
        <color indexed="64"/>
      </top>
      <bottom style="double">
        <color indexed="64"/>
      </bottom>
      <diagonal/>
    </border>
    <border>
      <left style="thin">
        <color indexed="64"/>
      </left>
      <right/>
      <top style="medium">
        <color indexed="64"/>
      </top>
      <bottom/>
      <diagonal/>
    </border>
  </borders>
  <cellStyleXfs count="3346">
    <xf numFmtId="0" fontId="0" fillId="0" borderId="0"/>
    <xf numFmtId="0" fontId="75" fillId="2" borderId="0" applyNumberFormat="0" applyBorder="0" applyAlignment="0" applyProtection="0"/>
    <xf numFmtId="0" fontId="75" fillId="3" borderId="0" applyNumberFormat="0" applyBorder="0" applyAlignment="0" applyProtection="0"/>
    <xf numFmtId="0" fontId="75" fillId="4" borderId="0" applyNumberFormat="0" applyBorder="0" applyAlignment="0" applyProtection="0"/>
    <xf numFmtId="0" fontId="75" fillId="5" borderId="0" applyNumberFormat="0" applyBorder="0" applyAlignment="0" applyProtection="0"/>
    <xf numFmtId="0" fontId="75" fillId="6" borderId="0" applyNumberFormat="0" applyBorder="0" applyAlignment="0" applyProtection="0"/>
    <xf numFmtId="0" fontId="75" fillId="7" borderId="0" applyNumberFormat="0" applyBorder="0" applyAlignment="0" applyProtection="0"/>
    <xf numFmtId="0" fontId="75" fillId="8" borderId="0" applyNumberFormat="0" applyBorder="0" applyAlignment="0" applyProtection="0"/>
    <xf numFmtId="0" fontId="75" fillId="9" borderId="0" applyNumberFormat="0" applyBorder="0" applyAlignment="0" applyProtection="0"/>
    <xf numFmtId="0" fontId="75" fillId="10" borderId="0" applyNumberFormat="0" applyBorder="0" applyAlignment="0" applyProtection="0"/>
    <xf numFmtId="0" fontId="75" fillId="5" borderId="0" applyNumberFormat="0" applyBorder="0" applyAlignment="0" applyProtection="0"/>
    <xf numFmtId="0" fontId="75" fillId="8" borderId="0" applyNumberFormat="0" applyBorder="0" applyAlignment="0" applyProtection="0"/>
    <xf numFmtId="0" fontId="75" fillId="11" borderId="0" applyNumberFormat="0" applyBorder="0" applyAlignment="0" applyProtection="0"/>
    <xf numFmtId="0" fontId="21" fillId="12"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7" fillId="20" borderId="1" applyNumberFormat="0" applyFont="0" applyAlignment="0" applyProtection="0"/>
    <xf numFmtId="0" fontId="76" fillId="21" borderId="2" applyNumberFormat="0" applyAlignment="0" applyProtection="0"/>
    <xf numFmtId="0" fontId="77" fillId="4" borderId="0" applyNumberFormat="0" applyBorder="0" applyAlignment="0" applyProtection="0"/>
    <xf numFmtId="0" fontId="78" fillId="3"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9" borderId="0" applyNumberFormat="0" applyBorder="0" applyAlignment="0" applyProtection="0"/>
    <xf numFmtId="0" fontId="79" fillId="0" borderId="0" applyNumberFormat="0" applyFill="0" applyBorder="0" applyAlignment="0" applyProtection="0"/>
    <xf numFmtId="0" fontId="8" fillId="0" borderId="0" applyNumberFormat="0" applyFill="0" applyBorder="0" applyAlignment="0" applyProtection="0">
      <alignment vertical="top"/>
      <protection locked="0"/>
    </xf>
    <xf numFmtId="0" fontId="95" fillId="0" borderId="0" applyNumberFormat="0" applyFill="0" applyBorder="0" applyAlignment="0" applyProtection="0">
      <alignment vertical="top"/>
      <protection locked="0"/>
    </xf>
    <xf numFmtId="0" fontId="80" fillId="7" borderId="2" applyNumberFormat="0" applyAlignment="0" applyProtection="0"/>
    <xf numFmtId="0" fontId="59" fillId="22" borderId="3" applyNumberFormat="0" applyAlignment="0" applyProtection="0"/>
    <xf numFmtId="0" fontId="81" fillId="0" borderId="7" applyNumberFormat="0" applyFill="0" applyAlignment="0" applyProtection="0"/>
    <xf numFmtId="0" fontId="18" fillId="0" borderId="0"/>
    <xf numFmtId="0" fontId="9" fillId="0" borderId="0"/>
    <xf numFmtId="172" fontId="34" fillId="0" borderId="0"/>
    <xf numFmtId="0" fontId="71" fillId="0" borderId="0" applyNumberFormat="0" applyFill="0" applyBorder="0" applyAlignment="0" applyProtection="0"/>
    <xf numFmtId="0" fontId="82" fillId="0" borderId="4" applyNumberFormat="0" applyFill="0" applyAlignment="0" applyProtection="0"/>
    <xf numFmtId="0" fontId="83" fillId="0" borderId="5" applyNumberFormat="0" applyFill="0" applyAlignment="0" applyProtection="0"/>
    <xf numFmtId="0" fontId="84" fillId="0" borderId="6" applyNumberFormat="0" applyFill="0" applyAlignment="0" applyProtection="0"/>
    <xf numFmtId="0" fontId="84" fillId="0" borderId="0" applyNumberFormat="0" applyFill="0" applyBorder="0" applyAlignment="0" applyProtection="0"/>
    <xf numFmtId="0" fontId="85" fillId="0" borderId="9" applyNumberFormat="0" applyFill="0" applyAlignment="0" applyProtection="0"/>
    <xf numFmtId="0" fontId="41" fillId="21" borderId="8" applyNumberFormat="0" applyAlignment="0" applyProtection="0"/>
    <xf numFmtId="0" fontId="55" fillId="0" borderId="0" applyNumberFormat="0" applyFill="0" applyBorder="0" applyAlignment="0" applyProtection="0"/>
    <xf numFmtId="9" fontId="7" fillId="0" borderId="0" applyFont="0" applyFill="0" applyBorder="0" applyAlignment="0" applyProtection="0"/>
    <xf numFmtId="0" fontId="6" fillId="0" borderId="0"/>
    <xf numFmtId="0" fontId="7" fillId="0" borderId="0"/>
    <xf numFmtId="0" fontId="8" fillId="0" borderId="0" applyNumberFormat="0" applyFill="0" applyBorder="0" applyAlignment="0" applyProtection="0">
      <alignment vertical="top"/>
      <protection locked="0"/>
    </xf>
    <xf numFmtId="0" fontId="47" fillId="22" borderId="3" applyNumberFormat="0" applyAlignment="0" applyProtection="0"/>
    <xf numFmtId="0" fontId="7" fillId="0" borderId="0"/>
    <xf numFmtId="9" fontId="7" fillId="0" borderId="0" applyFont="0" applyFill="0" applyBorder="0" applyAlignment="0" applyProtection="0"/>
    <xf numFmtId="0" fontId="84" fillId="0" borderId="141" applyNumberFormat="0" applyFill="0" applyAlignment="0" applyProtection="0"/>
    <xf numFmtId="43" fontId="7" fillId="0" borderId="0" applyFont="0" applyFill="0" applyBorder="0" applyAlignment="0" applyProtection="0"/>
    <xf numFmtId="9" fontId="7" fillId="0" borderId="0" applyFont="0" applyFill="0" applyBorder="0" applyAlignment="0" applyProtection="0"/>
    <xf numFmtId="0" fontId="6" fillId="0" borderId="0"/>
    <xf numFmtId="0" fontId="7" fillId="20" borderId="1" applyNumberFormat="0" applyFont="0" applyAlignment="0" applyProtection="0"/>
    <xf numFmtId="0" fontId="76" fillId="21" borderId="2" applyNumberFormat="0" applyAlignment="0" applyProtection="0"/>
    <xf numFmtId="0" fontId="80" fillId="7" borderId="2" applyNumberFormat="0" applyAlignment="0" applyProtection="0"/>
    <xf numFmtId="0" fontId="85" fillId="0" borderId="9" applyNumberFormat="0" applyFill="0" applyAlignment="0" applyProtection="0"/>
    <xf numFmtId="0" fontId="106" fillId="0" borderId="0" applyNumberFormat="0" applyFill="0" applyBorder="0" applyAlignment="0" applyProtection="0"/>
    <xf numFmtId="0" fontId="107" fillId="0" borderId="142" applyNumberFormat="0" applyFill="0" applyAlignment="0" applyProtection="0"/>
    <xf numFmtId="0" fontId="108" fillId="0" borderId="143" applyNumberFormat="0" applyFill="0" applyAlignment="0" applyProtection="0"/>
    <xf numFmtId="0" fontId="109" fillId="0" borderId="144" applyNumberFormat="0" applyFill="0" applyAlignment="0" applyProtection="0"/>
    <xf numFmtId="0" fontId="109" fillId="0" borderId="0" applyNumberFormat="0" applyFill="0" applyBorder="0" applyAlignment="0" applyProtection="0"/>
    <xf numFmtId="0" fontId="110" fillId="53" borderId="0" applyNumberFormat="0" applyBorder="0" applyAlignment="0" applyProtection="0"/>
    <xf numFmtId="0" fontId="111" fillId="54" borderId="0" applyNumberFormat="0" applyBorder="0" applyAlignment="0" applyProtection="0"/>
    <xf numFmtId="0" fontId="112" fillId="55" borderId="0" applyNumberFormat="0" applyBorder="0" applyAlignment="0" applyProtection="0"/>
    <xf numFmtId="0" fontId="113" fillId="56" borderId="145" applyNumberFormat="0" applyAlignment="0" applyProtection="0"/>
    <xf numFmtId="0" fontId="114" fillId="57" borderId="146" applyNumberFormat="0" applyAlignment="0" applyProtection="0"/>
    <xf numFmtId="0" fontId="115" fillId="57" borderId="145" applyNumberFormat="0" applyAlignment="0" applyProtection="0"/>
    <xf numFmtId="0" fontId="116" fillId="0" borderId="147" applyNumberFormat="0" applyFill="0" applyAlignment="0" applyProtection="0"/>
    <xf numFmtId="0" fontId="117" fillId="58" borderId="148" applyNumberFormat="0" applyAlignment="0" applyProtection="0"/>
    <xf numFmtId="0" fontId="118" fillId="0" borderId="0" applyNumberFormat="0" applyFill="0" applyBorder="0" applyAlignment="0" applyProtection="0"/>
    <xf numFmtId="0" fontId="119" fillId="0" borderId="0" applyNumberFormat="0" applyFill="0" applyBorder="0" applyAlignment="0" applyProtection="0"/>
    <xf numFmtId="0" fontId="120" fillId="0" borderId="150" applyNumberFormat="0" applyFill="0" applyAlignment="0" applyProtection="0"/>
    <xf numFmtId="0" fontId="121" fillId="60" borderId="0" applyNumberFormat="0" applyBorder="0" applyAlignment="0" applyProtection="0"/>
    <xf numFmtId="0" fontId="5" fillId="61" borderId="0" applyNumberFormat="0" applyBorder="0" applyAlignment="0" applyProtection="0"/>
    <xf numFmtId="0" fontId="5" fillId="62" borderId="0" applyNumberFormat="0" applyBorder="0" applyAlignment="0" applyProtection="0"/>
    <xf numFmtId="0" fontId="121" fillId="63" borderId="0" applyNumberFormat="0" applyBorder="0" applyAlignment="0" applyProtection="0"/>
    <xf numFmtId="0" fontId="121" fillId="64" borderId="0" applyNumberFormat="0" applyBorder="0" applyAlignment="0" applyProtection="0"/>
    <xf numFmtId="0" fontId="5" fillId="65" borderId="0" applyNumberFormat="0" applyBorder="0" applyAlignment="0" applyProtection="0"/>
    <xf numFmtId="0" fontId="5" fillId="66" borderId="0" applyNumberFormat="0" applyBorder="0" applyAlignment="0" applyProtection="0"/>
    <xf numFmtId="0" fontId="121" fillId="67" borderId="0" applyNumberFormat="0" applyBorder="0" applyAlignment="0" applyProtection="0"/>
    <xf numFmtId="0" fontId="121" fillId="68" borderId="0" applyNumberFormat="0" applyBorder="0" applyAlignment="0" applyProtection="0"/>
    <xf numFmtId="0" fontId="5" fillId="69" borderId="0" applyNumberFormat="0" applyBorder="0" applyAlignment="0" applyProtection="0"/>
    <xf numFmtId="0" fontId="5" fillId="70" borderId="0" applyNumberFormat="0" applyBorder="0" applyAlignment="0" applyProtection="0"/>
    <xf numFmtId="0" fontId="121" fillId="71" borderId="0" applyNumberFormat="0" applyBorder="0" applyAlignment="0" applyProtection="0"/>
    <xf numFmtId="0" fontId="121" fillId="72" borderId="0" applyNumberFormat="0" applyBorder="0" applyAlignment="0" applyProtection="0"/>
    <xf numFmtId="0" fontId="5" fillId="73" borderId="0" applyNumberFormat="0" applyBorder="0" applyAlignment="0" applyProtection="0"/>
    <xf numFmtId="0" fontId="5" fillId="74" borderId="0" applyNumberFormat="0" applyBorder="0" applyAlignment="0" applyProtection="0"/>
    <xf numFmtId="0" fontId="121" fillId="75" borderId="0" applyNumberFormat="0" applyBorder="0" applyAlignment="0" applyProtection="0"/>
    <xf numFmtId="0" fontId="121" fillId="76" borderId="0" applyNumberFormat="0" applyBorder="0" applyAlignment="0" applyProtection="0"/>
    <xf numFmtId="0" fontId="5" fillId="77" borderId="0" applyNumberFormat="0" applyBorder="0" applyAlignment="0" applyProtection="0"/>
    <xf numFmtId="0" fontId="5" fillId="78" borderId="0" applyNumberFormat="0" applyBorder="0" applyAlignment="0" applyProtection="0"/>
    <xf numFmtId="0" fontId="121" fillId="79" borderId="0" applyNumberFormat="0" applyBorder="0" applyAlignment="0" applyProtection="0"/>
    <xf numFmtId="0" fontId="121" fillId="80" borderId="0" applyNumberFormat="0" applyBorder="0" applyAlignment="0" applyProtection="0"/>
    <xf numFmtId="0" fontId="5" fillId="81" borderId="0" applyNumberFormat="0" applyBorder="0" applyAlignment="0" applyProtection="0"/>
    <xf numFmtId="0" fontId="5" fillId="82" borderId="0" applyNumberFormat="0" applyBorder="0" applyAlignment="0" applyProtection="0"/>
    <xf numFmtId="0" fontId="121" fillId="83" borderId="0" applyNumberFormat="0" applyBorder="0" applyAlignment="0" applyProtection="0"/>
    <xf numFmtId="0" fontId="5" fillId="0" borderId="0"/>
    <xf numFmtId="0" fontId="5" fillId="0" borderId="0"/>
    <xf numFmtId="0" fontId="124" fillId="92" borderId="0"/>
    <xf numFmtId="0" fontId="5" fillId="0" borderId="0"/>
    <xf numFmtId="0" fontId="123" fillId="84" borderId="0"/>
    <xf numFmtId="0" fontId="124" fillId="91" borderId="0"/>
    <xf numFmtId="0" fontId="123" fillId="92" borderId="0"/>
    <xf numFmtId="0" fontId="78" fillId="3" borderId="0" applyNumberFormat="0" applyBorder="0" applyAlignment="0" applyProtection="0"/>
    <xf numFmtId="0" fontId="8" fillId="0" borderId="0" applyNumberFormat="0" applyFill="0" applyBorder="0" applyAlignment="0" applyProtection="0">
      <alignment vertical="top"/>
      <protection locked="0"/>
    </xf>
    <xf numFmtId="0" fontId="71" fillId="0" borderId="0" applyNumberFormat="0" applyFill="0" applyBorder="0" applyAlignment="0" applyProtection="0"/>
    <xf numFmtId="0" fontId="124" fillId="94" borderId="0"/>
    <xf numFmtId="0" fontId="77" fillId="4" borderId="0" applyNumberFormat="0" applyBorder="0" applyAlignment="0" applyProtection="0"/>
    <xf numFmtId="0" fontId="21" fillId="12" borderId="0" applyNumberFormat="0" applyBorder="0" applyAlignment="0" applyProtection="0"/>
    <xf numFmtId="0" fontId="8" fillId="0" borderId="0" applyNumberFormat="0" applyFill="0" applyBorder="0" applyAlignment="0" applyProtection="0">
      <alignment vertical="top"/>
      <protection locked="0"/>
    </xf>
    <xf numFmtId="0" fontId="47" fillId="22" borderId="3" applyNumberFormat="0" applyAlignment="0" applyProtection="0"/>
    <xf numFmtId="0" fontId="7" fillId="0" borderId="0"/>
    <xf numFmtId="0" fontId="5" fillId="0" borderId="0"/>
    <xf numFmtId="0" fontId="47" fillId="22" borderId="3" applyNumberFormat="0" applyAlignment="0" applyProtection="0"/>
    <xf numFmtId="0" fontId="75" fillId="8" borderId="0" applyNumberFormat="0" applyBorder="0" applyAlignment="0" applyProtection="0"/>
    <xf numFmtId="0" fontId="123" fillId="88" borderId="0"/>
    <xf numFmtId="0" fontId="123" fillId="90" borderId="0"/>
    <xf numFmtId="0" fontId="135" fillId="0" borderId="5"/>
    <xf numFmtId="0" fontId="139" fillId="0" borderId="0"/>
    <xf numFmtId="0" fontId="5" fillId="0" borderId="0"/>
    <xf numFmtId="43" fontId="7" fillId="0" borderId="0" applyFont="0" applyFill="0" applyBorder="0" applyAlignment="0" applyProtection="0"/>
    <xf numFmtId="0" fontId="84" fillId="0" borderId="141" applyNumberFormat="0" applyFill="0" applyAlignment="0" applyProtection="0"/>
    <xf numFmtId="0" fontId="85" fillId="0" borderId="9" applyNumberFormat="0" applyFill="0" applyAlignment="0" applyProtection="0"/>
    <xf numFmtId="0" fontId="84" fillId="0" borderId="141" applyNumberFormat="0" applyFill="0" applyAlignment="0" applyProtection="0"/>
    <xf numFmtId="0" fontId="123" fillId="90" borderId="0"/>
    <xf numFmtId="0" fontId="123" fillId="87" borderId="0"/>
    <xf numFmtId="0" fontId="81" fillId="0" borderId="7" applyNumberFormat="0" applyFill="0" applyAlignment="0" applyProtection="0"/>
    <xf numFmtId="0" fontId="21" fillId="16" borderId="0" applyNumberFormat="0" applyBorder="0" applyAlignment="0" applyProtection="0"/>
    <xf numFmtId="0" fontId="5" fillId="0" borderId="0"/>
    <xf numFmtId="0" fontId="5" fillId="0" borderId="0"/>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127" fillId="85" borderId="0"/>
    <xf numFmtId="0" fontId="84" fillId="0" borderId="141" applyNumberFormat="0" applyFill="0" applyAlignment="0" applyProtection="0"/>
    <xf numFmtId="0" fontId="5" fillId="0" borderId="0"/>
    <xf numFmtId="0" fontId="8" fillId="0" borderId="0" applyNumberFormat="0" applyFill="0" applyBorder="0" applyAlignment="0" applyProtection="0">
      <alignment vertical="top"/>
      <protection locked="0"/>
    </xf>
    <xf numFmtId="0" fontId="47" fillId="22" borderId="3" applyNumberFormat="0" applyAlignment="0" applyProtection="0"/>
    <xf numFmtId="0" fontId="7" fillId="0" borderId="0"/>
    <xf numFmtId="0" fontId="47" fillId="22" borderId="3" applyNumberFormat="0" applyAlignment="0" applyProtection="0"/>
    <xf numFmtId="0" fontId="124" fillId="103" borderId="0"/>
    <xf numFmtId="0" fontId="84" fillId="0" borderId="141" applyNumberFormat="0" applyFill="0" applyAlignment="0" applyProtection="0"/>
    <xf numFmtId="0" fontId="84" fillId="0" borderId="141" applyNumberFormat="0" applyFill="0" applyAlignment="0" applyProtection="0"/>
    <xf numFmtId="0" fontId="5" fillId="0" borderId="0"/>
    <xf numFmtId="0" fontId="7" fillId="0" borderId="0"/>
    <xf numFmtId="0" fontId="21" fillId="18" borderId="0" applyNumberFormat="0" applyBorder="0" applyAlignment="0" applyProtection="0"/>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5" fillId="0" borderId="0"/>
    <xf numFmtId="0" fontId="124" fillId="97" borderId="0"/>
    <xf numFmtId="0" fontId="84" fillId="0" borderId="141" applyNumberFormat="0" applyFill="0" applyAlignment="0" applyProtection="0"/>
    <xf numFmtId="0" fontId="21" fillId="14" borderId="0" applyNumberFormat="0" applyBorder="0" applyAlignment="0" applyProtection="0"/>
    <xf numFmtId="0" fontId="84" fillId="0" borderId="141" applyNumberFormat="0" applyFill="0" applyAlignment="0" applyProtection="0"/>
    <xf numFmtId="0" fontId="7" fillId="0" borderId="0"/>
    <xf numFmtId="0" fontId="84" fillId="0" borderId="141" applyNumberFormat="0" applyFill="0" applyAlignment="0" applyProtection="0"/>
    <xf numFmtId="0" fontId="129" fillId="0" borderId="0"/>
    <xf numFmtId="0" fontId="8" fillId="0" borderId="0" applyNumberFormat="0" applyFill="0" applyBorder="0" applyAlignment="0" applyProtection="0">
      <alignment vertical="top"/>
      <protection locked="0"/>
    </xf>
    <xf numFmtId="0" fontId="7" fillId="0" borderId="0"/>
    <xf numFmtId="0" fontId="123" fillId="87" borderId="0"/>
    <xf numFmtId="0" fontId="75" fillId="7" borderId="0" applyNumberFormat="0" applyBorder="0" applyAlignment="0" applyProtection="0"/>
    <xf numFmtId="0" fontId="75" fillId="4" borderId="0" applyNumberFormat="0" applyBorder="0" applyAlignment="0" applyProtection="0"/>
    <xf numFmtId="0" fontId="75" fillId="11" borderId="0" applyNumberFormat="0" applyBorder="0" applyAlignment="0" applyProtection="0"/>
    <xf numFmtId="0" fontId="133" fillId="0" borderId="0"/>
    <xf numFmtId="0" fontId="134" fillId="0" borderId="4"/>
    <xf numFmtId="0" fontId="75" fillId="10" borderId="0" applyNumberFormat="0" applyBorder="0" applyAlignment="0" applyProtection="0"/>
    <xf numFmtId="0" fontId="84" fillId="0" borderId="141" applyNumberFormat="0" applyFill="0" applyAlignment="0" applyProtection="0"/>
    <xf numFmtId="0" fontId="7" fillId="0" borderId="0"/>
    <xf numFmtId="0" fontId="21" fillId="19" borderId="0" applyNumberFormat="0" applyBorder="0" applyAlignment="0" applyProtection="0"/>
    <xf numFmtId="0" fontId="75" fillId="5" borderId="0" applyNumberFormat="0" applyBorder="0" applyAlignment="0" applyProtection="0"/>
    <xf numFmtId="0" fontId="47" fillId="22" borderId="3" applyNumberFormat="0" applyAlignment="0" applyProtection="0"/>
    <xf numFmtId="0" fontId="7" fillId="0" borderId="0"/>
    <xf numFmtId="0" fontId="41" fillId="21" borderId="8" applyNumberFormat="0" applyAlignment="0" applyProtection="0"/>
    <xf numFmtId="0" fontId="124" fillId="95" borderId="0"/>
    <xf numFmtId="0" fontId="47" fillId="22" borderId="3" applyNumberFormat="0" applyAlignment="0" applyProtection="0"/>
    <xf numFmtId="0" fontId="124" fillId="96" borderId="0"/>
    <xf numFmtId="0" fontId="47" fillId="22" borderId="3" applyNumberFormat="0" applyAlignment="0" applyProtection="0"/>
    <xf numFmtId="0" fontId="123" fillId="89" borderId="0"/>
    <xf numFmtId="0" fontId="122" fillId="0" borderId="0"/>
    <xf numFmtId="0" fontId="84" fillId="0" borderId="141" applyNumberFormat="0" applyFill="0" applyAlignment="0" applyProtection="0"/>
    <xf numFmtId="0" fontId="5" fillId="0" borderId="0"/>
    <xf numFmtId="0" fontId="75" fillId="6" borderId="0" applyNumberFormat="0" applyBorder="0" applyAlignment="0" applyProtection="0"/>
    <xf numFmtId="0" fontId="8" fillId="0" borderId="0" applyNumberFormat="0" applyFill="0" applyBorder="0" applyAlignment="0" applyProtection="0">
      <alignment vertical="top"/>
      <protection locked="0"/>
    </xf>
    <xf numFmtId="0" fontId="128" fillId="0" borderId="0"/>
    <xf numFmtId="0" fontId="125" fillId="99" borderId="152"/>
    <xf numFmtId="9" fontId="122" fillId="0" borderId="0"/>
    <xf numFmtId="0" fontId="75" fillId="5" borderId="0" applyNumberFormat="0" applyBorder="0" applyAlignment="0" applyProtection="0"/>
    <xf numFmtId="0" fontId="124" fillId="96" borderId="0"/>
    <xf numFmtId="0" fontId="47" fillId="22" borderId="3" applyNumberFormat="0" applyAlignment="0" applyProtection="0"/>
    <xf numFmtId="0" fontId="7" fillId="0" borderId="0"/>
    <xf numFmtId="0" fontId="7" fillId="0" borderId="0"/>
    <xf numFmtId="0" fontId="123" fillId="86" borderId="0"/>
    <xf numFmtId="0" fontId="75" fillId="2" borderId="0" applyNumberFormat="0" applyBorder="0" applyAlignment="0" applyProtection="0"/>
    <xf numFmtId="0" fontId="21" fillId="17" borderId="0" applyNumberFormat="0" applyBorder="0" applyAlignment="0" applyProtection="0"/>
    <xf numFmtId="0" fontId="122" fillId="0" borderId="0"/>
    <xf numFmtId="0" fontId="136" fillId="0" borderId="153"/>
    <xf numFmtId="0" fontId="76" fillId="21" borderId="2" applyNumberFormat="0" applyAlignment="0" applyProtection="0"/>
    <xf numFmtId="0" fontId="83" fillId="0" borderId="5" applyNumberFormat="0" applyFill="0" applyAlignment="0" applyProtection="0"/>
    <xf numFmtId="0" fontId="75" fillId="8" borderId="0" applyNumberFormat="0" applyBorder="0" applyAlignment="0" applyProtection="0"/>
    <xf numFmtId="0" fontId="122" fillId="98" borderId="151"/>
    <xf numFmtId="0" fontId="84" fillId="0" borderId="0" applyNumberFormat="0" applyFill="0" applyBorder="0" applyAlignment="0" applyProtection="0"/>
    <xf numFmtId="0" fontId="21" fillId="15" borderId="0" applyNumberFormat="0" applyBorder="0" applyAlignment="0" applyProtection="0"/>
    <xf numFmtId="0" fontId="55" fillId="0" borderId="0" applyNumberFormat="0" applyFill="0" applyBorder="0" applyAlignment="0" applyProtection="0"/>
    <xf numFmtId="0" fontId="129" fillId="0" borderId="0"/>
    <xf numFmtId="0" fontId="82" fillId="0" borderId="4" applyNumberFormat="0" applyFill="0" applyAlignment="0" applyProtection="0"/>
    <xf numFmtId="0" fontId="5" fillId="0" borderId="0"/>
    <xf numFmtId="0" fontId="21" fillId="13" borderId="0" applyNumberFormat="0" applyBorder="0" applyAlignment="0" applyProtection="0"/>
    <xf numFmtId="0" fontId="123" fillId="91" borderId="0"/>
    <xf numFmtId="0" fontId="21" fillId="14" borderId="0" applyNumberFormat="0" applyBorder="0" applyAlignment="0" applyProtection="0"/>
    <xf numFmtId="0" fontId="123" fillId="85" borderId="0"/>
    <xf numFmtId="0" fontId="21" fillId="13" borderId="0" applyNumberFormat="0" applyBorder="0" applyAlignment="0" applyProtection="0"/>
    <xf numFmtId="0" fontId="7" fillId="20" borderId="1" applyNumberFormat="0" applyFont="0" applyAlignment="0" applyProtection="0"/>
    <xf numFmtId="0" fontId="80" fillId="7" borderId="2" applyNumberFormat="0" applyAlignment="0" applyProtection="0"/>
    <xf numFmtId="0" fontId="75" fillId="3" borderId="0" applyNumberFormat="0" applyBorder="0" applyAlignment="0" applyProtection="0"/>
    <xf numFmtId="0" fontId="47" fillId="22" borderId="3" applyNumberFormat="0" applyAlignment="0" applyProtection="0"/>
    <xf numFmtId="0" fontId="79" fillId="0" borderId="0" applyNumberFormat="0" applyFill="0" applyBorder="0" applyAlignment="0" applyProtection="0"/>
    <xf numFmtId="0" fontId="124" fillId="100" borderId="0"/>
    <xf numFmtId="0" fontId="21" fillId="9" borderId="0" applyNumberFormat="0" applyBorder="0" applyAlignment="0" applyProtection="0"/>
    <xf numFmtId="0" fontId="124" fillId="102" borderId="0"/>
    <xf numFmtId="0" fontId="124" fillId="101" borderId="0"/>
    <xf numFmtId="0" fontId="7" fillId="0" borderId="0"/>
    <xf numFmtId="0" fontId="21" fillId="10" borderId="0" applyNumberFormat="0" applyBorder="0" applyAlignment="0" applyProtection="0"/>
    <xf numFmtId="0" fontId="126" fillId="86" borderId="0"/>
    <xf numFmtId="0" fontId="130" fillId="89" borderId="152"/>
    <xf numFmtId="0" fontId="138" fillId="99" borderId="155"/>
    <xf numFmtId="0" fontId="132" fillId="0" borderId="0"/>
    <xf numFmtId="0" fontId="136" fillId="0" borderId="0"/>
    <xf numFmtId="0" fontId="137" fillId="0" borderId="154"/>
    <xf numFmtId="0" fontId="124" fillId="95" borderId="0"/>
    <xf numFmtId="0" fontId="75" fillId="9" borderId="0" applyNumberFormat="0" applyBorder="0" applyAlignment="0" applyProtection="0"/>
    <xf numFmtId="0" fontId="131" fillId="104" borderId="0"/>
    <xf numFmtId="0" fontId="123" fillId="93" borderId="0"/>
    <xf numFmtId="0" fontId="84" fillId="0" borderId="141" applyNumberFormat="0" applyFill="0" applyAlignment="0" applyProtection="0"/>
    <xf numFmtId="0" fontId="47" fillId="22" borderId="3" applyNumberFormat="0" applyAlignment="0" applyProtection="0"/>
    <xf numFmtId="0" fontId="5" fillId="0" borderId="0"/>
    <xf numFmtId="0" fontId="47" fillId="22" borderId="3" applyNumberFormat="0" applyAlignment="0" applyProtection="0"/>
    <xf numFmtId="0" fontId="8" fillId="0" borderId="0" applyNumberFormat="0" applyFill="0" applyBorder="0" applyAlignment="0" applyProtection="0">
      <alignment vertical="top"/>
      <protection locked="0"/>
    </xf>
    <xf numFmtId="9" fontId="5" fillId="0" borderId="0" applyFont="0" applyFill="0" applyBorder="0" applyAlignment="0" applyProtection="0"/>
    <xf numFmtId="0" fontId="5" fillId="0" borderId="0"/>
    <xf numFmtId="0" fontId="84" fillId="0" borderId="141" applyNumberFormat="0" applyFill="0" applyAlignment="0" applyProtection="0"/>
    <xf numFmtId="0" fontId="7" fillId="0" borderId="0"/>
    <xf numFmtId="0" fontId="47" fillId="22" borderId="3" applyNumberFormat="0" applyAlignment="0" applyProtection="0"/>
    <xf numFmtId="0" fontId="8" fillId="0" borderId="0" applyNumberFormat="0" applyFill="0" applyBorder="0" applyAlignment="0" applyProtection="0">
      <alignment vertical="top"/>
      <protection locked="0"/>
    </xf>
    <xf numFmtId="0" fontId="129" fillId="0" borderId="0"/>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5" fillId="0" borderId="0"/>
    <xf numFmtId="0" fontId="140" fillId="0" borderId="0" applyNumberFormat="0" applyFill="0" applyBorder="0" applyAlignment="0" applyProtection="0"/>
    <xf numFmtId="0" fontId="5" fillId="0" borderId="0"/>
    <xf numFmtId="0" fontId="10" fillId="0" borderId="0"/>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47" fillId="22" borderId="3" applyNumberFormat="0" applyAlignment="0" applyProtection="0"/>
    <xf numFmtId="0" fontId="84" fillId="0" borderId="141" applyNumberFormat="0" applyFill="0" applyAlignment="0" applyProtection="0"/>
    <xf numFmtId="0" fontId="5" fillId="0" borderId="0"/>
    <xf numFmtId="0" fontId="5" fillId="0" borderId="0"/>
    <xf numFmtId="0" fontId="5" fillId="0" borderId="0"/>
    <xf numFmtId="0" fontId="129" fillId="0" borderId="0"/>
    <xf numFmtId="0" fontId="7" fillId="0" borderId="0"/>
    <xf numFmtId="0" fontId="84" fillId="0" borderId="141" applyNumberFormat="0" applyFill="0" applyAlignment="0" applyProtection="0"/>
    <xf numFmtId="0" fontId="84" fillId="0" borderId="141" applyNumberFormat="0" applyFill="0" applyAlignment="0" applyProtection="0"/>
    <xf numFmtId="0" fontId="10" fillId="0" borderId="0"/>
    <xf numFmtId="0" fontId="47" fillId="22" borderId="3" applyNumberFormat="0" applyAlignment="0" applyProtection="0"/>
    <xf numFmtId="166" fontId="10" fillId="0" borderId="0" applyFont="0" applyFill="0" applyBorder="0" applyAlignment="0" applyProtection="0"/>
    <xf numFmtId="0" fontId="8" fillId="0" borderId="0" applyNumberFormat="0" applyFill="0" applyBorder="0" applyAlignment="0" applyProtection="0">
      <alignment vertical="top"/>
      <protection locked="0"/>
    </xf>
    <xf numFmtId="0" fontId="5" fillId="0" borderId="0"/>
    <xf numFmtId="0" fontId="7" fillId="0" borderId="0"/>
    <xf numFmtId="0" fontId="5" fillId="0" borderId="0"/>
    <xf numFmtId="0" fontId="7" fillId="0" borderId="0"/>
    <xf numFmtId="0" fontId="47" fillId="22" borderId="3" applyNumberFormat="0" applyAlignment="0" applyProtection="0"/>
    <xf numFmtId="0" fontId="47" fillId="22" borderId="3" applyNumberFormat="0" applyAlignment="0" applyProtection="0"/>
    <xf numFmtId="0" fontId="7" fillId="0" borderId="0"/>
    <xf numFmtId="0" fontId="47" fillId="22" borderId="3" applyNumberFormat="0" applyAlignment="0" applyProtection="0"/>
    <xf numFmtId="0" fontId="47" fillId="22" borderId="3" applyNumberFormat="0" applyAlignment="0" applyProtection="0"/>
    <xf numFmtId="0" fontId="7" fillId="0" borderId="0"/>
    <xf numFmtId="0" fontId="84" fillId="0" borderId="141" applyNumberFormat="0" applyFill="0" applyAlignment="0" applyProtection="0"/>
    <xf numFmtId="0" fontId="5" fillId="0" borderId="0"/>
    <xf numFmtId="0" fontId="7" fillId="0" borderId="0"/>
    <xf numFmtId="0" fontId="8" fillId="0" borderId="0" applyNumberFormat="0" applyFill="0" applyBorder="0" applyAlignment="0" applyProtection="0">
      <alignment vertical="top"/>
      <protection locked="0"/>
    </xf>
    <xf numFmtId="0" fontId="7" fillId="0" borderId="0"/>
    <xf numFmtId="0" fontId="5" fillId="0" borderId="0"/>
    <xf numFmtId="0" fontId="8" fillId="0" borderId="0" applyNumberFormat="0" applyFill="0" applyBorder="0" applyAlignment="0" applyProtection="0">
      <alignment vertical="top"/>
      <protection locked="0"/>
    </xf>
    <xf numFmtId="0" fontId="7" fillId="0" borderId="0"/>
    <xf numFmtId="0" fontId="5" fillId="0" borderId="0"/>
    <xf numFmtId="0" fontId="8" fillId="0" borderId="0" applyNumberFormat="0" applyFill="0" applyBorder="0" applyAlignment="0" applyProtection="0">
      <alignment vertical="top"/>
      <protection locked="0"/>
    </xf>
    <xf numFmtId="0" fontId="47" fillId="22" borderId="3" applyNumberFormat="0" applyAlignment="0" applyProtection="0"/>
    <xf numFmtId="0" fontId="7" fillId="0" borderId="0"/>
    <xf numFmtId="0" fontId="84" fillId="0" borderId="141" applyNumberFormat="0" applyFill="0" applyAlignment="0" applyProtection="0"/>
    <xf numFmtId="0" fontId="7" fillId="0" borderId="0"/>
    <xf numFmtId="0" fontId="47" fillId="22" borderId="3" applyNumberFormat="0" applyAlignment="0" applyProtection="0"/>
    <xf numFmtId="0" fontId="5" fillId="0" borderId="0"/>
    <xf numFmtId="0" fontId="8" fillId="0" borderId="0" applyNumberFormat="0" applyFill="0" applyBorder="0" applyAlignment="0" applyProtection="0">
      <alignment vertical="top"/>
      <protection locked="0"/>
    </xf>
    <xf numFmtId="0" fontId="84" fillId="0" borderId="141" applyNumberFormat="0" applyFill="0" applyAlignment="0" applyProtection="0"/>
    <xf numFmtId="0" fontId="7" fillId="0" borderId="0"/>
    <xf numFmtId="0" fontId="84" fillId="0" borderId="141" applyNumberFormat="0" applyFill="0" applyAlignment="0" applyProtection="0"/>
    <xf numFmtId="0" fontId="8" fillId="0" borderId="0" applyNumberFormat="0" applyFill="0" applyBorder="0" applyAlignment="0" applyProtection="0">
      <alignment vertical="top"/>
      <protection locked="0"/>
    </xf>
    <xf numFmtId="0" fontId="5" fillId="0" borderId="0"/>
    <xf numFmtId="0" fontId="8" fillId="0" borderId="0" applyNumberFormat="0" applyFill="0" applyBorder="0" applyAlignment="0" applyProtection="0">
      <alignment vertical="top"/>
      <protection locked="0"/>
    </xf>
    <xf numFmtId="0" fontId="7" fillId="0" borderId="0"/>
    <xf numFmtId="0" fontId="7" fillId="0" borderId="0"/>
    <xf numFmtId="3" fontId="7" fillId="0" borderId="0" applyFont="0" applyFill="0" applyBorder="0" applyAlignment="0" applyProtection="0"/>
    <xf numFmtId="0" fontId="7" fillId="0" borderId="0"/>
    <xf numFmtId="0" fontId="141" fillId="0" borderId="0" applyNumberFormat="0" applyFill="0" applyBorder="0" applyAlignment="0" applyProtection="0">
      <alignment vertical="top"/>
      <protection locked="0"/>
    </xf>
    <xf numFmtId="0" fontId="47" fillId="22" borderId="3" applyNumberFormat="0" applyAlignment="0" applyProtection="0"/>
    <xf numFmtId="166" fontId="7" fillId="0" borderId="0" applyFont="0" applyFill="0" applyBorder="0" applyAlignment="0" applyProtection="0"/>
    <xf numFmtId="0" fontId="84" fillId="0" borderId="141" applyNumberFormat="0" applyFill="0" applyAlignment="0" applyProtection="0"/>
    <xf numFmtId="0" fontId="5" fillId="0" borderId="0"/>
    <xf numFmtId="9" fontId="10" fillId="0" borderId="0" applyFont="0" applyFill="0" applyBorder="0" applyAlignment="0" applyProtection="0"/>
    <xf numFmtId="0" fontId="5" fillId="59" borderId="149" applyNumberFormat="0" applyFont="0" applyAlignment="0" applyProtection="0"/>
    <xf numFmtId="0" fontId="8" fillId="0" borderId="0" applyNumberFormat="0" applyFill="0" applyBorder="0" applyAlignment="0" applyProtection="0">
      <alignment vertical="top"/>
      <protection locked="0"/>
    </xf>
    <xf numFmtId="0" fontId="7" fillId="0" borderId="0"/>
    <xf numFmtId="166" fontId="7" fillId="0" borderId="0" applyFont="0" applyFill="0" applyBorder="0" applyAlignment="0" applyProtection="0"/>
    <xf numFmtId="9" fontId="7" fillId="0" borderId="0" applyFont="0" applyFill="0" applyBorder="0" applyAlignment="0" applyProtection="0"/>
    <xf numFmtId="0" fontId="5" fillId="0" borderId="0"/>
    <xf numFmtId="0" fontId="8" fillId="0" borderId="0" applyNumberFormat="0" applyFill="0" applyBorder="0" applyAlignment="0" applyProtection="0">
      <alignment vertical="top"/>
      <protection locked="0"/>
    </xf>
    <xf numFmtId="0" fontId="5" fillId="0" borderId="0"/>
    <xf numFmtId="0" fontId="84" fillId="0" borderId="141" applyNumberFormat="0" applyFill="0" applyAlignment="0" applyProtection="0"/>
    <xf numFmtId="0" fontId="7" fillId="0" borderId="0"/>
    <xf numFmtId="0" fontId="84" fillId="0" borderId="141" applyNumberFormat="0" applyFill="0" applyAlignment="0" applyProtection="0"/>
    <xf numFmtId="0" fontId="47" fillId="22" borderId="3" applyNumberFormat="0" applyAlignment="0" applyProtection="0"/>
    <xf numFmtId="0" fontId="47" fillId="22" borderId="3" applyNumberFormat="0" applyAlignment="0" applyProtection="0"/>
    <xf numFmtId="0" fontId="5" fillId="0" borderId="0"/>
    <xf numFmtId="0" fontId="5" fillId="0" borderId="0"/>
    <xf numFmtId="0" fontId="8" fillId="0" borderId="0" applyNumberFormat="0" applyFill="0" applyBorder="0" applyAlignment="0" applyProtection="0">
      <alignment vertical="top"/>
      <protection locked="0"/>
    </xf>
    <xf numFmtId="43" fontId="144" fillId="0" borderId="0" applyFont="0" applyFill="0" applyBorder="0" applyAlignment="0" applyProtection="0"/>
    <xf numFmtId="0" fontId="7" fillId="0" borderId="0"/>
    <xf numFmtId="0" fontId="4" fillId="0" borderId="0"/>
    <xf numFmtId="0" fontId="4" fillId="0" borderId="0"/>
    <xf numFmtId="0" fontId="4" fillId="0" borderId="0"/>
    <xf numFmtId="0" fontId="4" fillId="0" borderId="0"/>
    <xf numFmtId="0" fontId="84" fillId="0" borderId="177" applyNumberFormat="0" applyFill="0" applyAlignment="0" applyProtection="0"/>
    <xf numFmtId="0" fontId="4" fillId="0" borderId="0"/>
    <xf numFmtId="0" fontId="84" fillId="0" borderId="183" applyNumberFormat="0" applyFill="0" applyAlignment="0" applyProtection="0"/>
    <xf numFmtId="0" fontId="4" fillId="0" borderId="0"/>
    <xf numFmtId="0" fontId="4" fillId="61" borderId="0" applyNumberFormat="0" applyBorder="0" applyAlignment="0" applyProtection="0"/>
    <xf numFmtId="0" fontId="4" fillId="62" borderId="0" applyNumberFormat="0" applyBorder="0" applyAlignment="0" applyProtection="0"/>
    <xf numFmtId="0" fontId="4" fillId="65" borderId="0" applyNumberFormat="0" applyBorder="0" applyAlignment="0" applyProtection="0"/>
    <xf numFmtId="0" fontId="4" fillId="66"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3" borderId="0" applyNumberFormat="0" applyBorder="0" applyAlignment="0" applyProtection="0"/>
    <xf numFmtId="0" fontId="4" fillId="74" borderId="0" applyNumberFormat="0" applyBorder="0" applyAlignment="0" applyProtection="0"/>
    <xf numFmtId="0" fontId="4" fillId="77" borderId="0" applyNumberFormat="0" applyBorder="0" applyAlignment="0" applyProtection="0"/>
    <xf numFmtId="0" fontId="4" fillId="78" borderId="0" applyNumberFormat="0" applyBorder="0" applyAlignment="0" applyProtection="0"/>
    <xf numFmtId="0" fontId="4" fillId="81" borderId="0" applyNumberFormat="0" applyBorder="0" applyAlignment="0" applyProtection="0"/>
    <xf numFmtId="0" fontId="4" fillId="82" borderId="0" applyNumberFormat="0" applyBorder="0" applyAlignment="0" applyProtection="0"/>
    <xf numFmtId="0" fontId="4" fillId="0" borderId="0"/>
    <xf numFmtId="0" fontId="4" fillId="0" borderId="0"/>
    <xf numFmtId="0" fontId="4" fillId="0" borderId="0"/>
    <xf numFmtId="0" fontId="4" fillId="0" borderId="0"/>
    <xf numFmtId="0" fontId="84" fillId="0" borderId="183" applyNumberFormat="0" applyFill="0" applyAlignment="0" applyProtection="0"/>
    <xf numFmtId="0" fontId="84" fillId="0" borderId="183" applyNumberFormat="0" applyFill="0" applyAlignment="0" applyProtection="0"/>
    <xf numFmtId="0" fontId="4" fillId="0" borderId="0"/>
    <xf numFmtId="0" fontId="4" fillId="0" borderId="0"/>
    <xf numFmtId="0" fontId="84" fillId="0" borderId="183" applyNumberFormat="0" applyFill="0" applyAlignment="0" applyProtection="0"/>
    <xf numFmtId="0" fontId="4" fillId="0" borderId="0"/>
    <xf numFmtId="0" fontId="84" fillId="0" borderId="183" applyNumberFormat="0" applyFill="0" applyAlignment="0" applyProtection="0"/>
    <xf numFmtId="0" fontId="84" fillId="0" borderId="183" applyNumberFormat="0" applyFill="0" applyAlignment="0" applyProtection="0"/>
    <xf numFmtId="0" fontId="4" fillId="0" borderId="0"/>
    <xf numFmtId="0" fontId="4" fillId="0" borderId="0"/>
    <xf numFmtId="0" fontId="84" fillId="0" borderId="183" applyNumberFormat="0" applyFill="0" applyAlignment="0" applyProtection="0"/>
    <xf numFmtId="0" fontId="84" fillId="0" borderId="183" applyNumberFormat="0" applyFill="0" applyAlignment="0" applyProtection="0"/>
    <xf numFmtId="0" fontId="84" fillId="0" borderId="183" applyNumberFormat="0" applyFill="0" applyAlignment="0" applyProtection="0"/>
    <xf numFmtId="0" fontId="84" fillId="0" borderId="183" applyNumberFormat="0" applyFill="0" applyAlignment="0" applyProtection="0"/>
    <xf numFmtId="0" fontId="84" fillId="0" borderId="183" applyNumberFormat="0" applyFill="0" applyAlignment="0" applyProtection="0"/>
    <xf numFmtId="0" fontId="4" fillId="0" borderId="0"/>
    <xf numFmtId="0" fontId="4" fillId="0" borderId="0"/>
    <xf numFmtId="0" fontId="84" fillId="0" borderId="183" applyNumberFormat="0" applyFill="0" applyAlignment="0" applyProtection="0"/>
    <xf numFmtId="0" fontId="4" fillId="0" borderId="0"/>
    <xf numFmtId="9" fontId="4" fillId="0" borderId="0" applyFont="0" applyFill="0" applyBorder="0" applyAlignment="0" applyProtection="0"/>
    <xf numFmtId="0" fontId="4" fillId="0" borderId="0"/>
    <xf numFmtId="0" fontId="84" fillId="0" borderId="183" applyNumberFormat="0" applyFill="0" applyAlignment="0" applyProtection="0"/>
    <xf numFmtId="0" fontId="4" fillId="0" borderId="0"/>
    <xf numFmtId="0" fontId="4" fillId="0" borderId="0"/>
    <xf numFmtId="0" fontId="84" fillId="0" borderId="183" applyNumberFormat="0" applyFill="0" applyAlignment="0" applyProtection="0"/>
    <xf numFmtId="0" fontId="4" fillId="0" borderId="0"/>
    <xf numFmtId="0" fontId="4" fillId="0" borderId="0"/>
    <xf numFmtId="0" fontId="4" fillId="0" borderId="0"/>
    <xf numFmtId="0" fontId="84" fillId="0" borderId="183" applyNumberFormat="0" applyFill="0" applyAlignment="0" applyProtection="0"/>
    <xf numFmtId="0" fontId="84" fillId="0" borderId="183" applyNumberFormat="0" applyFill="0" applyAlignment="0" applyProtection="0"/>
    <xf numFmtId="0" fontId="4" fillId="0" borderId="0"/>
    <xf numFmtId="0" fontId="4" fillId="0" borderId="0"/>
    <xf numFmtId="0" fontId="84" fillId="0" borderId="183" applyNumberFormat="0" applyFill="0" applyAlignment="0" applyProtection="0"/>
    <xf numFmtId="0" fontId="4" fillId="0" borderId="0"/>
    <xf numFmtId="0" fontId="4" fillId="0" borderId="0"/>
    <xf numFmtId="0" fontId="4" fillId="0" borderId="0"/>
    <xf numFmtId="0" fontId="84" fillId="0" borderId="183" applyNumberFormat="0" applyFill="0" applyAlignment="0" applyProtection="0"/>
    <xf numFmtId="0" fontId="4" fillId="0" borderId="0"/>
    <xf numFmtId="0" fontId="84" fillId="0" borderId="183" applyNumberFormat="0" applyFill="0" applyAlignment="0" applyProtection="0"/>
    <xf numFmtId="0" fontId="84" fillId="0" borderId="183" applyNumberFormat="0" applyFill="0" applyAlignment="0" applyProtection="0"/>
    <xf numFmtId="0" fontId="4" fillId="0" borderId="0"/>
    <xf numFmtId="0" fontId="84" fillId="0" borderId="183" applyNumberFormat="0" applyFill="0" applyAlignment="0" applyProtection="0"/>
    <xf numFmtId="0" fontId="4" fillId="0" borderId="0"/>
    <xf numFmtId="0" fontId="4" fillId="59" borderId="149" applyNumberFormat="0" applyFont="0" applyAlignment="0" applyProtection="0"/>
    <xf numFmtId="0" fontId="4" fillId="0" borderId="0"/>
    <xf numFmtId="0" fontId="4" fillId="0" borderId="0"/>
    <xf numFmtId="0" fontId="84" fillId="0" borderId="183" applyNumberFormat="0" applyFill="0" applyAlignment="0" applyProtection="0"/>
    <xf numFmtId="0" fontId="84" fillId="0" borderId="183" applyNumberFormat="0" applyFill="0" applyAlignment="0" applyProtection="0"/>
    <xf numFmtId="0" fontId="4" fillId="0" borderId="0"/>
    <xf numFmtId="0" fontId="4" fillId="0" borderId="0"/>
    <xf numFmtId="0" fontId="3" fillId="0" borderId="0"/>
    <xf numFmtId="0" fontId="84" fillId="0" borderId="196" applyNumberFormat="0" applyFill="0" applyAlignment="0" applyProtection="0"/>
    <xf numFmtId="0" fontId="3" fillId="0" borderId="0"/>
    <xf numFmtId="0" fontId="3" fillId="61" borderId="0" applyNumberFormat="0" applyBorder="0" applyAlignment="0" applyProtection="0"/>
    <xf numFmtId="0" fontId="3" fillId="62" borderId="0" applyNumberFormat="0" applyBorder="0" applyAlignment="0" applyProtection="0"/>
    <xf numFmtId="0" fontId="3" fillId="65" borderId="0" applyNumberFormat="0" applyBorder="0" applyAlignment="0" applyProtection="0"/>
    <xf numFmtId="0" fontId="3" fillId="66" borderId="0" applyNumberFormat="0" applyBorder="0" applyAlignment="0" applyProtection="0"/>
    <xf numFmtId="0" fontId="3" fillId="69" borderId="0" applyNumberFormat="0" applyBorder="0" applyAlignment="0" applyProtection="0"/>
    <xf numFmtId="0" fontId="3" fillId="70" borderId="0" applyNumberFormat="0" applyBorder="0" applyAlignment="0" applyProtection="0"/>
    <xf numFmtId="0" fontId="3" fillId="73" borderId="0" applyNumberFormat="0" applyBorder="0" applyAlignment="0" applyProtection="0"/>
    <xf numFmtId="0" fontId="3" fillId="74" borderId="0" applyNumberFormat="0" applyBorder="0" applyAlignment="0" applyProtection="0"/>
    <xf numFmtId="0" fontId="3" fillId="77" borderId="0" applyNumberFormat="0" applyBorder="0" applyAlignment="0" applyProtection="0"/>
    <xf numFmtId="0" fontId="3" fillId="78" borderId="0" applyNumberFormat="0" applyBorder="0" applyAlignment="0" applyProtection="0"/>
    <xf numFmtId="0" fontId="3" fillId="81" borderId="0" applyNumberFormat="0" applyBorder="0" applyAlignment="0" applyProtection="0"/>
    <xf numFmtId="0" fontId="3" fillId="8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84" fillId="0" borderId="196" applyNumberFormat="0" applyFill="0" applyAlignment="0" applyProtection="0"/>
    <xf numFmtId="0" fontId="84" fillId="0" borderId="196" applyNumberFormat="0" applyFill="0" applyAlignment="0" applyProtection="0"/>
    <xf numFmtId="0" fontId="3" fillId="0" borderId="0"/>
    <xf numFmtId="0" fontId="3" fillId="0" borderId="0"/>
    <xf numFmtId="0" fontId="84" fillId="0" borderId="196" applyNumberFormat="0" applyFill="0" applyAlignment="0" applyProtection="0"/>
    <xf numFmtId="0" fontId="3" fillId="0" borderId="0"/>
    <xf numFmtId="0" fontId="84" fillId="0" borderId="196" applyNumberFormat="0" applyFill="0" applyAlignment="0" applyProtection="0"/>
    <xf numFmtId="0" fontId="84" fillId="0" borderId="196" applyNumberFormat="0" applyFill="0" applyAlignment="0" applyProtection="0"/>
    <xf numFmtId="0" fontId="3" fillId="0" borderId="0"/>
    <xf numFmtId="0" fontId="3" fillId="0" borderId="0"/>
    <xf numFmtId="0" fontId="84" fillId="0" borderId="196" applyNumberFormat="0" applyFill="0" applyAlignment="0" applyProtection="0"/>
    <xf numFmtId="0" fontId="84" fillId="0" borderId="196" applyNumberFormat="0" applyFill="0" applyAlignment="0" applyProtection="0"/>
    <xf numFmtId="0" fontId="84" fillId="0" borderId="196" applyNumberFormat="0" applyFill="0" applyAlignment="0" applyProtection="0"/>
    <xf numFmtId="0" fontId="84" fillId="0" borderId="196" applyNumberFormat="0" applyFill="0" applyAlignment="0" applyProtection="0"/>
    <xf numFmtId="0" fontId="84" fillId="0" borderId="196" applyNumberFormat="0" applyFill="0" applyAlignment="0" applyProtection="0"/>
    <xf numFmtId="0" fontId="3" fillId="0" borderId="0"/>
    <xf numFmtId="0" fontId="3" fillId="0" borderId="0"/>
    <xf numFmtId="0" fontId="84" fillId="0" borderId="196" applyNumberFormat="0" applyFill="0" applyAlignment="0" applyProtection="0"/>
    <xf numFmtId="0" fontId="3" fillId="0" borderId="0"/>
    <xf numFmtId="9" fontId="3" fillId="0" borderId="0" applyFont="0" applyFill="0" applyBorder="0" applyAlignment="0" applyProtection="0"/>
    <xf numFmtId="0" fontId="3" fillId="0" borderId="0"/>
    <xf numFmtId="0" fontId="84" fillId="0" borderId="196" applyNumberFormat="0" applyFill="0" applyAlignment="0" applyProtection="0"/>
    <xf numFmtId="0" fontId="3" fillId="0" borderId="0"/>
    <xf numFmtId="0" fontId="3" fillId="0" borderId="0"/>
    <xf numFmtId="0" fontId="84" fillId="0" borderId="196" applyNumberFormat="0" applyFill="0" applyAlignment="0" applyProtection="0"/>
    <xf numFmtId="0" fontId="3" fillId="0" borderId="0"/>
    <xf numFmtId="0" fontId="3" fillId="0" borderId="0"/>
    <xf numFmtId="0" fontId="3" fillId="0" borderId="0"/>
    <xf numFmtId="0" fontId="84" fillId="0" borderId="196" applyNumberFormat="0" applyFill="0" applyAlignment="0" applyProtection="0"/>
    <xf numFmtId="0" fontId="84" fillId="0" borderId="196" applyNumberFormat="0" applyFill="0" applyAlignment="0" applyProtection="0"/>
    <xf numFmtId="0" fontId="3" fillId="0" borderId="0"/>
    <xf numFmtId="0" fontId="3" fillId="0" borderId="0"/>
    <xf numFmtId="0" fontId="84" fillId="0" borderId="196" applyNumberFormat="0" applyFill="0" applyAlignment="0" applyProtection="0"/>
    <xf numFmtId="0" fontId="3" fillId="0" borderId="0"/>
    <xf numFmtId="0" fontId="3" fillId="0" borderId="0"/>
    <xf numFmtId="0" fontId="3" fillId="0" borderId="0"/>
    <xf numFmtId="0" fontId="84" fillId="0" borderId="196" applyNumberFormat="0" applyFill="0" applyAlignment="0" applyProtection="0"/>
    <xf numFmtId="0" fontId="3" fillId="0" borderId="0"/>
    <xf numFmtId="0" fontId="84" fillId="0" borderId="196" applyNumberFormat="0" applyFill="0" applyAlignment="0" applyProtection="0"/>
    <xf numFmtId="0" fontId="84" fillId="0" borderId="196" applyNumberFormat="0" applyFill="0" applyAlignment="0" applyProtection="0"/>
    <xf numFmtId="0" fontId="3" fillId="0" borderId="0"/>
    <xf numFmtId="0" fontId="84" fillId="0" borderId="196" applyNumberFormat="0" applyFill="0" applyAlignment="0" applyProtection="0"/>
    <xf numFmtId="0" fontId="3" fillId="0" borderId="0"/>
    <xf numFmtId="0" fontId="3" fillId="59" borderId="149" applyNumberFormat="0" applyFont="0" applyAlignment="0" applyProtection="0"/>
    <xf numFmtId="0" fontId="3" fillId="0" borderId="0"/>
    <xf numFmtId="0" fontId="3" fillId="0" borderId="0"/>
    <xf numFmtId="0" fontId="84" fillId="0" borderId="196" applyNumberFormat="0" applyFill="0" applyAlignment="0" applyProtection="0"/>
    <xf numFmtId="0" fontId="84" fillId="0" borderId="196" applyNumberFormat="0" applyFill="0" applyAlignment="0" applyProtection="0"/>
    <xf numFmtId="0" fontId="3" fillId="0" borderId="0"/>
    <xf numFmtId="0" fontId="3" fillId="0" borderId="0"/>
    <xf numFmtId="0" fontId="147" fillId="0" borderId="0"/>
    <xf numFmtId="0" fontId="147" fillId="0" borderId="0"/>
    <xf numFmtId="0" fontId="2" fillId="0" borderId="0"/>
    <xf numFmtId="0" fontId="2" fillId="61" borderId="0" applyNumberFormat="0" applyBorder="0" applyAlignment="0" applyProtection="0"/>
    <xf numFmtId="0" fontId="2" fillId="62" borderId="0" applyNumberFormat="0" applyBorder="0" applyAlignment="0" applyProtection="0"/>
    <xf numFmtId="0" fontId="2" fillId="65" borderId="0" applyNumberFormat="0" applyBorder="0" applyAlignment="0" applyProtection="0"/>
    <xf numFmtId="0" fontId="2" fillId="66" borderId="0" applyNumberFormat="0" applyBorder="0" applyAlignment="0" applyProtection="0"/>
    <xf numFmtId="0" fontId="2" fillId="69" borderId="0" applyNumberFormat="0" applyBorder="0" applyAlignment="0" applyProtection="0"/>
    <xf numFmtId="0" fontId="2" fillId="70" borderId="0" applyNumberFormat="0" applyBorder="0" applyAlignment="0" applyProtection="0"/>
    <xf numFmtId="0" fontId="2" fillId="73" borderId="0" applyNumberFormat="0" applyBorder="0" applyAlignment="0" applyProtection="0"/>
    <xf numFmtId="0" fontId="2" fillId="74" borderId="0" applyNumberFormat="0" applyBorder="0" applyAlignment="0" applyProtection="0"/>
    <xf numFmtId="0" fontId="2" fillId="77" borderId="0" applyNumberFormat="0" applyBorder="0" applyAlignment="0" applyProtection="0"/>
    <xf numFmtId="0" fontId="2" fillId="78" borderId="0" applyNumberFormat="0" applyBorder="0" applyAlignment="0" applyProtection="0"/>
    <xf numFmtId="0" fontId="2" fillId="81" borderId="0" applyNumberFormat="0" applyBorder="0" applyAlignment="0" applyProtection="0"/>
    <xf numFmtId="0" fontId="2" fillId="82" borderId="0" applyNumberFormat="0" applyBorder="0" applyAlignment="0" applyProtection="0"/>
    <xf numFmtId="0" fontId="7" fillId="0" borderId="0"/>
    <xf numFmtId="9" fontId="7" fillId="0" borderId="0" applyFont="0" applyFill="0" applyBorder="0" applyAlignment="0" applyProtection="0"/>
    <xf numFmtId="0" fontId="2" fillId="0" borderId="0"/>
    <xf numFmtId="0" fontId="2" fillId="0" borderId="0"/>
    <xf numFmtId="164" fontId="7" fillId="0" borderId="0" applyFont="0" applyFill="0" applyBorder="0" applyAlignment="0" applyProtection="0"/>
    <xf numFmtId="165"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59" borderId="149" applyNumberFormat="0" applyFont="0" applyAlignment="0" applyProtection="0"/>
    <xf numFmtId="0" fontId="2" fillId="0" borderId="0"/>
    <xf numFmtId="0" fontId="2" fillId="0" borderId="0"/>
    <xf numFmtId="0" fontId="2" fillId="0" borderId="0"/>
    <xf numFmtId="0" fontId="2" fillId="0" borderId="0"/>
    <xf numFmtId="43" fontId="7" fillId="0" borderId="0" applyFont="0" applyFill="0" applyBorder="0" applyAlignment="0" applyProtection="0"/>
    <xf numFmtId="0" fontId="2" fillId="0" borderId="0"/>
    <xf numFmtId="0" fontId="2" fillId="0" borderId="0"/>
    <xf numFmtId="0" fontId="2" fillId="0" borderId="0"/>
    <xf numFmtId="0" fontId="2" fillId="0" borderId="0"/>
    <xf numFmtId="0" fontId="84" fillId="0" borderId="196" applyNumberFormat="0" applyFill="0" applyAlignment="0" applyProtection="0"/>
    <xf numFmtId="0" fontId="2" fillId="0" borderId="0"/>
    <xf numFmtId="0" fontId="84" fillId="0" borderId="196" applyNumberFormat="0" applyFill="0" applyAlignment="0" applyProtection="0"/>
    <xf numFmtId="0" fontId="2" fillId="0" borderId="0"/>
    <xf numFmtId="0" fontId="2" fillId="61" borderId="0" applyNumberFormat="0" applyBorder="0" applyAlignment="0" applyProtection="0"/>
    <xf numFmtId="0" fontId="2" fillId="62" borderId="0" applyNumberFormat="0" applyBorder="0" applyAlignment="0" applyProtection="0"/>
    <xf numFmtId="0" fontId="2" fillId="65" borderId="0" applyNumberFormat="0" applyBorder="0" applyAlignment="0" applyProtection="0"/>
    <xf numFmtId="0" fontId="2" fillId="66" borderId="0" applyNumberFormat="0" applyBorder="0" applyAlignment="0" applyProtection="0"/>
    <xf numFmtId="0" fontId="2" fillId="69" borderId="0" applyNumberFormat="0" applyBorder="0" applyAlignment="0" applyProtection="0"/>
    <xf numFmtId="0" fontId="2" fillId="70" borderId="0" applyNumberFormat="0" applyBorder="0" applyAlignment="0" applyProtection="0"/>
    <xf numFmtId="0" fontId="2" fillId="73" borderId="0" applyNumberFormat="0" applyBorder="0" applyAlignment="0" applyProtection="0"/>
    <xf numFmtId="0" fontId="2" fillId="74" borderId="0" applyNumberFormat="0" applyBorder="0" applyAlignment="0" applyProtection="0"/>
    <xf numFmtId="0" fontId="2" fillId="77" borderId="0" applyNumberFormat="0" applyBorder="0" applyAlignment="0" applyProtection="0"/>
    <xf numFmtId="0" fontId="2" fillId="78" borderId="0" applyNumberFormat="0" applyBorder="0" applyAlignment="0" applyProtection="0"/>
    <xf numFmtId="0" fontId="2" fillId="81" borderId="0" applyNumberFormat="0" applyBorder="0" applyAlignment="0" applyProtection="0"/>
    <xf numFmtId="0" fontId="2" fillId="82" borderId="0" applyNumberFormat="0" applyBorder="0" applyAlignment="0" applyProtection="0"/>
    <xf numFmtId="0" fontId="2" fillId="0" borderId="0"/>
    <xf numFmtId="0" fontId="2" fillId="0" borderId="0"/>
    <xf numFmtId="0" fontId="2" fillId="0" borderId="0"/>
    <xf numFmtId="0" fontId="2" fillId="0" borderId="0"/>
    <xf numFmtId="0" fontId="84" fillId="0" borderId="196" applyNumberFormat="0" applyFill="0" applyAlignment="0" applyProtection="0"/>
    <xf numFmtId="0" fontId="84" fillId="0" borderId="196" applyNumberFormat="0" applyFill="0" applyAlignment="0" applyProtection="0"/>
    <xf numFmtId="0" fontId="2" fillId="0" borderId="0"/>
    <xf numFmtId="0" fontId="2" fillId="0" borderId="0"/>
    <xf numFmtId="0" fontId="84" fillId="0" borderId="196" applyNumberFormat="0" applyFill="0" applyAlignment="0" applyProtection="0"/>
    <xf numFmtId="0" fontId="2" fillId="0" borderId="0"/>
    <xf numFmtId="0" fontId="84" fillId="0" borderId="196" applyNumberFormat="0" applyFill="0" applyAlignment="0" applyProtection="0"/>
    <xf numFmtId="0" fontId="84" fillId="0" borderId="196" applyNumberFormat="0" applyFill="0" applyAlignment="0" applyProtection="0"/>
    <xf numFmtId="0" fontId="2" fillId="0" borderId="0"/>
    <xf numFmtId="0" fontId="2" fillId="0" borderId="0"/>
    <xf numFmtId="0" fontId="84" fillId="0" borderId="196" applyNumberFormat="0" applyFill="0" applyAlignment="0" applyProtection="0"/>
    <xf numFmtId="0" fontId="84" fillId="0" borderId="196" applyNumberFormat="0" applyFill="0" applyAlignment="0" applyProtection="0"/>
    <xf numFmtId="0" fontId="84" fillId="0" borderId="196" applyNumberFormat="0" applyFill="0" applyAlignment="0" applyProtection="0"/>
    <xf numFmtId="0" fontId="84" fillId="0" borderId="196" applyNumberFormat="0" applyFill="0" applyAlignment="0" applyProtection="0"/>
    <xf numFmtId="0" fontId="84" fillId="0" borderId="196" applyNumberFormat="0" applyFill="0" applyAlignment="0" applyProtection="0"/>
    <xf numFmtId="0" fontId="2" fillId="0" borderId="0"/>
    <xf numFmtId="0" fontId="2" fillId="0" borderId="0"/>
    <xf numFmtId="0" fontId="84" fillId="0" borderId="196" applyNumberFormat="0" applyFill="0" applyAlignment="0" applyProtection="0"/>
    <xf numFmtId="0" fontId="2" fillId="0" borderId="0"/>
    <xf numFmtId="9" fontId="2" fillId="0" borderId="0" applyFont="0" applyFill="0" applyBorder="0" applyAlignment="0" applyProtection="0"/>
    <xf numFmtId="0" fontId="2" fillId="0" borderId="0"/>
    <xf numFmtId="0" fontId="84" fillId="0" borderId="196" applyNumberFormat="0" applyFill="0" applyAlignment="0" applyProtection="0"/>
    <xf numFmtId="0" fontId="2" fillId="0" borderId="0"/>
    <xf numFmtId="0" fontId="2" fillId="0" borderId="0"/>
    <xf numFmtId="0" fontId="84" fillId="0" borderId="196" applyNumberFormat="0" applyFill="0" applyAlignment="0" applyProtection="0"/>
    <xf numFmtId="0" fontId="2" fillId="0" borderId="0"/>
    <xf numFmtId="0" fontId="2" fillId="0" borderId="0"/>
    <xf numFmtId="0" fontId="2" fillId="0" borderId="0"/>
    <xf numFmtId="0" fontId="84" fillId="0" borderId="196" applyNumberFormat="0" applyFill="0" applyAlignment="0" applyProtection="0"/>
    <xf numFmtId="0" fontId="84" fillId="0" borderId="196" applyNumberFormat="0" applyFill="0" applyAlignment="0" applyProtection="0"/>
    <xf numFmtId="0" fontId="2" fillId="0" borderId="0"/>
    <xf numFmtId="0" fontId="2" fillId="0" borderId="0"/>
    <xf numFmtId="0" fontId="84" fillId="0" borderId="196" applyNumberFormat="0" applyFill="0" applyAlignment="0" applyProtection="0"/>
    <xf numFmtId="0" fontId="2" fillId="0" borderId="0"/>
    <xf numFmtId="0" fontId="2" fillId="0" borderId="0"/>
    <xf numFmtId="0" fontId="2" fillId="0" borderId="0"/>
    <xf numFmtId="0" fontId="84" fillId="0" borderId="196" applyNumberFormat="0" applyFill="0" applyAlignment="0" applyProtection="0"/>
    <xf numFmtId="0" fontId="2" fillId="0" borderId="0"/>
    <xf numFmtId="0" fontId="84" fillId="0" borderId="196" applyNumberFormat="0" applyFill="0" applyAlignment="0" applyProtection="0"/>
    <xf numFmtId="0" fontId="84" fillId="0" borderId="196" applyNumberFormat="0" applyFill="0" applyAlignment="0" applyProtection="0"/>
    <xf numFmtId="0" fontId="2" fillId="0" borderId="0"/>
    <xf numFmtId="0" fontId="84" fillId="0" borderId="196" applyNumberFormat="0" applyFill="0" applyAlignment="0" applyProtection="0"/>
    <xf numFmtId="0" fontId="2" fillId="0" borderId="0"/>
    <xf numFmtId="0" fontId="2" fillId="59" borderId="149" applyNumberFormat="0" applyFont="0" applyAlignment="0" applyProtection="0"/>
    <xf numFmtId="0" fontId="2" fillId="0" borderId="0"/>
    <xf numFmtId="0" fontId="2" fillId="0" borderId="0"/>
    <xf numFmtId="0" fontId="84" fillId="0" borderId="196" applyNumberFormat="0" applyFill="0" applyAlignment="0" applyProtection="0"/>
    <xf numFmtId="0" fontId="84" fillId="0" borderId="196" applyNumberFormat="0" applyFill="0" applyAlignment="0" applyProtection="0"/>
    <xf numFmtId="0" fontId="2" fillId="0" borderId="0"/>
    <xf numFmtId="0" fontId="2" fillId="0" borderId="0"/>
    <xf numFmtId="0" fontId="2" fillId="0" borderId="0"/>
    <xf numFmtId="0" fontId="2" fillId="0" borderId="0"/>
    <xf numFmtId="0" fontId="2" fillId="61" borderId="0" applyNumberFormat="0" applyBorder="0" applyAlignment="0" applyProtection="0"/>
    <xf numFmtId="0" fontId="2" fillId="62" borderId="0" applyNumberFormat="0" applyBorder="0" applyAlignment="0" applyProtection="0"/>
    <xf numFmtId="0" fontId="2" fillId="65" borderId="0" applyNumberFormat="0" applyBorder="0" applyAlignment="0" applyProtection="0"/>
    <xf numFmtId="0" fontId="2" fillId="66" borderId="0" applyNumberFormat="0" applyBorder="0" applyAlignment="0" applyProtection="0"/>
    <xf numFmtId="0" fontId="2" fillId="69" borderId="0" applyNumberFormat="0" applyBorder="0" applyAlignment="0" applyProtection="0"/>
    <xf numFmtId="0" fontId="2" fillId="70" borderId="0" applyNumberFormat="0" applyBorder="0" applyAlignment="0" applyProtection="0"/>
    <xf numFmtId="0" fontId="2" fillId="73" borderId="0" applyNumberFormat="0" applyBorder="0" applyAlignment="0" applyProtection="0"/>
    <xf numFmtId="0" fontId="2" fillId="74" borderId="0" applyNumberFormat="0" applyBorder="0" applyAlignment="0" applyProtection="0"/>
    <xf numFmtId="0" fontId="2" fillId="77" borderId="0" applyNumberFormat="0" applyBorder="0" applyAlignment="0" applyProtection="0"/>
    <xf numFmtId="0" fontId="2" fillId="78" borderId="0" applyNumberFormat="0" applyBorder="0" applyAlignment="0" applyProtection="0"/>
    <xf numFmtId="0" fontId="2" fillId="81" borderId="0" applyNumberFormat="0" applyBorder="0" applyAlignment="0" applyProtection="0"/>
    <xf numFmtId="0" fontId="2" fillId="8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59" borderId="149" applyNumberFormat="0" applyFont="0" applyAlignment="0" applyProtection="0"/>
    <xf numFmtId="0" fontId="2" fillId="0" borderId="0"/>
    <xf numFmtId="0" fontId="2" fillId="0" borderId="0"/>
    <xf numFmtId="0" fontId="2" fillId="0" borderId="0"/>
    <xf numFmtId="0" fontId="2" fillId="0" borderId="0"/>
    <xf numFmtId="0" fontId="1" fillId="0" borderId="0"/>
    <xf numFmtId="0" fontId="1" fillId="61" borderId="0" applyNumberFormat="0" applyBorder="0" applyAlignment="0" applyProtection="0"/>
    <xf numFmtId="0" fontId="1" fillId="62"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3" borderId="0" applyNumberFormat="0" applyBorder="0" applyAlignment="0" applyProtection="0"/>
    <xf numFmtId="0" fontId="1" fillId="74" borderId="0" applyNumberFormat="0" applyBorder="0" applyAlignment="0" applyProtection="0"/>
    <xf numFmtId="0" fontId="1" fillId="77" borderId="0" applyNumberFormat="0" applyBorder="0" applyAlignment="0" applyProtection="0"/>
    <xf numFmtId="0" fontId="1" fillId="78" borderId="0" applyNumberFormat="0" applyBorder="0" applyAlignment="0" applyProtection="0"/>
    <xf numFmtId="0" fontId="1" fillId="81" borderId="0" applyNumberFormat="0" applyBorder="0" applyAlignment="0" applyProtection="0"/>
    <xf numFmtId="0" fontId="1" fillId="82" borderId="0" applyNumberFormat="0" applyBorder="0" applyAlignment="0" applyProtection="0"/>
    <xf numFmtId="0" fontId="7" fillId="0" borderId="0"/>
    <xf numFmtId="0" fontId="84" fillId="0" borderId="224" applyNumberFormat="0" applyFill="0" applyAlignment="0" applyProtection="0"/>
    <xf numFmtId="9" fontId="7" fillId="0" borderId="0" applyFont="0" applyFill="0" applyBorder="0" applyAlignment="0" applyProtection="0"/>
    <xf numFmtId="0" fontId="1" fillId="0" borderId="0"/>
    <xf numFmtId="0" fontId="84" fillId="0" borderId="224" applyNumberFormat="0" applyFill="0" applyAlignment="0" applyProtection="0"/>
    <xf numFmtId="0" fontId="1" fillId="0" borderId="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1" fillId="0" borderId="0"/>
    <xf numFmtId="0" fontId="1" fillId="0" borderId="0"/>
    <xf numFmtId="0" fontId="1" fillId="0" borderId="0"/>
    <xf numFmtId="0" fontId="1" fillId="0" borderId="0"/>
    <xf numFmtId="0" fontId="1" fillId="0" borderId="0"/>
    <xf numFmtId="0" fontId="84" fillId="0" borderId="224" applyNumberFormat="0" applyFill="0" applyAlignment="0" applyProtection="0"/>
    <xf numFmtId="0" fontId="84" fillId="0" borderId="224" applyNumberFormat="0" applyFill="0" applyAlignment="0" applyProtection="0"/>
    <xf numFmtId="0" fontId="1" fillId="0" borderId="0"/>
    <xf numFmtId="0" fontId="1" fillId="0" borderId="0"/>
    <xf numFmtId="0" fontId="84" fillId="0" borderId="224" applyNumberFormat="0" applyFill="0" applyAlignment="0" applyProtection="0"/>
    <xf numFmtId="0" fontId="1" fillId="0" borderId="0"/>
    <xf numFmtId="0" fontId="84" fillId="0" borderId="224" applyNumberFormat="0" applyFill="0" applyAlignment="0" applyProtection="0"/>
    <xf numFmtId="0" fontId="84" fillId="0" borderId="224" applyNumberFormat="0" applyFill="0" applyAlignment="0" applyProtection="0"/>
    <xf numFmtId="0" fontId="1" fillId="0" borderId="0"/>
    <xf numFmtId="0" fontId="1" fillId="0" borderId="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1" fillId="0" borderId="0"/>
    <xf numFmtId="0" fontId="1" fillId="0" borderId="0"/>
    <xf numFmtId="0" fontId="84" fillId="0" borderId="224" applyNumberFormat="0" applyFill="0" applyAlignment="0" applyProtection="0"/>
    <xf numFmtId="0" fontId="1" fillId="0" borderId="0"/>
    <xf numFmtId="9" fontId="1" fillId="0" borderId="0" applyFont="0" applyFill="0" applyBorder="0" applyAlignment="0" applyProtection="0"/>
    <xf numFmtId="0" fontId="1" fillId="0" borderId="0"/>
    <xf numFmtId="0" fontId="84" fillId="0" borderId="224" applyNumberFormat="0" applyFill="0" applyAlignment="0" applyProtection="0"/>
    <xf numFmtId="0" fontId="1" fillId="0" borderId="0"/>
    <xf numFmtId="0" fontId="1" fillId="0" borderId="0"/>
    <xf numFmtId="0" fontId="84" fillId="0" borderId="224" applyNumberFormat="0" applyFill="0" applyAlignment="0" applyProtection="0"/>
    <xf numFmtId="0" fontId="1" fillId="0" borderId="0"/>
    <xf numFmtId="0" fontId="1" fillId="0" borderId="0"/>
    <xf numFmtId="0" fontId="1" fillId="0" borderId="0"/>
    <xf numFmtId="0" fontId="84" fillId="0" borderId="224" applyNumberFormat="0" applyFill="0" applyAlignment="0" applyProtection="0"/>
    <xf numFmtId="0" fontId="84" fillId="0" borderId="224" applyNumberFormat="0" applyFill="0" applyAlignment="0" applyProtection="0"/>
    <xf numFmtId="0" fontId="1" fillId="0" borderId="0"/>
    <xf numFmtId="0" fontId="1" fillId="0" borderId="0"/>
    <xf numFmtId="0" fontId="84" fillId="0" borderId="224" applyNumberFormat="0" applyFill="0" applyAlignment="0" applyProtection="0"/>
    <xf numFmtId="0" fontId="1" fillId="0" borderId="0"/>
    <xf numFmtId="0" fontId="1" fillId="0" borderId="0"/>
    <xf numFmtId="0" fontId="1" fillId="0" borderId="0"/>
    <xf numFmtId="0" fontId="84" fillId="0" borderId="224" applyNumberFormat="0" applyFill="0" applyAlignment="0" applyProtection="0"/>
    <xf numFmtId="0" fontId="1" fillId="0" borderId="0"/>
    <xf numFmtId="0" fontId="84" fillId="0" borderId="224" applyNumberFormat="0" applyFill="0" applyAlignment="0" applyProtection="0"/>
    <xf numFmtId="0" fontId="84" fillId="0" borderId="224" applyNumberFormat="0" applyFill="0" applyAlignment="0" applyProtection="0"/>
    <xf numFmtId="0" fontId="1" fillId="0" borderId="0"/>
    <xf numFmtId="0" fontId="84" fillId="0" borderId="224" applyNumberFormat="0" applyFill="0" applyAlignment="0" applyProtection="0"/>
    <xf numFmtId="0" fontId="1" fillId="0" borderId="0"/>
    <xf numFmtId="0" fontId="1" fillId="59" borderId="149" applyNumberFormat="0" applyFont="0" applyAlignment="0" applyProtection="0"/>
    <xf numFmtId="0" fontId="1" fillId="0" borderId="0"/>
    <xf numFmtId="0" fontId="1" fillId="0" borderId="0"/>
    <xf numFmtId="0" fontId="84" fillId="0" borderId="224" applyNumberFormat="0" applyFill="0" applyAlignment="0" applyProtection="0"/>
    <xf numFmtId="0" fontId="84" fillId="0" borderId="224" applyNumberFormat="0" applyFill="0" applyAlignment="0" applyProtection="0"/>
    <xf numFmtId="0" fontId="1" fillId="0" borderId="0"/>
    <xf numFmtId="0" fontId="1" fillId="0" borderId="0"/>
    <xf numFmtId="43" fontId="7" fillId="0" borderId="0" applyFont="0" applyFill="0" applyBorder="0" applyAlignment="0" applyProtection="0"/>
    <xf numFmtId="0" fontId="1" fillId="0" borderId="0"/>
    <xf numFmtId="0" fontId="1" fillId="0" borderId="0"/>
    <xf numFmtId="0" fontId="1" fillId="0" borderId="0"/>
    <xf numFmtId="0" fontId="1" fillId="0" borderId="0"/>
    <xf numFmtId="0" fontId="84" fillId="0" borderId="224" applyNumberFormat="0" applyFill="0" applyAlignment="0" applyProtection="0"/>
    <xf numFmtId="0" fontId="1" fillId="0" borderId="0"/>
    <xf numFmtId="0" fontId="84" fillId="0" borderId="224" applyNumberFormat="0" applyFill="0" applyAlignment="0" applyProtection="0"/>
    <xf numFmtId="0" fontId="1" fillId="0" borderId="0"/>
    <xf numFmtId="0" fontId="1" fillId="61" borderId="0" applyNumberFormat="0" applyBorder="0" applyAlignment="0" applyProtection="0"/>
    <xf numFmtId="0" fontId="1" fillId="62"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3" borderId="0" applyNumberFormat="0" applyBorder="0" applyAlignment="0" applyProtection="0"/>
    <xf numFmtId="0" fontId="1" fillId="74" borderId="0" applyNumberFormat="0" applyBorder="0" applyAlignment="0" applyProtection="0"/>
    <xf numFmtId="0" fontId="1" fillId="77" borderId="0" applyNumberFormat="0" applyBorder="0" applyAlignment="0" applyProtection="0"/>
    <xf numFmtId="0" fontId="1" fillId="78" borderId="0" applyNumberFormat="0" applyBorder="0" applyAlignment="0" applyProtection="0"/>
    <xf numFmtId="0" fontId="1" fillId="81" borderId="0" applyNumberFormat="0" applyBorder="0" applyAlignment="0" applyProtection="0"/>
    <xf numFmtId="0" fontId="1" fillId="82" borderId="0" applyNumberFormat="0" applyBorder="0" applyAlignment="0" applyProtection="0"/>
    <xf numFmtId="0" fontId="1" fillId="0" borderId="0"/>
    <xf numFmtId="0" fontId="1" fillId="0" borderId="0"/>
    <xf numFmtId="0" fontId="1" fillId="0" borderId="0"/>
    <xf numFmtId="0" fontId="1" fillId="0" borderId="0"/>
    <xf numFmtId="0" fontId="84" fillId="0" borderId="224" applyNumberFormat="0" applyFill="0" applyAlignment="0" applyProtection="0"/>
    <xf numFmtId="0" fontId="84" fillId="0" borderId="224" applyNumberFormat="0" applyFill="0" applyAlignment="0" applyProtection="0"/>
    <xf numFmtId="0" fontId="1" fillId="0" borderId="0"/>
    <xf numFmtId="0" fontId="1" fillId="0" borderId="0"/>
    <xf numFmtId="0" fontId="84" fillId="0" borderId="224" applyNumberFormat="0" applyFill="0" applyAlignment="0" applyProtection="0"/>
    <xf numFmtId="0" fontId="1" fillId="0" borderId="0"/>
    <xf numFmtId="0" fontId="84" fillId="0" borderId="224" applyNumberFormat="0" applyFill="0" applyAlignment="0" applyProtection="0"/>
    <xf numFmtId="0" fontId="84" fillId="0" borderId="224" applyNumberFormat="0" applyFill="0" applyAlignment="0" applyProtection="0"/>
    <xf numFmtId="0" fontId="1" fillId="0" borderId="0"/>
    <xf numFmtId="0" fontId="1" fillId="0" borderId="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1" fillId="0" borderId="0"/>
    <xf numFmtId="0" fontId="1" fillId="0" borderId="0"/>
    <xf numFmtId="0" fontId="84" fillId="0" borderId="224" applyNumberFormat="0" applyFill="0" applyAlignment="0" applyProtection="0"/>
    <xf numFmtId="0" fontId="1" fillId="0" borderId="0"/>
    <xf numFmtId="9" fontId="1" fillId="0" borderId="0" applyFont="0" applyFill="0" applyBorder="0" applyAlignment="0" applyProtection="0"/>
    <xf numFmtId="0" fontId="1" fillId="0" borderId="0"/>
    <xf numFmtId="0" fontId="84" fillId="0" borderId="224" applyNumberFormat="0" applyFill="0" applyAlignment="0" applyProtection="0"/>
    <xf numFmtId="0" fontId="1" fillId="0" borderId="0"/>
    <xf numFmtId="0" fontId="1" fillId="0" borderId="0"/>
    <xf numFmtId="0" fontId="84" fillId="0" borderId="224" applyNumberFormat="0" applyFill="0" applyAlignment="0" applyProtection="0"/>
    <xf numFmtId="0" fontId="1" fillId="0" borderId="0"/>
    <xf numFmtId="0" fontId="1" fillId="0" borderId="0"/>
    <xf numFmtId="0" fontId="1" fillId="0" borderId="0"/>
    <xf numFmtId="0" fontId="84" fillId="0" borderId="224" applyNumberFormat="0" applyFill="0" applyAlignment="0" applyProtection="0"/>
    <xf numFmtId="0" fontId="84" fillId="0" borderId="224" applyNumberFormat="0" applyFill="0" applyAlignment="0" applyProtection="0"/>
    <xf numFmtId="0" fontId="1" fillId="0" borderId="0"/>
    <xf numFmtId="0" fontId="1" fillId="0" borderId="0"/>
    <xf numFmtId="0" fontId="84" fillId="0" borderId="224" applyNumberFormat="0" applyFill="0" applyAlignment="0" applyProtection="0"/>
    <xf numFmtId="0" fontId="1" fillId="0" borderId="0"/>
    <xf numFmtId="0" fontId="1" fillId="0" borderId="0"/>
    <xf numFmtId="0" fontId="1" fillId="0" borderId="0"/>
    <xf numFmtId="0" fontId="84" fillId="0" borderId="224" applyNumberFormat="0" applyFill="0" applyAlignment="0" applyProtection="0"/>
    <xf numFmtId="0" fontId="1" fillId="0" borderId="0"/>
    <xf numFmtId="0" fontId="84" fillId="0" borderId="224" applyNumberFormat="0" applyFill="0" applyAlignment="0" applyProtection="0"/>
    <xf numFmtId="0" fontId="84" fillId="0" borderId="224" applyNumberFormat="0" applyFill="0" applyAlignment="0" applyProtection="0"/>
    <xf numFmtId="0" fontId="1" fillId="0" borderId="0"/>
    <xf numFmtId="0" fontId="84" fillId="0" borderId="224" applyNumberFormat="0" applyFill="0" applyAlignment="0" applyProtection="0"/>
    <xf numFmtId="0" fontId="1" fillId="0" borderId="0"/>
    <xf numFmtId="0" fontId="1" fillId="59" borderId="149" applyNumberFormat="0" applyFont="0" applyAlignment="0" applyProtection="0"/>
    <xf numFmtId="0" fontId="1" fillId="0" borderId="0"/>
    <xf numFmtId="0" fontId="1" fillId="0" borderId="0"/>
    <xf numFmtId="0" fontId="84" fillId="0" borderId="224" applyNumberFormat="0" applyFill="0" applyAlignment="0" applyProtection="0"/>
    <xf numFmtId="0" fontId="84" fillId="0" borderId="224" applyNumberFormat="0" applyFill="0" applyAlignment="0" applyProtection="0"/>
    <xf numFmtId="0" fontId="1" fillId="0" borderId="0"/>
    <xf numFmtId="0" fontId="1" fillId="0" borderId="0"/>
    <xf numFmtId="0" fontId="1" fillId="0" borderId="0"/>
    <xf numFmtId="0" fontId="84" fillId="0" borderId="224" applyNumberFormat="0" applyFill="0" applyAlignment="0" applyProtection="0"/>
    <xf numFmtId="0" fontId="1" fillId="0" borderId="0"/>
    <xf numFmtId="0" fontId="1" fillId="61" borderId="0" applyNumberFormat="0" applyBorder="0" applyAlignment="0" applyProtection="0"/>
    <xf numFmtId="0" fontId="1" fillId="62"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3" borderId="0" applyNumberFormat="0" applyBorder="0" applyAlignment="0" applyProtection="0"/>
    <xf numFmtId="0" fontId="1" fillId="74" borderId="0" applyNumberFormat="0" applyBorder="0" applyAlignment="0" applyProtection="0"/>
    <xf numFmtId="0" fontId="1" fillId="77" borderId="0" applyNumberFormat="0" applyBorder="0" applyAlignment="0" applyProtection="0"/>
    <xf numFmtId="0" fontId="1" fillId="78" borderId="0" applyNumberFormat="0" applyBorder="0" applyAlignment="0" applyProtection="0"/>
    <xf numFmtId="0" fontId="1" fillId="81" borderId="0" applyNumberFormat="0" applyBorder="0" applyAlignment="0" applyProtection="0"/>
    <xf numFmtId="0" fontId="1" fillId="8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84" fillId="0" borderId="224" applyNumberFormat="0" applyFill="0" applyAlignment="0" applyProtection="0"/>
    <xf numFmtId="0" fontId="84" fillId="0" borderId="224" applyNumberFormat="0" applyFill="0" applyAlignment="0" applyProtection="0"/>
    <xf numFmtId="0" fontId="1" fillId="0" borderId="0"/>
    <xf numFmtId="0" fontId="1" fillId="0" borderId="0"/>
    <xf numFmtId="0" fontId="84" fillId="0" borderId="224" applyNumberFormat="0" applyFill="0" applyAlignment="0" applyProtection="0"/>
    <xf numFmtId="0" fontId="1" fillId="0" borderId="0"/>
    <xf numFmtId="0" fontId="84" fillId="0" borderId="224" applyNumberFormat="0" applyFill="0" applyAlignment="0" applyProtection="0"/>
    <xf numFmtId="0" fontId="84" fillId="0" borderId="224" applyNumberFormat="0" applyFill="0" applyAlignment="0" applyProtection="0"/>
    <xf numFmtId="0" fontId="1" fillId="0" borderId="0"/>
    <xf numFmtId="0" fontId="1" fillId="0" borderId="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1" fillId="0" borderId="0"/>
    <xf numFmtId="0" fontId="1" fillId="0" borderId="0"/>
    <xf numFmtId="0" fontId="84" fillId="0" borderId="224" applyNumberFormat="0" applyFill="0" applyAlignment="0" applyProtection="0"/>
    <xf numFmtId="0" fontId="1" fillId="0" borderId="0"/>
    <xf numFmtId="9" fontId="1" fillId="0" borderId="0" applyFont="0" applyFill="0" applyBorder="0" applyAlignment="0" applyProtection="0"/>
    <xf numFmtId="0" fontId="1" fillId="0" borderId="0"/>
    <xf numFmtId="0" fontId="84" fillId="0" borderId="224" applyNumberFormat="0" applyFill="0" applyAlignment="0" applyProtection="0"/>
    <xf numFmtId="0" fontId="1" fillId="0" borderId="0"/>
    <xf numFmtId="0" fontId="1" fillId="0" borderId="0"/>
    <xf numFmtId="0" fontId="84" fillId="0" borderId="224" applyNumberFormat="0" applyFill="0" applyAlignment="0" applyProtection="0"/>
    <xf numFmtId="0" fontId="1" fillId="0" borderId="0"/>
    <xf numFmtId="0" fontId="1" fillId="0" borderId="0"/>
    <xf numFmtId="0" fontId="1" fillId="0" borderId="0"/>
    <xf numFmtId="0" fontId="84" fillId="0" borderId="224" applyNumberFormat="0" applyFill="0" applyAlignment="0" applyProtection="0"/>
    <xf numFmtId="0" fontId="84" fillId="0" borderId="224" applyNumberFormat="0" applyFill="0" applyAlignment="0" applyProtection="0"/>
    <xf numFmtId="0" fontId="1" fillId="0" borderId="0"/>
    <xf numFmtId="0" fontId="1" fillId="0" borderId="0"/>
    <xf numFmtId="0" fontId="84" fillId="0" borderId="224" applyNumberFormat="0" applyFill="0" applyAlignment="0" applyProtection="0"/>
    <xf numFmtId="0" fontId="1" fillId="0" borderId="0"/>
    <xf numFmtId="0" fontId="1" fillId="0" borderId="0"/>
    <xf numFmtId="0" fontId="1" fillId="0" borderId="0"/>
    <xf numFmtId="0" fontId="84" fillId="0" borderId="224" applyNumberFormat="0" applyFill="0" applyAlignment="0" applyProtection="0"/>
    <xf numFmtId="0" fontId="1" fillId="0" borderId="0"/>
    <xf numFmtId="0" fontId="84" fillId="0" borderId="224" applyNumberFormat="0" applyFill="0" applyAlignment="0" applyProtection="0"/>
    <xf numFmtId="0" fontId="84" fillId="0" borderId="224" applyNumberFormat="0" applyFill="0" applyAlignment="0" applyProtection="0"/>
    <xf numFmtId="0" fontId="1" fillId="0" borderId="0"/>
    <xf numFmtId="0" fontId="84" fillId="0" borderId="224" applyNumberFormat="0" applyFill="0" applyAlignment="0" applyProtection="0"/>
    <xf numFmtId="0" fontId="1" fillId="0" borderId="0"/>
    <xf numFmtId="0" fontId="1" fillId="59" borderId="149" applyNumberFormat="0" applyFont="0" applyAlignment="0" applyProtection="0"/>
    <xf numFmtId="0" fontId="1" fillId="0" borderId="0"/>
    <xf numFmtId="0" fontId="1" fillId="0" borderId="0"/>
    <xf numFmtId="0" fontId="84" fillId="0" borderId="224" applyNumberFormat="0" applyFill="0" applyAlignment="0" applyProtection="0"/>
    <xf numFmtId="0" fontId="84" fillId="0" borderId="224" applyNumberFormat="0" applyFill="0" applyAlignment="0" applyProtection="0"/>
    <xf numFmtId="0" fontId="1" fillId="0" borderId="0"/>
    <xf numFmtId="0" fontId="1" fillId="0" borderId="0"/>
    <xf numFmtId="0" fontId="1" fillId="0" borderId="0"/>
    <xf numFmtId="0" fontId="1" fillId="61" borderId="0" applyNumberFormat="0" applyBorder="0" applyAlignment="0" applyProtection="0"/>
    <xf numFmtId="0" fontId="1" fillId="62"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3" borderId="0" applyNumberFormat="0" applyBorder="0" applyAlignment="0" applyProtection="0"/>
    <xf numFmtId="0" fontId="1" fillId="74" borderId="0" applyNumberFormat="0" applyBorder="0" applyAlignment="0" applyProtection="0"/>
    <xf numFmtId="0" fontId="1" fillId="77" borderId="0" applyNumberFormat="0" applyBorder="0" applyAlignment="0" applyProtection="0"/>
    <xf numFmtId="0" fontId="1" fillId="78" borderId="0" applyNumberFormat="0" applyBorder="0" applyAlignment="0" applyProtection="0"/>
    <xf numFmtId="0" fontId="1" fillId="81" borderId="0" applyNumberFormat="0" applyBorder="0" applyAlignment="0" applyProtection="0"/>
    <xf numFmtId="0" fontId="1" fillId="8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59" borderId="149"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4" fillId="0" borderId="224" applyNumberFormat="0" applyFill="0" applyAlignment="0" applyProtection="0"/>
    <xf numFmtId="0" fontId="1" fillId="0" borderId="0"/>
    <xf numFmtId="0" fontId="84" fillId="0" borderId="224" applyNumberFormat="0" applyFill="0" applyAlignment="0" applyProtection="0"/>
    <xf numFmtId="0" fontId="1" fillId="0" borderId="0"/>
    <xf numFmtId="0" fontId="1" fillId="61" borderId="0" applyNumberFormat="0" applyBorder="0" applyAlignment="0" applyProtection="0"/>
    <xf numFmtId="0" fontId="1" fillId="62"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3" borderId="0" applyNumberFormat="0" applyBorder="0" applyAlignment="0" applyProtection="0"/>
    <xf numFmtId="0" fontId="1" fillId="74" borderId="0" applyNumberFormat="0" applyBorder="0" applyAlignment="0" applyProtection="0"/>
    <xf numFmtId="0" fontId="1" fillId="77" borderId="0" applyNumberFormat="0" applyBorder="0" applyAlignment="0" applyProtection="0"/>
    <xf numFmtId="0" fontId="1" fillId="78" borderId="0" applyNumberFormat="0" applyBorder="0" applyAlignment="0" applyProtection="0"/>
    <xf numFmtId="0" fontId="1" fillId="81" borderId="0" applyNumberFormat="0" applyBorder="0" applyAlignment="0" applyProtection="0"/>
    <xf numFmtId="0" fontId="1" fillId="82" borderId="0" applyNumberFormat="0" applyBorder="0" applyAlignment="0" applyProtection="0"/>
    <xf numFmtId="0" fontId="1" fillId="0" borderId="0"/>
    <xf numFmtId="0" fontId="1" fillId="0" borderId="0"/>
    <xf numFmtId="0" fontId="1" fillId="0" borderId="0"/>
    <xf numFmtId="0" fontId="1" fillId="0" borderId="0"/>
    <xf numFmtId="0" fontId="84" fillId="0" borderId="224" applyNumberFormat="0" applyFill="0" applyAlignment="0" applyProtection="0"/>
    <xf numFmtId="0" fontId="84" fillId="0" borderId="224" applyNumberFormat="0" applyFill="0" applyAlignment="0" applyProtection="0"/>
    <xf numFmtId="0" fontId="1" fillId="0" borderId="0"/>
    <xf numFmtId="0" fontId="1" fillId="0" borderId="0"/>
    <xf numFmtId="0" fontId="84" fillId="0" borderId="224" applyNumberFormat="0" applyFill="0" applyAlignment="0" applyProtection="0"/>
    <xf numFmtId="0" fontId="1" fillId="0" borderId="0"/>
    <xf numFmtId="0" fontId="84" fillId="0" borderId="224" applyNumberFormat="0" applyFill="0" applyAlignment="0" applyProtection="0"/>
    <xf numFmtId="0" fontId="84" fillId="0" borderId="224" applyNumberFormat="0" applyFill="0" applyAlignment="0" applyProtection="0"/>
    <xf numFmtId="0" fontId="1" fillId="0" borderId="0"/>
    <xf numFmtId="0" fontId="1" fillId="0" borderId="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1" fillId="0" borderId="0"/>
    <xf numFmtId="0" fontId="1" fillId="0" borderId="0"/>
    <xf numFmtId="0" fontId="84" fillId="0" borderId="224" applyNumberFormat="0" applyFill="0" applyAlignment="0" applyProtection="0"/>
    <xf numFmtId="0" fontId="1" fillId="0" borderId="0"/>
    <xf numFmtId="9" fontId="1" fillId="0" borderId="0" applyFont="0" applyFill="0" applyBorder="0" applyAlignment="0" applyProtection="0"/>
    <xf numFmtId="0" fontId="1" fillId="0" borderId="0"/>
    <xf numFmtId="0" fontId="84" fillId="0" borderId="224" applyNumberFormat="0" applyFill="0" applyAlignment="0" applyProtection="0"/>
    <xf numFmtId="0" fontId="1" fillId="0" borderId="0"/>
    <xf numFmtId="0" fontId="1" fillId="0" borderId="0"/>
    <xf numFmtId="0" fontId="84" fillId="0" borderId="224" applyNumberFormat="0" applyFill="0" applyAlignment="0" applyProtection="0"/>
    <xf numFmtId="0" fontId="1" fillId="0" borderId="0"/>
    <xf numFmtId="0" fontId="1" fillId="0" borderId="0"/>
    <xf numFmtId="0" fontId="1" fillId="0" borderId="0"/>
    <xf numFmtId="0" fontId="84" fillId="0" borderId="224" applyNumberFormat="0" applyFill="0" applyAlignment="0" applyProtection="0"/>
    <xf numFmtId="0" fontId="84" fillId="0" borderId="224" applyNumberFormat="0" applyFill="0" applyAlignment="0" applyProtection="0"/>
    <xf numFmtId="0" fontId="1" fillId="0" borderId="0"/>
    <xf numFmtId="0" fontId="1" fillId="0" borderId="0"/>
    <xf numFmtId="0" fontId="84" fillId="0" borderId="224" applyNumberFormat="0" applyFill="0" applyAlignment="0" applyProtection="0"/>
    <xf numFmtId="0" fontId="1" fillId="0" borderId="0"/>
    <xf numFmtId="0" fontId="1" fillId="0" borderId="0"/>
    <xf numFmtId="0" fontId="1" fillId="0" borderId="0"/>
    <xf numFmtId="0" fontId="84" fillId="0" borderId="224" applyNumberFormat="0" applyFill="0" applyAlignment="0" applyProtection="0"/>
    <xf numFmtId="0" fontId="1" fillId="0" borderId="0"/>
    <xf numFmtId="0" fontId="84" fillId="0" borderId="224" applyNumberFormat="0" applyFill="0" applyAlignment="0" applyProtection="0"/>
    <xf numFmtId="0" fontId="84" fillId="0" borderId="224" applyNumberFormat="0" applyFill="0" applyAlignment="0" applyProtection="0"/>
    <xf numFmtId="0" fontId="1" fillId="0" borderId="0"/>
    <xf numFmtId="0" fontId="84" fillId="0" borderId="224" applyNumberFormat="0" applyFill="0" applyAlignment="0" applyProtection="0"/>
    <xf numFmtId="0" fontId="1" fillId="0" borderId="0"/>
    <xf numFmtId="0" fontId="1" fillId="59" borderId="149" applyNumberFormat="0" applyFont="0" applyAlignment="0" applyProtection="0"/>
    <xf numFmtId="0" fontId="1" fillId="0" borderId="0"/>
    <xf numFmtId="0" fontId="1" fillId="0" borderId="0"/>
    <xf numFmtId="0" fontId="84" fillId="0" borderId="224" applyNumberFormat="0" applyFill="0" applyAlignment="0" applyProtection="0"/>
    <xf numFmtId="0" fontId="84" fillId="0" borderId="224" applyNumberFormat="0" applyFill="0" applyAlignment="0" applyProtection="0"/>
    <xf numFmtId="0" fontId="1" fillId="0" borderId="0"/>
    <xf numFmtId="0" fontId="1" fillId="0" borderId="0"/>
    <xf numFmtId="0" fontId="1" fillId="0" borderId="0"/>
    <xf numFmtId="0" fontId="1" fillId="0" borderId="0"/>
    <xf numFmtId="0" fontId="1" fillId="61" borderId="0" applyNumberFormat="0" applyBorder="0" applyAlignment="0" applyProtection="0"/>
    <xf numFmtId="0" fontId="1" fillId="62"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3" borderId="0" applyNumberFormat="0" applyBorder="0" applyAlignment="0" applyProtection="0"/>
    <xf numFmtId="0" fontId="1" fillId="74" borderId="0" applyNumberFormat="0" applyBorder="0" applyAlignment="0" applyProtection="0"/>
    <xf numFmtId="0" fontId="1" fillId="77" borderId="0" applyNumberFormat="0" applyBorder="0" applyAlignment="0" applyProtection="0"/>
    <xf numFmtId="0" fontId="1" fillId="78" borderId="0" applyNumberFormat="0" applyBorder="0" applyAlignment="0" applyProtection="0"/>
    <xf numFmtId="0" fontId="1" fillId="81" borderId="0" applyNumberFormat="0" applyBorder="0" applyAlignment="0" applyProtection="0"/>
    <xf numFmtId="0" fontId="1" fillId="8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59" borderId="149" applyNumberFormat="0" applyFont="0" applyAlignment="0" applyProtection="0"/>
    <xf numFmtId="0" fontId="1" fillId="0" borderId="0"/>
    <xf numFmtId="0" fontId="1" fillId="0" borderId="0"/>
    <xf numFmtId="0" fontId="1" fillId="0" borderId="0"/>
    <xf numFmtId="0" fontId="1" fillId="0" borderId="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172"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7" fillId="20" borderId="1" applyNumberFormat="0" applyFont="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41" fillId="21" borderId="8" applyNumberFormat="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172"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41" fillId="21" borderId="8" applyNumberFormat="0" applyAlignment="0" applyProtection="0"/>
    <xf numFmtId="0" fontId="84" fillId="0" borderId="224" applyNumberFormat="0" applyFill="0" applyAlignment="0" applyProtection="0"/>
    <xf numFmtId="0" fontId="84" fillId="0" borderId="224" applyNumberFormat="0" applyFill="0" applyAlignment="0" applyProtection="0"/>
    <xf numFmtId="0" fontId="41" fillId="21" borderId="8" applyNumberFormat="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0" fillId="7" borderId="2" applyNumberFormat="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174" fillId="21" borderId="2" applyNumberFormat="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41" fillId="21" borderId="8" applyNumberFormat="0" applyAlignment="0" applyProtection="0"/>
    <xf numFmtId="0" fontId="175" fillId="0" borderId="9" applyNumberFormat="0" applyFill="0" applyAlignment="0" applyProtection="0"/>
    <xf numFmtId="0" fontId="84" fillId="0" borderId="224" applyNumberFormat="0" applyFill="0" applyAlignment="0" applyProtection="0"/>
    <xf numFmtId="0" fontId="76" fillId="21" borderId="2" applyNumberFormat="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7" fillId="20" borderId="1" applyNumberFormat="0" applyFont="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166" fillId="21" borderId="8" applyNumberFormat="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1" fillId="0" borderId="0"/>
    <xf numFmtId="0" fontId="84" fillId="0" borderId="224" applyNumberFormat="0" applyFill="0" applyAlignment="0" applyProtection="0"/>
    <xf numFmtId="0" fontId="80" fillId="7" borderId="2" applyNumberFormat="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7" fillId="20" borderId="1" applyNumberFormat="0" applyFont="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7" fillId="20" borderId="1" applyNumberFormat="0" applyFont="0" applyAlignment="0" applyProtection="0"/>
    <xf numFmtId="0" fontId="84" fillId="0" borderId="224" applyNumberFormat="0" applyFill="0" applyAlignment="0" applyProtection="0"/>
    <xf numFmtId="0" fontId="84" fillId="0" borderId="224" applyNumberFormat="0" applyFill="0" applyAlignment="0" applyProtection="0"/>
    <xf numFmtId="0" fontId="76" fillId="21" borderId="2" applyNumberFormat="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1" fillId="0" borderId="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5" fillId="0" borderId="9"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172"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1" fillId="0" borderId="0"/>
    <xf numFmtId="9" fontId="1" fillId="0" borderId="0" applyFont="0" applyFill="0" applyBorder="0" applyAlignment="0" applyProtection="0"/>
    <xf numFmtId="0" fontId="163" fillId="2" borderId="0" applyNumberFormat="0" applyBorder="0" applyAlignment="0" applyProtection="0"/>
    <xf numFmtId="0" fontId="163" fillId="3" borderId="0" applyNumberFormat="0" applyBorder="0" applyAlignment="0" applyProtection="0"/>
    <xf numFmtId="0" fontId="163" fillId="4" borderId="0" applyNumberFormat="0" applyBorder="0" applyAlignment="0" applyProtection="0"/>
    <xf numFmtId="0" fontId="163" fillId="5" borderId="0" applyNumberFormat="0" applyBorder="0" applyAlignment="0" applyProtection="0"/>
    <xf numFmtId="0" fontId="163" fillId="6" borderId="0" applyNumberFormat="0" applyBorder="0" applyAlignment="0" applyProtection="0"/>
    <xf numFmtId="0" fontId="163" fillId="7" borderId="0" applyNumberFormat="0" applyBorder="0" applyAlignment="0" applyProtection="0"/>
    <xf numFmtId="0" fontId="163" fillId="8" borderId="0" applyNumberFormat="0" applyBorder="0" applyAlignment="0" applyProtection="0"/>
    <xf numFmtId="0" fontId="163" fillId="9" borderId="0" applyNumberFormat="0" applyBorder="0" applyAlignment="0" applyProtection="0"/>
    <xf numFmtId="0" fontId="163" fillId="10" borderId="0" applyNumberFormat="0" applyBorder="0" applyAlignment="0" applyProtection="0"/>
    <xf numFmtId="0" fontId="163" fillId="5" borderId="0" applyNumberFormat="0" applyBorder="0" applyAlignment="0" applyProtection="0"/>
    <xf numFmtId="0" fontId="163" fillId="8" borderId="0" applyNumberFormat="0" applyBorder="0" applyAlignment="0" applyProtection="0"/>
    <xf numFmtId="0" fontId="163" fillId="11" borderId="0" applyNumberFormat="0" applyBorder="0" applyAlignment="0" applyProtection="0"/>
    <xf numFmtId="0" fontId="164" fillId="12" borderId="0" applyNumberFormat="0" applyBorder="0" applyAlignment="0" applyProtection="0"/>
    <xf numFmtId="0" fontId="164" fillId="9" borderId="0" applyNumberFormat="0" applyBorder="0" applyAlignment="0" applyProtection="0"/>
    <xf numFmtId="0" fontId="164" fillId="10" borderId="0" applyNumberFormat="0" applyBorder="0" applyAlignment="0" applyProtection="0"/>
    <xf numFmtId="0" fontId="164" fillId="13" borderId="0" applyNumberFormat="0" applyBorder="0" applyAlignment="0" applyProtection="0"/>
    <xf numFmtId="0" fontId="164" fillId="14" borderId="0" applyNumberFormat="0" applyBorder="0" applyAlignment="0" applyProtection="0"/>
    <xf numFmtId="0" fontId="164" fillId="15" borderId="0" applyNumberFormat="0" applyBorder="0" applyAlignment="0" applyProtection="0"/>
    <xf numFmtId="0" fontId="164" fillId="16" borderId="0" applyNumberFormat="0" applyBorder="0" applyAlignment="0" applyProtection="0"/>
    <xf numFmtId="0" fontId="164" fillId="17" borderId="0" applyNumberFormat="0" applyBorder="0" applyAlignment="0" applyProtection="0"/>
    <xf numFmtId="0" fontId="164" fillId="18" borderId="0" applyNumberFormat="0" applyBorder="0" applyAlignment="0" applyProtection="0"/>
    <xf numFmtId="0" fontId="164" fillId="13" borderId="0" applyNumberFormat="0" applyBorder="0" applyAlignment="0" applyProtection="0"/>
    <xf numFmtId="0" fontId="164" fillId="14" borderId="0" applyNumberFormat="0" applyBorder="0" applyAlignment="0" applyProtection="0"/>
    <xf numFmtId="0" fontId="164" fillId="19" borderId="0" applyNumberFormat="0" applyBorder="0" applyAlignment="0" applyProtection="0"/>
    <xf numFmtId="166" fontId="7" fillId="0" borderId="0" applyFont="0" applyFill="0" applyBorder="0" applyAlignment="0" applyProtection="0"/>
    <xf numFmtId="0" fontId="165" fillId="7" borderId="2" applyNumberFormat="0" applyAlignment="0" applyProtection="0"/>
    <xf numFmtId="0" fontId="166" fillId="21" borderId="8" applyNumberFormat="0" applyAlignment="0" applyProtection="0"/>
    <xf numFmtId="0" fontId="167" fillId="4" borderId="0" applyNumberFormat="0" applyBorder="0" applyAlignment="0" applyProtection="0"/>
    <xf numFmtId="0" fontId="168" fillId="0" borderId="7" applyNumberFormat="0" applyFill="0" applyAlignment="0" applyProtection="0"/>
    <xf numFmtId="0" fontId="169" fillId="22" borderId="3" applyNumberFormat="0" applyAlignment="0" applyProtection="0"/>
    <xf numFmtId="0" fontId="170" fillId="0" borderId="4" applyNumberFormat="0" applyFill="0" applyAlignment="0" applyProtection="0"/>
    <xf numFmtId="0" fontId="171" fillId="0" borderId="5" applyNumberFormat="0" applyFill="0" applyAlignment="0" applyProtection="0"/>
    <xf numFmtId="0" fontId="172" fillId="0" borderId="224" applyNumberFormat="0" applyFill="0" applyAlignment="0" applyProtection="0"/>
    <xf numFmtId="0" fontId="172" fillId="0" borderId="0" applyNumberFormat="0" applyFill="0" applyBorder="0" applyAlignment="0" applyProtection="0"/>
    <xf numFmtId="0" fontId="173" fillId="123" borderId="0" applyNumberFormat="0" applyBorder="0" applyAlignment="0" applyProtection="0"/>
    <xf numFmtId="0" fontId="7" fillId="0" borderId="0"/>
    <xf numFmtId="0" fontId="174" fillId="21" borderId="2" applyNumberFormat="0" applyAlignment="0" applyProtection="0"/>
    <xf numFmtId="0" fontId="175" fillId="0" borderId="9" applyNumberFormat="0" applyFill="0" applyAlignment="0" applyProtection="0"/>
    <xf numFmtId="0" fontId="176" fillId="0" borderId="0" applyNumberFormat="0" applyFill="0" applyBorder="0" applyAlignment="0" applyProtection="0"/>
    <xf numFmtId="0" fontId="177" fillId="0" borderId="0" applyNumberFormat="0" applyFill="0" applyBorder="0" applyAlignment="0" applyProtection="0"/>
    <xf numFmtId="0" fontId="178" fillId="0" borderId="0" applyNumberFormat="0" applyFill="0" applyBorder="0" applyAlignment="0" applyProtection="0"/>
    <xf numFmtId="0" fontId="7" fillId="20" borderId="1" applyNumberFormat="0" applyFont="0" applyAlignment="0" applyProtection="0"/>
    <xf numFmtId="0" fontId="179" fillId="3" borderId="0" applyNumberFormat="0" applyBorder="0" applyAlignment="0" applyProtection="0"/>
    <xf numFmtId="0" fontId="84" fillId="0" borderId="224" applyNumberFormat="0" applyFill="0" applyAlignment="0" applyProtection="0"/>
    <xf numFmtId="0" fontId="84" fillId="0" borderId="224" applyNumberFormat="0" applyFill="0" applyAlignment="0" applyProtection="0"/>
    <xf numFmtId="0" fontId="85" fillId="0" borderId="9"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1" fillId="0" borderId="0"/>
    <xf numFmtId="0" fontId="84" fillId="0" borderId="224" applyNumberFormat="0" applyFill="0" applyAlignment="0" applyProtection="0"/>
    <xf numFmtId="43" fontId="7" fillId="0" borderId="0" applyFont="0" applyFill="0" applyBorder="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172"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7" fillId="20" borderId="1" applyNumberFormat="0" applyFont="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172"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1" fillId="0" borderId="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1" fillId="0" borderId="0"/>
    <xf numFmtId="0" fontId="84" fillId="0" borderId="224" applyNumberFormat="0" applyFill="0" applyAlignment="0" applyProtection="0"/>
    <xf numFmtId="0" fontId="84" fillId="0" borderId="224" applyNumberFormat="0" applyFill="0" applyAlignment="0" applyProtection="0"/>
    <xf numFmtId="0" fontId="172" fillId="0" borderId="224" applyNumberFormat="0" applyFill="0" applyAlignment="0" applyProtection="0"/>
    <xf numFmtId="0" fontId="172"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1" fillId="0" borderId="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7" fillId="20" borderId="1" applyNumberFormat="0" applyFont="0" applyAlignment="0" applyProtection="0"/>
    <xf numFmtId="0" fontId="76" fillId="21" borderId="2" applyNumberFormat="0" applyAlignment="0" applyProtection="0"/>
    <xf numFmtId="0" fontId="84" fillId="0" borderId="224" applyNumberFormat="0" applyFill="0" applyAlignment="0" applyProtection="0"/>
    <xf numFmtId="0" fontId="84" fillId="0" borderId="224" applyNumberFormat="0" applyFill="0" applyAlignment="0" applyProtection="0"/>
    <xf numFmtId="0" fontId="80" fillId="7" borderId="2" applyNumberFormat="0" applyAlignment="0" applyProtection="0"/>
    <xf numFmtId="0" fontId="84" fillId="0" borderId="224" applyNumberFormat="0" applyFill="0" applyAlignment="0" applyProtection="0"/>
    <xf numFmtId="0" fontId="85" fillId="0" borderId="9" applyNumberFormat="0" applyFill="0" applyAlignment="0" applyProtection="0"/>
    <xf numFmtId="0" fontId="41" fillId="21" borderId="8" applyNumberFormat="0" applyAlignment="0" applyProtection="0"/>
    <xf numFmtId="0" fontId="84" fillId="0" borderId="224" applyNumberFormat="0" applyFill="0" applyAlignment="0" applyProtection="0"/>
    <xf numFmtId="0" fontId="1" fillId="61" borderId="0" applyNumberFormat="0" applyBorder="0" applyAlignment="0" applyProtection="0"/>
    <xf numFmtId="0" fontId="1" fillId="62" borderId="0" applyNumberFormat="0" applyBorder="0" applyAlignment="0" applyProtection="0"/>
    <xf numFmtId="0" fontId="84" fillId="0" borderId="224" applyNumberFormat="0" applyFill="0" applyAlignment="0" applyProtection="0"/>
    <xf numFmtId="0" fontId="1" fillId="65" borderId="0" applyNumberFormat="0" applyBorder="0" applyAlignment="0" applyProtection="0"/>
    <xf numFmtId="0" fontId="1" fillId="66"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3" borderId="0" applyNumberFormat="0" applyBorder="0" applyAlignment="0" applyProtection="0"/>
    <xf numFmtId="0" fontId="1" fillId="74" borderId="0" applyNumberFormat="0" applyBorder="0" applyAlignment="0" applyProtection="0"/>
    <xf numFmtId="0" fontId="1" fillId="77" borderId="0" applyNumberFormat="0" applyBorder="0" applyAlignment="0" applyProtection="0"/>
    <xf numFmtId="0" fontId="1" fillId="78" borderId="0" applyNumberFormat="0" applyBorder="0" applyAlignment="0" applyProtection="0"/>
    <xf numFmtId="0" fontId="1" fillId="81" borderId="0" applyNumberFormat="0" applyBorder="0" applyAlignment="0" applyProtection="0"/>
    <xf numFmtId="0" fontId="1" fillId="82" borderId="0" applyNumberFormat="0" applyBorder="0" applyAlignment="0" applyProtection="0"/>
    <xf numFmtId="0" fontId="1" fillId="0" borderId="0"/>
    <xf numFmtId="0" fontId="7" fillId="20" borderId="1" applyNumberFormat="0" applyFont="0" applyAlignment="0" applyProtection="0"/>
    <xf numFmtId="0" fontId="76" fillId="21" borderId="2" applyNumberFormat="0" applyAlignment="0" applyProtection="0"/>
    <xf numFmtId="0" fontId="80" fillId="7" borderId="2" applyNumberFormat="0" applyAlignment="0" applyProtection="0"/>
    <xf numFmtId="0" fontId="85" fillId="0" borderId="9" applyNumberFormat="0" applyFill="0" applyAlignment="0" applyProtection="0"/>
    <xf numFmtId="0" fontId="1" fillId="0" borderId="0"/>
    <xf numFmtId="0" fontId="1" fillId="0" borderId="0"/>
    <xf numFmtId="0" fontId="84" fillId="0" borderId="224" applyNumberFormat="0" applyFill="0" applyAlignment="0" applyProtection="0"/>
    <xf numFmtId="0" fontId="1" fillId="0" borderId="0"/>
    <xf numFmtId="0" fontId="85" fillId="0" borderId="9" applyNumberFormat="0" applyFill="0" applyAlignment="0" applyProtection="0"/>
    <xf numFmtId="0" fontId="1" fillId="0" borderId="0"/>
    <xf numFmtId="0" fontId="1" fillId="0" borderId="0"/>
    <xf numFmtId="0" fontId="1" fillId="0" borderId="0"/>
    <xf numFmtId="0" fontId="84" fillId="0" borderId="224" applyNumberFormat="0" applyFill="0" applyAlignment="0" applyProtection="0"/>
    <xf numFmtId="0" fontId="1" fillId="0" borderId="0"/>
    <xf numFmtId="0" fontId="84" fillId="0" borderId="224" applyNumberFormat="0" applyFill="0" applyAlignment="0" applyProtection="0"/>
    <xf numFmtId="0" fontId="1" fillId="0" borderId="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41" fillId="21" borderId="8" applyNumberFormat="0" applyAlignment="0" applyProtection="0"/>
    <xf numFmtId="0" fontId="84" fillId="0" borderId="224" applyNumberFormat="0" applyFill="0" applyAlignment="0" applyProtection="0"/>
    <xf numFmtId="0" fontId="1" fillId="0" borderId="0"/>
    <xf numFmtId="0" fontId="76" fillId="21" borderId="2" applyNumberFormat="0" applyAlignment="0" applyProtection="0"/>
    <xf numFmtId="0" fontId="84" fillId="0" borderId="224" applyNumberFormat="0" applyFill="0" applyAlignment="0" applyProtection="0"/>
    <xf numFmtId="0" fontId="1" fillId="0" borderId="0"/>
    <xf numFmtId="0" fontId="7" fillId="20" borderId="1" applyNumberFormat="0" applyFont="0" applyAlignment="0" applyProtection="0"/>
    <xf numFmtId="0" fontId="80" fillId="7" borderId="2" applyNumberFormat="0" applyAlignment="0" applyProtection="0"/>
    <xf numFmtId="0" fontId="84" fillId="0" borderId="224" applyNumberFormat="0" applyFill="0" applyAlignment="0" applyProtection="0"/>
    <xf numFmtId="0" fontId="1" fillId="0" borderId="0"/>
    <xf numFmtId="9" fontId="1" fillId="0" borderId="0" applyFont="0" applyFill="0" applyBorder="0" applyAlignment="0" applyProtection="0"/>
    <xf numFmtId="0" fontId="1" fillId="0" borderId="0"/>
    <xf numFmtId="0" fontId="1" fillId="0" borderId="0"/>
    <xf numFmtId="0" fontId="84" fillId="0" borderId="224" applyNumberFormat="0" applyFill="0" applyAlignment="0" applyProtection="0"/>
    <xf numFmtId="0" fontId="1" fillId="0" borderId="0"/>
    <xf numFmtId="0" fontId="1" fillId="0" borderId="0"/>
    <xf numFmtId="0" fontId="1" fillId="0" borderId="0"/>
    <xf numFmtId="0" fontId="1" fillId="0" borderId="0"/>
    <xf numFmtId="0" fontId="84" fillId="0" borderId="224" applyNumberFormat="0" applyFill="0" applyAlignment="0" applyProtection="0"/>
    <xf numFmtId="0" fontId="84" fillId="0" borderId="224" applyNumberFormat="0" applyFill="0" applyAlignment="0" applyProtection="0"/>
    <xf numFmtId="0" fontId="1" fillId="0" borderId="0"/>
    <xf numFmtId="0" fontId="1" fillId="0" borderId="0"/>
    <xf numFmtId="0" fontId="1" fillId="0" borderId="0"/>
    <xf numFmtId="0" fontId="84" fillId="0" borderId="224" applyNumberFormat="0" applyFill="0" applyAlignment="0" applyProtection="0"/>
    <xf numFmtId="0" fontId="1" fillId="0" borderId="0"/>
    <xf numFmtId="0" fontId="1" fillId="0" borderId="0"/>
    <xf numFmtId="0" fontId="1" fillId="0" borderId="0"/>
    <xf numFmtId="0" fontId="84" fillId="0" borderId="224" applyNumberFormat="0" applyFill="0" applyAlignment="0" applyProtection="0"/>
    <xf numFmtId="0" fontId="84" fillId="0" borderId="224" applyNumberFormat="0" applyFill="0" applyAlignment="0" applyProtection="0"/>
    <xf numFmtId="0" fontId="1" fillId="0" borderId="0"/>
    <xf numFmtId="0" fontId="84" fillId="0" borderId="224" applyNumberFormat="0" applyFill="0" applyAlignment="0" applyProtection="0"/>
    <xf numFmtId="0" fontId="1" fillId="0" borderId="0"/>
    <xf numFmtId="0" fontId="1" fillId="59" borderId="149" applyNumberFormat="0" applyFont="0" applyAlignment="0" applyProtection="0"/>
    <xf numFmtId="0" fontId="1" fillId="0" borderId="0"/>
    <xf numFmtId="0" fontId="1" fillId="0" borderId="0"/>
    <xf numFmtId="0" fontId="84" fillId="0" borderId="224" applyNumberFormat="0" applyFill="0" applyAlignment="0" applyProtection="0"/>
    <xf numFmtId="0" fontId="84" fillId="0" borderId="224" applyNumberFormat="0" applyFill="0" applyAlignment="0" applyProtection="0"/>
    <xf numFmtId="0" fontId="1" fillId="0" borderId="0"/>
    <xf numFmtId="0" fontId="1" fillId="0" borderId="0"/>
    <xf numFmtId="0" fontId="84" fillId="0" borderId="224" applyNumberFormat="0" applyFill="0" applyAlignment="0" applyProtection="0"/>
    <xf numFmtId="0" fontId="41" fillId="21" borderId="8" applyNumberFormat="0" applyAlignment="0" applyProtection="0"/>
    <xf numFmtId="0" fontId="84" fillId="0" borderId="224" applyNumberFormat="0" applyFill="0" applyAlignment="0" applyProtection="0"/>
    <xf numFmtId="0" fontId="84" fillId="0" borderId="224" applyNumberFormat="0" applyFill="0" applyAlignment="0" applyProtection="0"/>
    <xf numFmtId="0" fontId="1" fillId="0" borderId="0"/>
    <xf numFmtId="0" fontId="1" fillId="0" borderId="0"/>
    <xf numFmtId="0" fontId="1" fillId="61" borderId="0" applyNumberFormat="0" applyBorder="0" applyAlignment="0" applyProtection="0"/>
    <xf numFmtId="0" fontId="1" fillId="62"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3" borderId="0" applyNumberFormat="0" applyBorder="0" applyAlignment="0" applyProtection="0"/>
    <xf numFmtId="0" fontId="1" fillId="74" borderId="0" applyNumberFormat="0" applyBorder="0" applyAlignment="0" applyProtection="0"/>
    <xf numFmtId="0" fontId="1" fillId="77" borderId="0" applyNumberFormat="0" applyBorder="0" applyAlignment="0" applyProtection="0"/>
    <xf numFmtId="0" fontId="1" fillId="78" borderId="0" applyNumberFormat="0" applyBorder="0" applyAlignment="0" applyProtection="0"/>
    <xf numFmtId="0" fontId="1" fillId="81" borderId="0" applyNumberFormat="0" applyBorder="0" applyAlignment="0" applyProtection="0"/>
    <xf numFmtId="0" fontId="1" fillId="8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59" borderId="149"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61" borderId="0" applyNumberFormat="0" applyBorder="0" applyAlignment="0" applyProtection="0"/>
    <xf numFmtId="0" fontId="1" fillId="62"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3" borderId="0" applyNumberFormat="0" applyBorder="0" applyAlignment="0" applyProtection="0"/>
    <xf numFmtId="0" fontId="1" fillId="74" borderId="0" applyNumberFormat="0" applyBorder="0" applyAlignment="0" applyProtection="0"/>
    <xf numFmtId="0" fontId="1" fillId="77" borderId="0" applyNumberFormat="0" applyBorder="0" applyAlignment="0" applyProtection="0"/>
    <xf numFmtId="0" fontId="1" fillId="78" borderId="0" applyNumberFormat="0" applyBorder="0" applyAlignment="0" applyProtection="0"/>
    <xf numFmtId="0" fontId="1" fillId="81" borderId="0" applyNumberFormat="0" applyBorder="0" applyAlignment="0" applyProtection="0"/>
    <xf numFmtId="0" fontId="1" fillId="8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59" borderId="149" applyNumberFormat="0" applyFont="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84" fillId="0" borderId="224" applyNumberFormat="0" applyFill="0" applyAlignment="0" applyProtection="0"/>
    <xf numFmtId="0" fontId="84" fillId="0" borderId="224" applyNumberFormat="0" applyFill="0" applyAlignment="0" applyProtection="0"/>
    <xf numFmtId="0" fontId="165" fillId="7" borderId="2" applyNumberFormat="0" applyAlignment="0" applyProtection="0"/>
    <xf numFmtId="0" fontId="166" fillId="21" borderId="8" applyNumberFormat="0" applyAlignment="0" applyProtection="0"/>
    <xf numFmtId="0" fontId="172" fillId="0" borderId="224" applyNumberFormat="0" applyFill="0" applyAlignment="0" applyProtection="0"/>
    <xf numFmtId="0" fontId="84" fillId="0" borderId="224" applyNumberFormat="0" applyFill="0" applyAlignment="0" applyProtection="0"/>
    <xf numFmtId="0" fontId="174" fillId="21" borderId="2" applyNumberFormat="0" applyAlignment="0" applyProtection="0"/>
    <xf numFmtId="0" fontId="175" fillId="0" borderId="9" applyNumberFormat="0" applyFill="0" applyAlignment="0" applyProtection="0"/>
    <xf numFmtId="0" fontId="7" fillId="20" borderId="1" applyNumberFormat="0" applyFont="0" applyAlignment="0" applyProtection="0"/>
    <xf numFmtId="0" fontId="1" fillId="61" borderId="0" applyNumberFormat="0" applyBorder="0" applyAlignment="0" applyProtection="0"/>
    <xf numFmtId="0" fontId="1" fillId="62"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3" borderId="0" applyNumberFormat="0" applyBorder="0" applyAlignment="0" applyProtection="0"/>
    <xf numFmtId="0" fontId="1" fillId="74" borderId="0" applyNumberFormat="0" applyBorder="0" applyAlignment="0" applyProtection="0"/>
    <xf numFmtId="0" fontId="1" fillId="77" borderId="0" applyNumberFormat="0" applyBorder="0" applyAlignment="0" applyProtection="0"/>
    <xf numFmtId="0" fontId="1" fillId="78" borderId="0" applyNumberFormat="0" applyBorder="0" applyAlignment="0" applyProtection="0"/>
    <xf numFmtId="0" fontId="1" fillId="81" borderId="0" applyNumberFormat="0" applyBorder="0" applyAlignment="0" applyProtection="0"/>
    <xf numFmtId="0" fontId="1" fillId="82" borderId="0" applyNumberFormat="0" applyBorder="0" applyAlignment="0" applyProtection="0"/>
    <xf numFmtId="0" fontId="1" fillId="0" borderId="0"/>
    <xf numFmtId="0" fontId="1" fillId="0" borderId="0"/>
    <xf numFmtId="0" fontId="84" fillId="0" borderId="224" applyNumberFormat="0" applyFill="0" applyAlignment="0" applyProtection="0"/>
    <xf numFmtId="0" fontId="1" fillId="0" borderId="0"/>
    <xf numFmtId="0" fontId="1" fillId="0" borderId="0"/>
    <xf numFmtId="0" fontId="1" fillId="0" borderId="0"/>
    <xf numFmtId="0" fontId="84" fillId="0" borderId="224" applyNumberFormat="0" applyFill="0" applyAlignment="0" applyProtection="0"/>
    <xf numFmtId="0" fontId="1" fillId="0" borderId="0"/>
    <xf numFmtId="0" fontId="1" fillId="0" borderId="0"/>
    <xf numFmtId="0" fontId="84" fillId="0" borderId="224" applyNumberFormat="0" applyFill="0" applyAlignment="0" applyProtection="0"/>
    <xf numFmtId="0" fontId="1" fillId="0" borderId="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1" fillId="0" borderId="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4" fillId="0" borderId="224" applyNumberFormat="0" applyFill="0" applyAlignment="0" applyProtection="0"/>
    <xf numFmtId="0" fontId="1" fillId="0" borderId="0"/>
    <xf numFmtId="0" fontId="1" fillId="0" borderId="0"/>
    <xf numFmtId="0" fontId="1" fillId="0" borderId="0"/>
    <xf numFmtId="0" fontId="84" fillId="0" borderId="224" applyNumberFormat="0" applyFill="0" applyAlignment="0" applyProtection="0"/>
    <xf numFmtId="0" fontId="1" fillId="0" borderId="0"/>
    <xf numFmtId="0" fontId="84" fillId="0" borderId="224" applyNumberFormat="0" applyFill="0" applyAlignment="0" applyProtection="0"/>
    <xf numFmtId="0" fontId="84" fillId="0" borderId="224" applyNumberFormat="0" applyFill="0" applyAlignment="0" applyProtection="0"/>
    <xf numFmtId="0" fontId="1" fillId="0" borderId="0"/>
    <xf numFmtId="0" fontId="1" fillId="0" borderId="0"/>
    <xf numFmtId="0" fontId="1" fillId="59" borderId="149" applyNumberFormat="0" applyFont="0" applyAlignment="0" applyProtection="0"/>
    <xf numFmtId="0" fontId="1" fillId="0" borderId="0"/>
    <xf numFmtId="0" fontId="1" fillId="0" borderId="0"/>
    <xf numFmtId="0" fontId="84" fillId="0" borderId="224" applyNumberFormat="0" applyFill="0" applyAlignment="0" applyProtection="0"/>
    <xf numFmtId="0" fontId="1" fillId="0" borderId="0"/>
    <xf numFmtId="0" fontId="1" fillId="0" borderId="0"/>
    <xf numFmtId="0" fontId="1" fillId="0" borderId="0"/>
    <xf numFmtId="0" fontId="1" fillId="0" borderId="0"/>
    <xf numFmtId="0" fontId="1" fillId="61" borderId="0" applyNumberFormat="0" applyBorder="0" applyAlignment="0" applyProtection="0"/>
    <xf numFmtId="0" fontId="1" fillId="62"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3" borderId="0" applyNumberFormat="0" applyBorder="0" applyAlignment="0" applyProtection="0"/>
    <xf numFmtId="0" fontId="1" fillId="74" borderId="0" applyNumberFormat="0" applyBorder="0" applyAlignment="0" applyProtection="0"/>
    <xf numFmtId="0" fontId="1" fillId="77" borderId="0" applyNumberFormat="0" applyBorder="0" applyAlignment="0" applyProtection="0"/>
    <xf numFmtId="0" fontId="1" fillId="78" borderId="0" applyNumberFormat="0" applyBorder="0" applyAlignment="0" applyProtection="0"/>
    <xf numFmtId="0" fontId="1" fillId="81" borderId="0" applyNumberFormat="0" applyBorder="0" applyAlignment="0" applyProtection="0"/>
    <xf numFmtId="0" fontId="1" fillId="8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59" borderId="149"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61" borderId="0" applyNumberFormat="0" applyBorder="0" applyAlignment="0" applyProtection="0"/>
    <xf numFmtId="0" fontId="1" fillId="62"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3" borderId="0" applyNumberFormat="0" applyBorder="0" applyAlignment="0" applyProtection="0"/>
    <xf numFmtId="0" fontId="1" fillId="74" borderId="0" applyNumberFormat="0" applyBorder="0" applyAlignment="0" applyProtection="0"/>
    <xf numFmtId="0" fontId="1" fillId="77" borderId="0" applyNumberFormat="0" applyBorder="0" applyAlignment="0" applyProtection="0"/>
    <xf numFmtId="0" fontId="1" fillId="78" borderId="0" applyNumberFormat="0" applyBorder="0" applyAlignment="0" applyProtection="0"/>
    <xf numFmtId="0" fontId="1" fillId="81" borderId="0" applyNumberFormat="0" applyBorder="0" applyAlignment="0" applyProtection="0"/>
    <xf numFmtId="0" fontId="1" fillId="8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59" borderId="149" applyNumberFormat="0" applyFont="0" applyAlignment="0" applyProtection="0"/>
    <xf numFmtId="0" fontId="1" fillId="0" borderId="0"/>
    <xf numFmtId="0" fontId="1" fillId="0" borderId="0"/>
    <xf numFmtId="0" fontId="1" fillId="0" borderId="0"/>
    <xf numFmtId="0" fontId="1" fillId="0" borderId="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172"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1" fillId="70" borderId="0" applyNumberFormat="0" applyBorder="0" applyAlignment="0" applyProtection="0"/>
    <xf numFmtId="0" fontId="1" fillId="66" borderId="0" applyNumberFormat="0" applyBorder="0" applyAlignment="0" applyProtection="0"/>
    <xf numFmtId="0" fontId="1" fillId="0" borderId="0"/>
    <xf numFmtId="0" fontId="1" fillId="0" borderId="0"/>
    <xf numFmtId="0" fontId="1" fillId="0" borderId="0"/>
    <xf numFmtId="0" fontId="84" fillId="0" borderId="224" applyNumberFormat="0" applyFill="0" applyAlignment="0" applyProtection="0"/>
    <xf numFmtId="0" fontId="1" fillId="81" borderId="0" applyNumberFormat="0" applyBorder="0" applyAlignment="0" applyProtection="0"/>
    <xf numFmtId="0" fontId="1" fillId="0" borderId="0"/>
    <xf numFmtId="0" fontId="1" fillId="0" borderId="0"/>
    <xf numFmtId="0" fontId="1" fillId="0" borderId="0"/>
    <xf numFmtId="0" fontId="1" fillId="0" borderId="0"/>
    <xf numFmtId="0" fontId="1" fillId="62" borderId="0" applyNumberFormat="0" applyBorder="0" applyAlignment="0" applyProtection="0"/>
    <xf numFmtId="0" fontId="1" fillId="78" borderId="0" applyNumberFormat="0" applyBorder="0" applyAlignment="0" applyProtection="0"/>
    <xf numFmtId="0" fontId="1" fillId="0" borderId="0"/>
    <xf numFmtId="0" fontId="1" fillId="0" borderId="0"/>
    <xf numFmtId="0" fontId="1" fillId="74" borderId="0" applyNumberFormat="0" applyBorder="0" applyAlignment="0" applyProtection="0"/>
    <xf numFmtId="0" fontId="1" fillId="61" borderId="0" applyNumberFormat="0" applyBorder="0" applyAlignment="0" applyProtection="0"/>
    <xf numFmtId="0" fontId="1" fillId="65" borderId="0" applyNumberFormat="0" applyBorder="0" applyAlignment="0" applyProtection="0"/>
    <xf numFmtId="0" fontId="1" fillId="0" borderId="0"/>
    <xf numFmtId="0" fontId="1" fillId="77" borderId="0" applyNumberFormat="0" applyBorder="0" applyAlignment="0" applyProtection="0"/>
    <xf numFmtId="0" fontId="1" fillId="69" borderId="0" applyNumberFormat="0" applyBorder="0" applyAlignment="0" applyProtection="0"/>
    <xf numFmtId="0" fontId="1" fillId="0" borderId="0"/>
    <xf numFmtId="0" fontId="1" fillId="73" borderId="0" applyNumberFormat="0" applyBorder="0" applyAlignment="0" applyProtection="0"/>
    <xf numFmtId="0" fontId="1" fillId="82" borderId="0" applyNumberFormat="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59" borderId="149"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61" borderId="0" applyNumberFormat="0" applyBorder="0" applyAlignment="0" applyProtection="0"/>
    <xf numFmtId="0" fontId="1" fillId="62"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3" borderId="0" applyNumberFormat="0" applyBorder="0" applyAlignment="0" applyProtection="0"/>
    <xf numFmtId="0" fontId="1" fillId="74" borderId="0" applyNumberFormat="0" applyBorder="0" applyAlignment="0" applyProtection="0"/>
    <xf numFmtId="0" fontId="1" fillId="77" borderId="0" applyNumberFormat="0" applyBorder="0" applyAlignment="0" applyProtection="0"/>
    <xf numFmtId="0" fontId="1" fillId="78" borderId="0" applyNumberFormat="0" applyBorder="0" applyAlignment="0" applyProtection="0"/>
    <xf numFmtId="0" fontId="1" fillId="81" borderId="0" applyNumberFormat="0" applyBorder="0" applyAlignment="0" applyProtection="0"/>
    <xf numFmtId="0" fontId="1" fillId="82" borderId="0" applyNumberFormat="0" applyBorder="0" applyAlignment="0" applyProtection="0"/>
    <xf numFmtId="0" fontId="84" fillId="0" borderId="224" applyNumberFormat="0" applyFill="0" applyAlignment="0" applyProtection="0"/>
    <xf numFmtId="9"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59" borderId="149"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61" borderId="0" applyNumberFormat="0" applyBorder="0" applyAlignment="0" applyProtection="0"/>
    <xf numFmtId="0" fontId="1" fillId="62"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3" borderId="0" applyNumberFormat="0" applyBorder="0" applyAlignment="0" applyProtection="0"/>
    <xf numFmtId="0" fontId="1" fillId="74" borderId="0" applyNumberFormat="0" applyBorder="0" applyAlignment="0" applyProtection="0"/>
    <xf numFmtId="0" fontId="1" fillId="77" borderId="0" applyNumberFormat="0" applyBorder="0" applyAlignment="0" applyProtection="0"/>
    <xf numFmtId="0" fontId="1" fillId="78" borderId="0" applyNumberFormat="0" applyBorder="0" applyAlignment="0" applyProtection="0"/>
    <xf numFmtId="0" fontId="1" fillId="81" borderId="0" applyNumberFormat="0" applyBorder="0" applyAlignment="0" applyProtection="0"/>
    <xf numFmtId="0" fontId="1" fillId="8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59" borderId="149"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61" borderId="0" applyNumberFormat="0" applyBorder="0" applyAlignment="0" applyProtection="0"/>
    <xf numFmtId="0" fontId="1" fillId="62"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3" borderId="0" applyNumberFormat="0" applyBorder="0" applyAlignment="0" applyProtection="0"/>
    <xf numFmtId="0" fontId="1" fillId="74" borderId="0" applyNumberFormat="0" applyBorder="0" applyAlignment="0" applyProtection="0"/>
    <xf numFmtId="0" fontId="1" fillId="77" borderId="0" applyNumberFormat="0" applyBorder="0" applyAlignment="0" applyProtection="0"/>
    <xf numFmtId="0" fontId="1" fillId="78" borderId="0" applyNumberFormat="0" applyBorder="0" applyAlignment="0" applyProtection="0"/>
    <xf numFmtId="0" fontId="1" fillId="81" borderId="0" applyNumberFormat="0" applyBorder="0" applyAlignment="0" applyProtection="0"/>
    <xf numFmtId="0" fontId="1" fillId="8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59" borderId="149" applyNumberFormat="0" applyFont="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3" borderId="0" applyNumberFormat="0" applyBorder="0" applyAlignment="0" applyProtection="0"/>
    <xf numFmtId="0" fontId="1" fillId="74" borderId="0" applyNumberFormat="0" applyBorder="0" applyAlignment="0" applyProtection="0"/>
    <xf numFmtId="0" fontId="1" fillId="77" borderId="0" applyNumberFormat="0" applyBorder="0" applyAlignment="0" applyProtection="0"/>
    <xf numFmtId="0" fontId="1" fillId="78" borderId="0" applyNumberFormat="0" applyBorder="0" applyAlignment="0" applyProtection="0"/>
    <xf numFmtId="0" fontId="1" fillId="81" borderId="0" applyNumberFormat="0" applyBorder="0" applyAlignment="0" applyProtection="0"/>
    <xf numFmtId="0" fontId="1" fillId="8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59" borderId="149"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61" borderId="0" applyNumberFormat="0" applyBorder="0" applyAlignment="0" applyProtection="0"/>
    <xf numFmtId="0" fontId="1" fillId="62"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3" borderId="0" applyNumberFormat="0" applyBorder="0" applyAlignment="0" applyProtection="0"/>
    <xf numFmtId="0" fontId="1" fillId="74" borderId="0" applyNumberFormat="0" applyBorder="0" applyAlignment="0" applyProtection="0"/>
    <xf numFmtId="0" fontId="1" fillId="77" borderId="0" applyNumberFormat="0" applyBorder="0" applyAlignment="0" applyProtection="0"/>
    <xf numFmtId="0" fontId="1" fillId="78" borderId="0" applyNumberFormat="0" applyBorder="0" applyAlignment="0" applyProtection="0"/>
    <xf numFmtId="0" fontId="1" fillId="81" borderId="0" applyNumberFormat="0" applyBorder="0" applyAlignment="0" applyProtection="0"/>
    <xf numFmtId="0" fontId="1" fillId="8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59" borderId="149"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61" borderId="0" applyNumberFormat="0" applyBorder="0" applyAlignment="0" applyProtection="0"/>
    <xf numFmtId="0" fontId="1" fillId="62"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3" borderId="0" applyNumberFormat="0" applyBorder="0" applyAlignment="0" applyProtection="0"/>
    <xf numFmtId="0" fontId="1" fillId="74" borderId="0" applyNumberFormat="0" applyBorder="0" applyAlignment="0" applyProtection="0"/>
    <xf numFmtId="0" fontId="1" fillId="77" borderId="0" applyNumberFormat="0" applyBorder="0" applyAlignment="0" applyProtection="0"/>
    <xf numFmtId="0" fontId="1" fillId="78" borderId="0" applyNumberFormat="0" applyBorder="0" applyAlignment="0" applyProtection="0"/>
    <xf numFmtId="0" fontId="1" fillId="81" borderId="0" applyNumberFormat="0" applyBorder="0" applyAlignment="0" applyProtection="0"/>
    <xf numFmtId="0" fontId="1" fillId="8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59" borderId="149" applyNumberFormat="0" applyFont="0" applyAlignment="0" applyProtection="0"/>
    <xf numFmtId="0" fontId="1" fillId="0" borderId="0"/>
    <xf numFmtId="0" fontId="1" fillId="0" borderId="0"/>
    <xf numFmtId="0" fontId="1" fillId="0" borderId="0"/>
    <xf numFmtId="0" fontId="1" fillId="0" borderId="0"/>
    <xf numFmtId="0" fontId="1" fillId="0" borderId="0"/>
    <xf numFmtId="0" fontId="84" fillId="0" borderId="224" applyNumberFormat="0" applyFill="0" applyAlignment="0" applyProtection="0"/>
    <xf numFmtId="0" fontId="84" fillId="0" borderId="224" applyNumberFormat="0" applyFill="0" applyAlignment="0" applyProtection="0"/>
    <xf numFmtId="0" fontId="1" fillId="61" borderId="0" applyNumberFormat="0" applyBorder="0" applyAlignment="0" applyProtection="0"/>
    <xf numFmtId="0" fontId="1" fillId="62"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3" borderId="0" applyNumberFormat="0" applyBorder="0" applyAlignment="0" applyProtection="0"/>
    <xf numFmtId="0" fontId="1" fillId="74" borderId="0" applyNumberFormat="0" applyBorder="0" applyAlignment="0" applyProtection="0"/>
    <xf numFmtId="0" fontId="1" fillId="77" borderId="0" applyNumberFormat="0" applyBorder="0" applyAlignment="0" applyProtection="0"/>
    <xf numFmtId="0" fontId="1" fillId="78" borderId="0" applyNumberFormat="0" applyBorder="0" applyAlignment="0" applyProtection="0"/>
    <xf numFmtId="0" fontId="1" fillId="81" borderId="0" applyNumberFormat="0" applyBorder="0" applyAlignment="0" applyProtection="0"/>
    <xf numFmtId="0" fontId="1" fillId="82" borderId="0" applyNumberFormat="0" applyBorder="0" applyAlignment="0" applyProtection="0"/>
    <xf numFmtId="0" fontId="1" fillId="0" borderId="0"/>
    <xf numFmtId="0" fontId="1" fillId="0" borderId="0"/>
    <xf numFmtId="0" fontId="1" fillId="0" borderId="0"/>
    <xf numFmtId="0" fontId="1" fillId="0" borderId="0"/>
    <xf numFmtId="0" fontId="84" fillId="0" borderId="224" applyNumberFormat="0" applyFill="0" applyAlignment="0" applyProtection="0"/>
    <xf numFmtId="0" fontId="84" fillId="0" borderId="224" applyNumberFormat="0" applyFill="0" applyAlignment="0" applyProtection="0"/>
    <xf numFmtId="0" fontId="1" fillId="0" borderId="0"/>
    <xf numFmtId="0" fontId="1" fillId="0" borderId="0"/>
    <xf numFmtId="0" fontId="84" fillId="0" borderId="224" applyNumberFormat="0" applyFill="0" applyAlignment="0" applyProtection="0"/>
    <xf numFmtId="0" fontId="1" fillId="0" borderId="0"/>
    <xf numFmtId="0" fontId="84" fillId="0" borderId="224" applyNumberFormat="0" applyFill="0" applyAlignment="0" applyProtection="0"/>
    <xf numFmtId="0" fontId="84" fillId="0" borderId="224" applyNumberFormat="0" applyFill="0" applyAlignment="0" applyProtection="0"/>
    <xf numFmtId="0" fontId="1" fillId="0" borderId="0"/>
    <xf numFmtId="0" fontId="1" fillId="0" borderId="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1" fillId="0" borderId="0"/>
    <xf numFmtId="0" fontId="1" fillId="0" borderId="0"/>
    <xf numFmtId="0" fontId="84" fillId="0" borderId="224" applyNumberFormat="0" applyFill="0" applyAlignment="0" applyProtection="0"/>
    <xf numFmtId="0" fontId="1" fillId="0" borderId="0"/>
    <xf numFmtId="9" fontId="1" fillId="0" borderId="0" applyFont="0" applyFill="0" applyBorder="0" applyAlignment="0" applyProtection="0"/>
    <xf numFmtId="0" fontId="1" fillId="0" borderId="0"/>
    <xf numFmtId="0" fontId="84" fillId="0" borderId="224" applyNumberFormat="0" applyFill="0" applyAlignment="0" applyProtection="0"/>
    <xf numFmtId="0" fontId="1" fillId="0" borderId="0"/>
    <xf numFmtId="0" fontId="1" fillId="0" borderId="0"/>
    <xf numFmtId="0" fontId="84" fillId="0" borderId="224" applyNumberFormat="0" applyFill="0" applyAlignment="0" applyProtection="0"/>
    <xf numFmtId="0" fontId="1" fillId="0" borderId="0"/>
    <xf numFmtId="0" fontId="1" fillId="0" borderId="0"/>
    <xf numFmtId="0" fontId="1" fillId="0" borderId="0"/>
    <xf numFmtId="0" fontId="84" fillId="0" borderId="224" applyNumberFormat="0" applyFill="0" applyAlignment="0" applyProtection="0"/>
    <xf numFmtId="0" fontId="84" fillId="0" borderId="224" applyNumberFormat="0" applyFill="0" applyAlignment="0" applyProtection="0"/>
    <xf numFmtId="0" fontId="1" fillId="0" borderId="0"/>
    <xf numFmtId="0" fontId="1" fillId="0" borderId="0"/>
    <xf numFmtId="0" fontId="84" fillId="0" borderId="224" applyNumberFormat="0" applyFill="0" applyAlignment="0" applyProtection="0"/>
    <xf numFmtId="0" fontId="1" fillId="0" borderId="0"/>
    <xf numFmtId="0" fontId="1" fillId="0" borderId="0"/>
    <xf numFmtId="0" fontId="1" fillId="0" borderId="0"/>
    <xf numFmtId="0" fontId="84" fillId="0" borderId="224" applyNumberFormat="0" applyFill="0" applyAlignment="0" applyProtection="0"/>
    <xf numFmtId="0" fontId="1" fillId="0" borderId="0"/>
    <xf numFmtId="0" fontId="84" fillId="0" borderId="224" applyNumberFormat="0" applyFill="0" applyAlignment="0" applyProtection="0"/>
    <xf numFmtId="0" fontId="84" fillId="0" borderId="224" applyNumberFormat="0" applyFill="0" applyAlignment="0" applyProtection="0"/>
    <xf numFmtId="0" fontId="1" fillId="0" borderId="0"/>
    <xf numFmtId="0" fontId="84" fillId="0" borderId="224" applyNumberFormat="0" applyFill="0" applyAlignment="0" applyProtection="0"/>
    <xf numFmtId="0" fontId="1" fillId="0" borderId="0"/>
    <xf numFmtId="0" fontId="1" fillId="59" borderId="149" applyNumberFormat="0" applyFont="0" applyAlignment="0" applyProtection="0"/>
    <xf numFmtId="0" fontId="1" fillId="0" borderId="0"/>
    <xf numFmtId="0" fontId="1" fillId="0" borderId="0"/>
    <xf numFmtId="0" fontId="84" fillId="0" borderId="224" applyNumberFormat="0" applyFill="0" applyAlignment="0" applyProtection="0"/>
    <xf numFmtId="0" fontId="84" fillId="0" borderId="224" applyNumberFormat="0" applyFill="0" applyAlignment="0" applyProtection="0"/>
    <xf numFmtId="0" fontId="1" fillId="0" borderId="0"/>
    <xf numFmtId="0" fontId="1" fillId="0" borderId="0"/>
    <xf numFmtId="0" fontId="84" fillId="0" borderId="224" applyNumberFormat="0" applyFill="0" applyAlignment="0" applyProtection="0"/>
    <xf numFmtId="0" fontId="1" fillId="0" borderId="0"/>
    <xf numFmtId="0" fontId="1" fillId="0" borderId="0"/>
    <xf numFmtId="0" fontId="1" fillId="61" borderId="0" applyNumberFormat="0" applyBorder="0" applyAlignment="0" applyProtection="0"/>
    <xf numFmtId="0" fontId="1" fillId="62"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3" borderId="0" applyNumberFormat="0" applyBorder="0" applyAlignment="0" applyProtection="0"/>
    <xf numFmtId="0" fontId="1" fillId="74" borderId="0" applyNumberFormat="0" applyBorder="0" applyAlignment="0" applyProtection="0"/>
    <xf numFmtId="0" fontId="1" fillId="77" borderId="0" applyNumberFormat="0" applyBorder="0" applyAlignment="0" applyProtection="0"/>
    <xf numFmtId="0" fontId="1" fillId="78" borderId="0" applyNumberFormat="0" applyBorder="0" applyAlignment="0" applyProtection="0"/>
    <xf numFmtId="0" fontId="1" fillId="81" borderId="0" applyNumberFormat="0" applyBorder="0" applyAlignment="0" applyProtection="0"/>
    <xf numFmtId="0" fontId="1" fillId="8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59" borderId="149"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61" borderId="0" applyNumberFormat="0" applyBorder="0" applyAlignment="0" applyProtection="0"/>
    <xf numFmtId="0" fontId="1" fillId="62"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3" borderId="0" applyNumberFormat="0" applyBorder="0" applyAlignment="0" applyProtection="0"/>
    <xf numFmtId="0" fontId="1" fillId="74" borderId="0" applyNumberFormat="0" applyBorder="0" applyAlignment="0" applyProtection="0"/>
    <xf numFmtId="0" fontId="1" fillId="77" borderId="0" applyNumberFormat="0" applyBorder="0" applyAlignment="0" applyProtection="0"/>
    <xf numFmtId="0" fontId="1" fillId="78" borderId="0" applyNumberFormat="0" applyBorder="0" applyAlignment="0" applyProtection="0"/>
    <xf numFmtId="0" fontId="1" fillId="81" borderId="0" applyNumberFormat="0" applyBorder="0" applyAlignment="0" applyProtection="0"/>
    <xf numFmtId="0" fontId="1" fillId="8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59" borderId="149" applyNumberFormat="0" applyFont="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72" fillId="0" borderId="224" applyNumberFormat="0" applyFill="0" applyAlignment="0" applyProtection="0"/>
    <xf numFmtId="0" fontId="1" fillId="61" borderId="0" applyNumberFormat="0" applyBorder="0" applyAlignment="0" applyProtection="0"/>
    <xf numFmtId="0" fontId="1" fillId="62"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3" borderId="0" applyNumberFormat="0" applyBorder="0" applyAlignment="0" applyProtection="0"/>
    <xf numFmtId="0" fontId="1" fillId="74" borderId="0" applyNumberFormat="0" applyBorder="0" applyAlignment="0" applyProtection="0"/>
    <xf numFmtId="0" fontId="1" fillId="77" borderId="0" applyNumberFormat="0" applyBorder="0" applyAlignment="0" applyProtection="0"/>
    <xf numFmtId="0" fontId="1" fillId="78" borderId="0" applyNumberFormat="0" applyBorder="0" applyAlignment="0" applyProtection="0"/>
    <xf numFmtId="0" fontId="1" fillId="81" borderId="0" applyNumberFormat="0" applyBorder="0" applyAlignment="0" applyProtection="0"/>
    <xf numFmtId="0" fontId="1" fillId="82" borderId="0" applyNumberFormat="0" applyBorder="0" applyAlignment="0" applyProtection="0"/>
    <xf numFmtId="0" fontId="1" fillId="0" borderId="0"/>
    <xf numFmtId="0" fontId="1" fillId="0" borderId="0"/>
    <xf numFmtId="0" fontId="1" fillId="0" borderId="0"/>
    <xf numFmtId="0" fontId="84" fillId="0" borderId="224" applyNumberFormat="0" applyFill="0" applyAlignment="0" applyProtection="0"/>
    <xf numFmtId="0" fontId="1" fillId="0" borderId="0"/>
    <xf numFmtId="0" fontId="1" fillId="0" borderId="0"/>
    <xf numFmtId="0" fontId="1" fillId="0" borderId="0"/>
    <xf numFmtId="0" fontId="1" fillId="0" borderId="0"/>
    <xf numFmtId="0" fontId="84" fillId="0" borderId="224" applyNumberFormat="0" applyFill="0" applyAlignment="0" applyProtection="0"/>
    <xf numFmtId="0" fontId="84" fillId="0" borderId="224" applyNumberFormat="0" applyFill="0" applyAlignment="0" applyProtection="0"/>
    <xf numFmtId="0" fontId="1" fillId="0" borderId="0"/>
    <xf numFmtId="0" fontId="1" fillId="0" borderId="0"/>
    <xf numFmtId="0" fontId="84" fillId="0" borderId="224" applyNumberFormat="0" applyFill="0" applyAlignment="0" applyProtection="0"/>
    <xf numFmtId="0" fontId="1" fillId="0" borderId="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1" fillId="0" borderId="0"/>
    <xf numFmtId="0" fontId="1" fillId="0" borderId="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1" fillId="0" borderId="0"/>
    <xf numFmtId="0" fontId="1" fillId="0" borderId="0"/>
    <xf numFmtId="0" fontId="84" fillId="0" borderId="224" applyNumberFormat="0" applyFill="0" applyAlignment="0" applyProtection="0"/>
    <xf numFmtId="0" fontId="1" fillId="0" borderId="0"/>
    <xf numFmtId="9" fontId="1" fillId="0" borderId="0" applyFont="0" applyFill="0" applyBorder="0" applyAlignment="0" applyProtection="0"/>
    <xf numFmtId="0" fontId="1" fillId="0" borderId="0"/>
    <xf numFmtId="0" fontId="84" fillId="0" borderId="224" applyNumberFormat="0" applyFill="0" applyAlignment="0" applyProtection="0"/>
    <xf numFmtId="0" fontId="1" fillId="0" borderId="0"/>
    <xf numFmtId="0" fontId="1" fillId="0" borderId="0"/>
    <xf numFmtId="0" fontId="84" fillId="0" borderId="224" applyNumberFormat="0" applyFill="0" applyAlignment="0" applyProtection="0"/>
    <xf numFmtId="0" fontId="1" fillId="0" borderId="0"/>
    <xf numFmtId="0" fontId="1" fillId="0" borderId="0"/>
    <xf numFmtId="0" fontId="1" fillId="0" borderId="0"/>
    <xf numFmtId="0" fontId="84" fillId="0" borderId="224" applyNumberFormat="0" applyFill="0" applyAlignment="0" applyProtection="0"/>
    <xf numFmtId="0" fontId="84" fillId="0" borderId="224" applyNumberFormat="0" applyFill="0" applyAlignment="0" applyProtection="0"/>
    <xf numFmtId="0" fontId="1" fillId="0" borderId="0"/>
    <xf numFmtId="0" fontId="1" fillId="0" borderId="0"/>
    <xf numFmtId="0" fontId="84" fillId="0" borderId="224" applyNumberFormat="0" applyFill="0" applyAlignment="0" applyProtection="0"/>
    <xf numFmtId="0" fontId="1" fillId="0" borderId="0"/>
    <xf numFmtId="0" fontId="1" fillId="0" borderId="0"/>
    <xf numFmtId="0" fontId="1" fillId="0" borderId="0"/>
    <xf numFmtId="0" fontId="84" fillId="0" borderId="224" applyNumberFormat="0" applyFill="0" applyAlignment="0" applyProtection="0"/>
    <xf numFmtId="0" fontId="1" fillId="0" borderId="0"/>
    <xf numFmtId="0" fontId="84" fillId="0" borderId="224" applyNumberFormat="0" applyFill="0" applyAlignment="0" applyProtection="0"/>
    <xf numFmtId="0" fontId="84" fillId="0" borderId="224" applyNumberFormat="0" applyFill="0" applyAlignment="0" applyProtection="0"/>
    <xf numFmtId="0" fontId="1" fillId="0" borderId="0"/>
    <xf numFmtId="0" fontId="84" fillId="0" borderId="224" applyNumberFormat="0" applyFill="0" applyAlignment="0" applyProtection="0"/>
    <xf numFmtId="0" fontId="1" fillId="0" borderId="0"/>
    <xf numFmtId="0" fontId="1" fillId="59" borderId="149" applyNumberFormat="0" applyFont="0" applyAlignment="0" applyProtection="0"/>
    <xf numFmtId="0" fontId="1" fillId="0" borderId="0"/>
    <xf numFmtId="0" fontId="1" fillId="0" borderId="0"/>
    <xf numFmtId="0" fontId="84" fillId="0" borderId="224" applyNumberFormat="0" applyFill="0" applyAlignment="0" applyProtection="0"/>
    <xf numFmtId="0" fontId="84" fillId="0" borderId="224" applyNumberFormat="0" applyFill="0" applyAlignment="0" applyProtection="0"/>
    <xf numFmtId="0" fontId="1" fillId="0" borderId="0"/>
    <xf numFmtId="0" fontId="1" fillId="0" borderId="0"/>
    <xf numFmtId="0" fontId="1" fillId="0" borderId="0"/>
    <xf numFmtId="0" fontId="1" fillId="0" borderId="0"/>
    <xf numFmtId="0" fontId="1" fillId="61" borderId="0" applyNumberFormat="0" applyBorder="0" applyAlignment="0" applyProtection="0"/>
    <xf numFmtId="0" fontId="1" fillId="62"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3" borderId="0" applyNumberFormat="0" applyBorder="0" applyAlignment="0" applyProtection="0"/>
    <xf numFmtId="0" fontId="1" fillId="74" borderId="0" applyNumberFormat="0" applyBorder="0" applyAlignment="0" applyProtection="0"/>
    <xf numFmtId="0" fontId="1" fillId="77" borderId="0" applyNumberFormat="0" applyBorder="0" applyAlignment="0" applyProtection="0"/>
    <xf numFmtId="0" fontId="1" fillId="78" borderId="0" applyNumberFormat="0" applyBorder="0" applyAlignment="0" applyProtection="0"/>
    <xf numFmtId="0" fontId="1" fillId="81" borderId="0" applyNumberFormat="0" applyBorder="0" applyAlignment="0" applyProtection="0"/>
    <xf numFmtId="0" fontId="1" fillId="8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59" borderId="149"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61" borderId="0" applyNumberFormat="0" applyBorder="0" applyAlignment="0" applyProtection="0"/>
    <xf numFmtId="0" fontId="1" fillId="62"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3" borderId="0" applyNumberFormat="0" applyBorder="0" applyAlignment="0" applyProtection="0"/>
    <xf numFmtId="0" fontId="1" fillId="74" borderId="0" applyNumberFormat="0" applyBorder="0" applyAlignment="0" applyProtection="0"/>
    <xf numFmtId="0" fontId="1" fillId="77" borderId="0" applyNumberFormat="0" applyBorder="0" applyAlignment="0" applyProtection="0"/>
    <xf numFmtId="0" fontId="1" fillId="78" borderId="0" applyNumberFormat="0" applyBorder="0" applyAlignment="0" applyProtection="0"/>
    <xf numFmtId="0" fontId="1" fillId="81" borderId="0" applyNumberFormat="0" applyBorder="0" applyAlignment="0" applyProtection="0"/>
    <xf numFmtId="0" fontId="1" fillId="8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59" borderId="149" applyNumberFormat="0" applyFont="0" applyAlignment="0" applyProtection="0"/>
    <xf numFmtId="0" fontId="1" fillId="0" borderId="0"/>
    <xf numFmtId="0" fontId="1" fillId="0" borderId="0"/>
    <xf numFmtId="0" fontId="1" fillId="0" borderId="0"/>
    <xf numFmtId="0" fontId="1" fillId="0" borderId="0"/>
    <xf numFmtId="0" fontId="1" fillId="70" borderId="0" applyNumberFormat="0" applyBorder="0" applyAlignment="0" applyProtection="0"/>
    <xf numFmtId="0" fontId="1" fillId="66" borderId="0" applyNumberFormat="0" applyBorder="0" applyAlignment="0" applyProtection="0"/>
    <xf numFmtId="0" fontId="1" fillId="0" borderId="0"/>
    <xf numFmtId="0" fontId="1" fillId="0" borderId="0"/>
    <xf numFmtId="0" fontId="1" fillId="0" borderId="0"/>
    <xf numFmtId="0" fontId="1" fillId="81" borderId="0" applyNumberFormat="0" applyBorder="0" applyAlignment="0" applyProtection="0"/>
    <xf numFmtId="0" fontId="1" fillId="0" borderId="0"/>
    <xf numFmtId="0" fontId="1" fillId="0" borderId="0"/>
    <xf numFmtId="0" fontId="1" fillId="0" borderId="0"/>
    <xf numFmtId="0" fontId="1" fillId="0" borderId="0"/>
    <xf numFmtId="0" fontId="1" fillId="62" borderId="0" applyNumberFormat="0" applyBorder="0" applyAlignment="0" applyProtection="0"/>
    <xf numFmtId="0" fontId="1" fillId="78" borderId="0" applyNumberFormat="0" applyBorder="0" applyAlignment="0" applyProtection="0"/>
    <xf numFmtId="0" fontId="1" fillId="0" borderId="0"/>
    <xf numFmtId="0" fontId="1" fillId="0" borderId="0"/>
    <xf numFmtId="0" fontId="1" fillId="74" borderId="0" applyNumberFormat="0" applyBorder="0" applyAlignment="0" applyProtection="0"/>
    <xf numFmtId="0" fontId="1" fillId="61" borderId="0" applyNumberFormat="0" applyBorder="0" applyAlignment="0" applyProtection="0"/>
    <xf numFmtId="0" fontId="1" fillId="65" borderId="0" applyNumberFormat="0" applyBorder="0" applyAlignment="0" applyProtection="0"/>
    <xf numFmtId="0" fontId="1" fillId="0" borderId="0"/>
    <xf numFmtId="0" fontId="1" fillId="77" borderId="0" applyNumberFormat="0" applyBorder="0" applyAlignment="0" applyProtection="0"/>
    <xf numFmtId="0" fontId="1" fillId="69" borderId="0" applyNumberFormat="0" applyBorder="0" applyAlignment="0" applyProtection="0"/>
    <xf numFmtId="0" fontId="1" fillId="0" borderId="0"/>
    <xf numFmtId="0" fontId="1" fillId="73" borderId="0" applyNumberFormat="0" applyBorder="0" applyAlignment="0" applyProtection="0"/>
    <xf numFmtId="0" fontId="1" fillId="82" borderId="0" applyNumberFormat="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59" borderId="149"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61" borderId="0" applyNumberFormat="0" applyBorder="0" applyAlignment="0" applyProtection="0"/>
    <xf numFmtId="0" fontId="1" fillId="62"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3" borderId="0" applyNumberFormat="0" applyBorder="0" applyAlignment="0" applyProtection="0"/>
    <xf numFmtId="0" fontId="1" fillId="74" borderId="0" applyNumberFormat="0" applyBorder="0" applyAlignment="0" applyProtection="0"/>
    <xf numFmtId="0" fontId="1" fillId="77" borderId="0" applyNumberFormat="0" applyBorder="0" applyAlignment="0" applyProtection="0"/>
    <xf numFmtId="0" fontId="1" fillId="78" borderId="0" applyNumberFormat="0" applyBorder="0" applyAlignment="0" applyProtection="0"/>
    <xf numFmtId="0" fontId="1" fillId="81" borderId="0" applyNumberFormat="0" applyBorder="0" applyAlignment="0" applyProtection="0"/>
    <xf numFmtId="0" fontId="1" fillId="8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59" borderId="149" applyNumberFormat="0" applyFont="0" applyAlignment="0" applyProtection="0"/>
    <xf numFmtId="0" fontId="1" fillId="0" borderId="0"/>
    <xf numFmtId="0" fontId="1" fillId="0" borderId="0"/>
    <xf numFmtId="0" fontId="1" fillId="0" borderId="0"/>
    <xf numFmtId="0" fontId="1" fillId="0" borderId="0"/>
    <xf numFmtId="0" fontId="84" fillId="0" borderId="224" applyNumberFormat="0" applyFill="0" applyAlignment="0" applyProtection="0"/>
    <xf numFmtId="0" fontId="1" fillId="0" borderId="0"/>
    <xf numFmtId="0" fontId="1" fillId="61" borderId="0" applyNumberFormat="0" applyBorder="0" applyAlignment="0" applyProtection="0"/>
    <xf numFmtId="0" fontId="1" fillId="62"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3" borderId="0" applyNumberFormat="0" applyBorder="0" applyAlignment="0" applyProtection="0"/>
    <xf numFmtId="0" fontId="1" fillId="74" borderId="0" applyNumberFormat="0" applyBorder="0" applyAlignment="0" applyProtection="0"/>
    <xf numFmtId="0" fontId="1" fillId="77" borderId="0" applyNumberFormat="0" applyBorder="0" applyAlignment="0" applyProtection="0"/>
    <xf numFmtId="0" fontId="1" fillId="78" borderId="0" applyNumberFormat="0" applyBorder="0" applyAlignment="0" applyProtection="0"/>
    <xf numFmtId="0" fontId="1" fillId="81" borderId="0" applyNumberFormat="0" applyBorder="0" applyAlignment="0" applyProtection="0"/>
    <xf numFmtId="0" fontId="1" fillId="8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59" borderId="149" applyNumberFormat="0" applyFont="0" applyAlignment="0" applyProtection="0"/>
    <xf numFmtId="0" fontId="1" fillId="0" borderId="0"/>
    <xf numFmtId="0" fontId="1" fillId="0" borderId="0"/>
    <xf numFmtId="0" fontId="1" fillId="0" borderId="0"/>
    <xf numFmtId="0" fontId="1" fillId="0" borderId="0"/>
    <xf numFmtId="167" fontId="7" fillId="0" borderId="0" applyFont="0" applyFill="0" applyBorder="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172"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7" fillId="20" borderId="1" applyNumberFormat="0" applyFont="0" applyAlignment="0" applyProtection="0"/>
    <xf numFmtId="0" fontId="76" fillId="21" borderId="2" applyNumberFormat="0" applyAlignment="0" applyProtection="0"/>
    <xf numFmtId="0" fontId="80" fillId="7" borderId="2" applyNumberFormat="0" applyAlignment="0" applyProtection="0"/>
    <xf numFmtId="0" fontId="84" fillId="0" borderId="224" applyNumberFormat="0" applyFill="0" applyAlignment="0" applyProtection="0"/>
    <xf numFmtId="0" fontId="85" fillId="0" borderId="9" applyNumberFormat="0" applyFill="0" applyAlignment="0" applyProtection="0"/>
    <xf numFmtId="0" fontId="41" fillId="21" borderId="8" applyNumberFormat="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76" fillId="21" borderId="2" applyNumberFormat="0" applyAlignment="0" applyProtection="0"/>
    <xf numFmtId="0" fontId="80" fillId="7" borderId="2" applyNumberFormat="0" applyAlignment="0" applyProtection="0"/>
    <xf numFmtId="0" fontId="84" fillId="0" borderId="224" applyNumberFormat="0" applyFill="0" applyAlignment="0" applyProtection="0"/>
    <xf numFmtId="0" fontId="84" fillId="0" borderId="224" applyNumberFormat="0" applyFill="0" applyAlignment="0" applyProtection="0"/>
    <xf numFmtId="0" fontId="7" fillId="20" borderId="1" applyNumberFormat="0" applyFont="0" applyAlignment="0" applyProtection="0"/>
    <xf numFmtId="0" fontId="76" fillId="21" borderId="2" applyNumberFormat="0" applyAlignment="0" applyProtection="0"/>
    <xf numFmtId="0" fontId="80" fillId="7" borderId="2" applyNumberFormat="0" applyAlignment="0" applyProtection="0"/>
    <xf numFmtId="0" fontId="85" fillId="0" borderId="9" applyNumberFormat="0" applyFill="0" applyAlignment="0" applyProtection="0"/>
    <xf numFmtId="0" fontId="84" fillId="0" borderId="224" applyNumberFormat="0" applyFill="0" applyAlignment="0" applyProtection="0"/>
    <xf numFmtId="0" fontId="85" fillId="0" borderId="9"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41" fillId="21" borderId="8" applyNumberFormat="0" applyAlignment="0" applyProtection="0"/>
    <xf numFmtId="0" fontId="84" fillId="0" borderId="224" applyNumberFormat="0" applyFill="0" applyAlignment="0" applyProtection="0"/>
    <xf numFmtId="0" fontId="76" fillId="21" borderId="2" applyNumberFormat="0" applyAlignment="0" applyProtection="0"/>
    <xf numFmtId="0" fontId="85" fillId="0" borderId="9" applyNumberFormat="0" applyFill="0" applyAlignment="0" applyProtection="0"/>
    <xf numFmtId="0" fontId="7" fillId="20" borderId="1" applyNumberFormat="0" applyFont="0" applyAlignment="0" applyProtection="0"/>
    <xf numFmtId="0" fontId="80" fillId="7" borderId="2" applyNumberFormat="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5" fillId="0" borderId="9"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41" fillId="21" borderId="8" applyNumberFormat="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0" fillId="7" borderId="2" applyNumberFormat="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5" fillId="0" borderId="9"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5" fillId="0" borderId="9"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165" fillId="7" borderId="2" applyNumberFormat="0" applyAlignment="0" applyProtection="0"/>
    <xf numFmtId="0" fontId="166" fillId="21" borderId="8" applyNumberFormat="0" applyAlignment="0" applyProtection="0"/>
    <xf numFmtId="0" fontId="84" fillId="0" borderId="224" applyNumberFormat="0" applyFill="0" applyAlignment="0" applyProtection="0"/>
    <xf numFmtId="0" fontId="174" fillId="21" borderId="2" applyNumberFormat="0" applyAlignment="0" applyProtection="0"/>
    <xf numFmtId="0" fontId="175" fillId="0" borderId="9" applyNumberFormat="0" applyFill="0" applyAlignment="0" applyProtection="0"/>
    <xf numFmtId="0" fontId="7" fillId="20" borderId="1" applyNumberFormat="0" applyFont="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166" fillId="21" borderId="8" applyNumberFormat="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41" fillId="21" borderId="8" applyNumberFormat="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76" fillId="21" borderId="2" applyNumberFormat="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0" fillId="7" borderId="2" applyNumberFormat="0" applyAlignment="0" applyProtection="0"/>
    <xf numFmtId="0" fontId="84" fillId="0" borderId="224" applyNumberFormat="0" applyFill="0" applyAlignment="0" applyProtection="0"/>
    <xf numFmtId="0" fontId="174" fillId="21" borderId="2" applyNumberFormat="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41" fillId="21" borderId="8" applyNumberFormat="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172"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165" fillId="7" borderId="2" applyNumberFormat="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7" fillId="20" borderId="1" applyNumberFormat="0" applyFont="0" applyAlignment="0" applyProtection="0"/>
    <xf numFmtId="0" fontId="76" fillId="21" borderId="2" applyNumberFormat="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76" fillId="21" borderId="2" applyNumberFormat="0" applyAlignment="0" applyProtection="0"/>
    <xf numFmtId="0" fontId="7" fillId="20" borderId="1" applyNumberFormat="0" applyFont="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172"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7" fillId="20" borderId="1" applyNumberFormat="0" applyFont="0" applyAlignment="0" applyProtection="0"/>
    <xf numFmtId="0" fontId="172"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166" fillId="21" borderId="8" applyNumberFormat="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7" fillId="20" borderId="1" applyNumberFormat="0" applyFont="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76" fillId="21" borderId="2" applyNumberFormat="0" applyAlignment="0" applyProtection="0"/>
    <xf numFmtId="0" fontId="84" fillId="0" borderId="224" applyNumberFormat="0" applyFill="0" applyAlignment="0" applyProtection="0"/>
    <xf numFmtId="0" fontId="84" fillId="0" borderId="224" applyNumberFormat="0" applyFill="0" applyAlignment="0" applyProtection="0"/>
    <xf numFmtId="0" fontId="7" fillId="20" borderId="1" applyNumberFormat="0" applyFont="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172"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172"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172"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41" fillId="21" borderId="8" applyNumberFormat="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0" fillId="7" borderId="2" applyNumberFormat="0" applyAlignment="0" applyProtection="0"/>
    <xf numFmtId="0" fontId="84" fillId="0" borderId="224" applyNumberFormat="0" applyFill="0" applyAlignment="0" applyProtection="0"/>
    <xf numFmtId="0" fontId="84" fillId="0" borderId="224" applyNumberFormat="0" applyFill="0" applyAlignment="0" applyProtection="0"/>
    <xf numFmtId="0" fontId="76" fillId="21" borderId="2" applyNumberFormat="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0" fillId="7" borderId="2" applyNumberFormat="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76" fillId="21" borderId="2" applyNumberFormat="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5" fillId="0" borderId="9" applyNumberFormat="0" applyFill="0" applyAlignment="0" applyProtection="0"/>
    <xf numFmtId="0" fontId="84" fillId="0" borderId="224" applyNumberFormat="0" applyFill="0" applyAlignment="0" applyProtection="0"/>
    <xf numFmtId="0" fontId="165" fillId="7" borderId="2" applyNumberFormat="0" applyAlignment="0" applyProtection="0"/>
    <xf numFmtId="0" fontId="84" fillId="0" borderId="224" applyNumberFormat="0" applyFill="0" applyAlignment="0" applyProtection="0"/>
    <xf numFmtId="0" fontId="84" fillId="0" borderId="224" applyNumberFormat="0" applyFill="0" applyAlignment="0" applyProtection="0"/>
    <xf numFmtId="0" fontId="41" fillId="21" borderId="8" applyNumberFormat="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165" fillId="7" borderId="2" applyNumberFormat="0" applyAlignment="0" applyProtection="0"/>
    <xf numFmtId="0" fontId="84" fillId="0" borderId="224" applyNumberFormat="0" applyFill="0" applyAlignment="0" applyProtection="0"/>
    <xf numFmtId="0" fontId="7" fillId="20" borderId="1" applyNumberFormat="0" applyFont="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172" fillId="0" borderId="224" applyNumberFormat="0" applyFill="0" applyAlignment="0" applyProtection="0"/>
    <xf numFmtId="0" fontId="84" fillId="0" borderId="224" applyNumberFormat="0" applyFill="0" applyAlignment="0" applyProtection="0"/>
    <xf numFmtId="0" fontId="174" fillId="21" borderId="2" applyNumberFormat="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175" fillId="0" borderId="9"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0" fillId="7" borderId="2" applyNumberFormat="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172"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5" fillId="0" borderId="9"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175" fillId="0" borderId="9"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41" fillId="21" borderId="8" applyNumberFormat="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41" fillId="21" borderId="8" applyNumberFormat="0" applyAlignment="0" applyProtection="0"/>
    <xf numFmtId="0" fontId="84" fillId="0" borderId="224" applyNumberFormat="0" applyFill="0" applyAlignment="0" applyProtection="0"/>
    <xf numFmtId="0" fontId="85" fillId="0" borderId="9"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0" fillId="7" borderId="2" applyNumberFormat="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7" fillId="20" borderId="1" applyNumberFormat="0" applyFont="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xf numFmtId="0" fontId="84" fillId="0" borderId="224" applyNumberFormat="0" applyFill="0" applyAlignment="0" applyProtection="0"/>
  </cellStyleXfs>
  <cellXfs count="1864">
    <xf numFmtId="0" fontId="0" fillId="0" borderId="0" xfId="0"/>
    <xf numFmtId="0" fontId="18" fillId="0" borderId="0" xfId="36" applyFont="1" applyFill="1" applyBorder="1" applyAlignment="1" applyProtection="1">
      <alignment horizontal="center" vertical="center" wrapText="1"/>
    </xf>
    <xf numFmtId="0" fontId="0" fillId="0" borderId="0" xfId="0" applyBorder="1" applyAlignment="1" applyProtection="1"/>
    <xf numFmtId="0" fontId="22" fillId="0" borderId="0" xfId="36" applyFont="1" applyFill="1" applyBorder="1" applyAlignment="1" applyProtection="1"/>
    <xf numFmtId="0" fontId="12" fillId="0" borderId="0" xfId="36" applyFont="1" applyFill="1" applyAlignment="1" applyProtection="1"/>
    <xf numFmtId="0" fontId="22" fillId="0" borderId="0" xfId="0" applyFont="1" applyBorder="1" applyAlignment="1" applyProtection="1">
      <alignment horizontal="center" vertical="center" wrapText="1"/>
    </xf>
    <xf numFmtId="0" fontId="28" fillId="23" borderId="11" xfId="0" applyFont="1" applyFill="1" applyBorder="1" applyAlignment="1" applyProtection="1"/>
    <xf numFmtId="0" fontId="12" fillId="0" borderId="0" xfId="36" applyFont="1" applyFill="1" applyBorder="1" applyAlignment="1" applyProtection="1"/>
    <xf numFmtId="3" fontId="24" fillId="0" borderId="12" xfId="30" applyNumberFormat="1" applyFont="1" applyFill="1" applyBorder="1" applyAlignment="1" applyProtection="1">
      <alignment horizontal="right" vertical="center" indent="1"/>
    </xf>
    <xf numFmtId="0" fontId="10" fillId="24" borderId="13" xfId="36" applyFont="1" applyFill="1" applyBorder="1" applyAlignment="1" applyProtection="1"/>
    <xf numFmtId="3" fontId="44" fillId="0" borderId="12" xfId="30" applyNumberFormat="1" applyFont="1" applyFill="1" applyBorder="1" applyAlignment="1" applyProtection="1">
      <alignment horizontal="right" vertical="center" indent="1"/>
    </xf>
    <xf numFmtId="169" fontId="25" fillId="0" borderId="0" xfId="36" applyNumberFormat="1" applyFont="1" applyFill="1" applyBorder="1" applyAlignment="1" applyProtection="1">
      <alignment horizontal="center"/>
    </xf>
    <xf numFmtId="169" fontId="25" fillId="0" borderId="15" xfId="36" applyNumberFormat="1" applyFont="1" applyFill="1" applyBorder="1" applyAlignment="1" applyProtection="1">
      <alignment horizontal="center"/>
    </xf>
    <xf numFmtId="169" fontId="25" fillId="0" borderId="16" xfId="36" applyNumberFormat="1" applyFont="1" applyFill="1" applyBorder="1" applyAlignment="1" applyProtection="1">
      <alignment horizontal="center"/>
    </xf>
    <xf numFmtId="169" fontId="31" fillId="0" borderId="0" xfId="36" applyNumberFormat="1" applyFont="1" applyFill="1" applyBorder="1" applyAlignment="1" applyProtection="1">
      <alignment vertical="center"/>
    </xf>
    <xf numFmtId="0" fontId="26" fillId="0" borderId="15" xfId="36" applyFont="1" applyFill="1" applyBorder="1" applyAlignment="1" applyProtection="1">
      <alignment horizontal="center"/>
    </xf>
    <xf numFmtId="169" fontId="31" fillId="0" borderId="15" xfId="36" applyNumberFormat="1" applyFont="1" applyFill="1" applyBorder="1" applyAlignment="1" applyProtection="1">
      <alignment vertical="center"/>
    </xf>
    <xf numFmtId="0" fontId="16" fillId="0" borderId="17" xfId="36" applyFont="1" applyFill="1" applyBorder="1" applyAlignment="1" applyProtection="1">
      <alignment horizontal="left" vertical="center" indent="1"/>
    </xf>
    <xf numFmtId="3" fontId="12" fillId="0" borderId="0" xfId="36" applyNumberFormat="1" applyFont="1" applyFill="1" applyBorder="1" applyAlignment="1" applyProtection="1"/>
    <xf numFmtId="3" fontId="31" fillId="26" borderId="0" xfId="30" applyNumberFormat="1" applyFont="1" applyFill="1" applyBorder="1" applyAlignment="1" applyProtection="1">
      <alignment horizontal="right" vertical="center" indent="2"/>
    </xf>
    <xf numFmtId="0" fontId="0" fillId="0" borderId="0" xfId="0" applyFill="1" applyBorder="1" applyAlignment="1">
      <alignment horizontal="right" vertical="center" wrapText="1" indent="1"/>
    </xf>
    <xf numFmtId="3" fontId="14" fillId="27" borderId="22" xfId="36" applyNumberFormat="1" applyFont="1" applyFill="1" applyBorder="1" applyAlignment="1" applyProtection="1">
      <alignment horizontal="right" vertical="center" indent="1"/>
      <protection locked="0"/>
    </xf>
    <xf numFmtId="169" fontId="25" fillId="26" borderId="0" xfId="36" applyNumberFormat="1" applyFont="1" applyFill="1" applyBorder="1" applyAlignment="1" applyProtection="1">
      <alignment horizontal="center"/>
    </xf>
    <xf numFmtId="3" fontId="31" fillId="26" borderId="15" xfId="30" applyNumberFormat="1" applyFont="1" applyFill="1" applyBorder="1" applyAlignment="1" applyProtection="1">
      <alignment horizontal="right" vertical="center" indent="2"/>
    </xf>
    <xf numFmtId="49" fontId="31" fillId="26" borderId="0" xfId="0" applyNumberFormat="1" applyFont="1" applyFill="1" applyBorder="1" applyAlignment="1" applyProtection="1">
      <alignment horizontal="center" vertical="center"/>
    </xf>
    <xf numFmtId="0" fontId="14" fillId="26" borderId="0" xfId="36" applyFont="1" applyFill="1" applyBorder="1" applyAlignment="1" applyProtection="1">
      <alignment horizontal="left" vertical="center" wrapText="1"/>
    </xf>
    <xf numFmtId="170" fontId="14" fillId="0" borderId="0" xfId="36" applyNumberFormat="1" applyFont="1" applyFill="1" applyBorder="1" applyAlignment="1" applyProtection="1">
      <alignment horizontal="right" vertical="center" wrapText="1" indent="1"/>
    </xf>
    <xf numFmtId="0" fontId="16" fillId="0" borderId="0" xfId="36" applyFont="1" applyFill="1" applyAlignment="1" applyProtection="1"/>
    <xf numFmtId="0" fontId="16" fillId="0" borderId="0" xfId="36" applyFont="1" applyFill="1" applyBorder="1" applyAlignment="1" applyProtection="1"/>
    <xf numFmtId="0" fontId="28" fillId="23" borderId="27" xfId="0" applyFont="1" applyFill="1" applyBorder="1" applyAlignment="1" applyProtection="1"/>
    <xf numFmtId="0" fontId="28" fillId="28" borderId="27" xfId="0" applyFont="1" applyFill="1" applyBorder="1" applyAlignment="1" applyProtection="1"/>
    <xf numFmtId="3" fontId="14" fillId="29" borderId="22" xfId="36" applyNumberFormat="1" applyFont="1" applyFill="1" applyBorder="1" applyAlignment="1" applyProtection="1">
      <alignment horizontal="right" vertical="center" indent="1"/>
      <protection locked="0"/>
    </xf>
    <xf numFmtId="3" fontId="14" fillId="29" borderId="24" xfId="36" applyNumberFormat="1" applyFont="1" applyFill="1" applyBorder="1" applyAlignment="1" applyProtection="1">
      <alignment horizontal="right" vertical="center" indent="1"/>
      <protection locked="0"/>
    </xf>
    <xf numFmtId="3" fontId="18" fillId="29" borderId="28" xfId="36" applyNumberFormat="1" applyFont="1" applyFill="1" applyBorder="1" applyAlignment="1" applyProtection="1">
      <alignment horizontal="right" vertical="center" indent="1"/>
      <protection locked="0"/>
    </xf>
    <xf numFmtId="0" fontId="36" fillId="28" borderId="11" xfId="36" applyFont="1" applyFill="1" applyBorder="1" applyAlignment="1" applyProtection="1"/>
    <xf numFmtId="0" fontId="28" fillId="30" borderId="29" xfId="0" applyFont="1" applyFill="1" applyBorder="1" applyAlignment="1" applyProtection="1"/>
    <xf numFmtId="0" fontId="28" fillId="30" borderId="30" xfId="0" applyFont="1" applyFill="1" applyBorder="1" applyAlignment="1" applyProtection="1"/>
    <xf numFmtId="3" fontId="43" fillId="0" borderId="15" xfId="30" applyNumberFormat="1" applyFont="1" applyFill="1" applyBorder="1" applyAlignment="1" applyProtection="1">
      <alignment horizontal="center" vertical="center"/>
    </xf>
    <xf numFmtId="0" fontId="18" fillId="0" borderId="0" xfId="0" applyFont="1" applyFill="1" applyBorder="1" applyAlignment="1">
      <alignment horizontal="left" vertical="center" wrapText="1" indent="1"/>
    </xf>
    <xf numFmtId="0" fontId="0" fillId="0" borderId="32" xfId="0" applyBorder="1" applyAlignment="1">
      <alignment horizontal="left" indent="1"/>
    </xf>
    <xf numFmtId="0" fontId="0" fillId="0" borderId="32" xfId="0" applyBorder="1" applyAlignment="1">
      <alignment horizontal="center"/>
    </xf>
    <xf numFmtId="0" fontId="0" fillId="0" borderId="29" xfId="0" applyBorder="1"/>
    <xf numFmtId="0" fontId="0" fillId="0" borderId="36" xfId="0" applyBorder="1" applyAlignment="1">
      <alignment horizontal="left" indent="1"/>
    </xf>
    <xf numFmtId="0" fontId="0" fillId="0" borderId="36" xfId="0" applyBorder="1" applyAlignment="1">
      <alignment horizontal="center"/>
    </xf>
    <xf numFmtId="0" fontId="0" fillId="0" borderId="37" xfId="0" applyBorder="1" applyAlignment="1">
      <alignment horizontal="left" indent="1"/>
    </xf>
    <xf numFmtId="0" fontId="0" fillId="0" borderId="27" xfId="0" applyBorder="1"/>
    <xf numFmtId="0" fontId="0" fillId="0" borderId="33" xfId="0" applyBorder="1" applyAlignment="1">
      <alignment horizontal="left" indent="1"/>
    </xf>
    <xf numFmtId="0" fontId="0" fillId="0" borderId="38" xfId="0" applyBorder="1"/>
    <xf numFmtId="0" fontId="0" fillId="0" borderId="39" xfId="0" applyBorder="1" applyAlignment="1">
      <alignment horizontal="left" indent="1"/>
    </xf>
    <xf numFmtId="0" fontId="0" fillId="0" borderId="39" xfId="0" applyBorder="1" applyAlignment="1">
      <alignment horizontal="center"/>
    </xf>
    <xf numFmtId="0" fontId="0" fillId="0" borderId="40" xfId="0" applyBorder="1" applyAlignment="1">
      <alignment horizontal="left" indent="1"/>
    </xf>
    <xf numFmtId="0" fontId="48" fillId="0" borderId="43" xfId="0" applyFont="1" applyFill="1" applyBorder="1" applyAlignment="1">
      <alignment horizontal="center" vertical="center" wrapText="1"/>
    </xf>
    <xf numFmtId="0" fontId="14" fillId="0" borderId="45" xfId="0" applyFont="1" applyFill="1" applyBorder="1" applyAlignment="1">
      <alignment horizontal="center" vertical="center" wrapText="1"/>
    </xf>
    <xf numFmtId="0" fontId="14" fillId="0" borderId="46" xfId="0" applyFont="1" applyFill="1" applyBorder="1" applyAlignment="1">
      <alignment horizontal="center" vertical="center" wrapText="1"/>
    </xf>
    <xf numFmtId="0" fontId="14" fillId="0" borderId="46" xfId="0" applyFont="1" applyFill="1" applyBorder="1" applyAlignment="1">
      <alignment horizontal="center"/>
    </xf>
    <xf numFmtId="0" fontId="36" fillId="32" borderId="27" xfId="36" applyFont="1" applyFill="1" applyBorder="1" applyAlignment="1" applyProtection="1"/>
    <xf numFmtId="0" fontId="10" fillId="32" borderId="11" xfId="36" applyFont="1" applyFill="1" applyBorder="1" applyAlignment="1" applyProtection="1"/>
    <xf numFmtId="3" fontId="18" fillId="0" borderId="47" xfId="36" applyNumberFormat="1" applyFont="1" applyFill="1" applyBorder="1" applyAlignment="1" applyProtection="1">
      <alignment horizontal="center" vertical="center"/>
      <protection locked="0"/>
    </xf>
    <xf numFmtId="0" fontId="0" fillId="0" borderId="0" xfId="0" applyFill="1"/>
    <xf numFmtId="3" fontId="14" fillId="30" borderId="28" xfId="36" applyNumberFormat="1" applyFont="1" applyFill="1" applyBorder="1" applyAlignment="1" applyProtection="1">
      <alignment horizontal="right" vertical="center" indent="1"/>
      <protection locked="0"/>
    </xf>
    <xf numFmtId="0" fontId="22" fillId="0" borderId="0" xfId="36" applyFont="1" applyFill="1" applyBorder="1" applyAlignment="1" applyProtection="1">
      <alignment horizontal="center" vertical="center" wrapText="1"/>
    </xf>
    <xf numFmtId="0" fontId="0" fillId="0" borderId="0" xfId="0" applyFill="1" applyAlignment="1">
      <alignment horizontal="center"/>
    </xf>
    <xf numFmtId="0" fontId="10" fillId="0" borderId="0" xfId="36" applyFont="1" applyFill="1" applyAlignment="1" applyProtection="1"/>
    <xf numFmtId="0" fontId="10" fillId="0" borderId="0" xfId="36" applyFont="1" applyFill="1" applyAlignment="1" applyProtection="1">
      <alignment wrapText="1"/>
    </xf>
    <xf numFmtId="0" fontId="10" fillId="0" borderId="0" xfId="36" applyNumberFormat="1" applyFont="1" applyFill="1" applyAlignment="1" applyProtection="1">
      <alignment horizontal="right"/>
    </xf>
    <xf numFmtId="0" fontId="10" fillId="0" borderId="0" xfId="36" applyFont="1" applyFill="1" applyAlignment="1" applyProtection="1">
      <alignment horizontal="center"/>
    </xf>
    <xf numFmtId="0" fontId="10" fillId="0" borderId="0" xfId="36" applyFont="1" applyFill="1" applyBorder="1" applyAlignment="1" applyProtection="1"/>
    <xf numFmtId="0" fontId="10" fillId="0" borderId="0" xfId="36" applyFont="1" applyFill="1" applyBorder="1" applyAlignment="1" applyProtection="1">
      <alignment horizontal="center"/>
    </xf>
    <xf numFmtId="0" fontId="10" fillId="0" borderId="0" xfId="36" applyFont="1" applyFill="1" applyAlignment="1" applyProtection="1">
      <alignment horizontal="left"/>
    </xf>
    <xf numFmtId="0" fontId="11" fillId="0" borderId="0" xfId="36" applyFont="1" applyFill="1" applyAlignment="1" applyProtection="1">
      <alignment horizontal="center" vertical="center"/>
    </xf>
    <xf numFmtId="0" fontId="11" fillId="0" borderId="0" xfId="36" applyFont="1" applyFill="1" applyBorder="1" applyAlignment="1" applyProtection="1"/>
    <xf numFmtId="0" fontId="60" fillId="0" borderId="0" xfId="36" applyFont="1" applyFill="1" applyBorder="1" applyAlignment="1" applyProtection="1"/>
    <xf numFmtId="0" fontId="60" fillId="0" borderId="0" xfId="36" applyFont="1" applyFill="1" applyAlignment="1" applyProtection="1"/>
    <xf numFmtId="0" fontId="60" fillId="0" borderId="0" xfId="36" applyFont="1" applyFill="1" applyBorder="1" applyAlignment="1" applyProtection="1">
      <alignment horizontal="center"/>
    </xf>
    <xf numFmtId="0" fontId="12" fillId="0" borderId="0" xfId="36" applyFont="1" applyFill="1" applyAlignment="1" applyProtection="1">
      <alignment wrapText="1"/>
    </xf>
    <xf numFmtId="0" fontId="26" fillId="0" borderId="0" xfId="36" applyFont="1" applyFill="1" applyBorder="1" applyAlignment="1" applyProtection="1">
      <alignment horizontal="center"/>
    </xf>
    <xf numFmtId="0" fontId="26" fillId="0" borderId="0" xfId="36" applyFont="1" applyFill="1" applyAlignment="1" applyProtection="1">
      <alignment horizontal="center"/>
    </xf>
    <xf numFmtId="0" fontId="63" fillId="0" borderId="0" xfId="36" applyFont="1" applyFill="1" applyAlignment="1" applyProtection="1"/>
    <xf numFmtId="0" fontId="10" fillId="0" borderId="0" xfId="36" applyFont="1" applyFill="1" applyBorder="1" applyAlignment="1" applyProtection="1">
      <alignment vertical="center"/>
    </xf>
    <xf numFmtId="0" fontId="10" fillId="0" borderId="0" xfId="36" applyFont="1" applyFill="1" applyAlignment="1" applyProtection="1">
      <alignment vertical="center"/>
    </xf>
    <xf numFmtId="0" fontId="60" fillId="0" borderId="0" xfId="36" applyFont="1" applyFill="1" applyBorder="1" applyAlignment="1" applyProtection="1">
      <alignment horizontal="left"/>
    </xf>
    <xf numFmtId="0" fontId="18" fillId="0" borderId="0" xfId="0" applyFont="1" applyFill="1" applyBorder="1" applyAlignment="1" applyProtection="1">
      <alignment horizontal="center" vertical="center"/>
    </xf>
    <xf numFmtId="0" fontId="14" fillId="0" borderId="0" xfId="36" applyFont="1" applyFill="1" applyBorder="1" applyAlignment="1" applyProtection="1">
      <alignment horizontal="left" vertical="center"/>
    </xf>
    <xf numFmtId="0" fontId="10" fillId="0" borderId="0" xfId="36" applyFont="1" applyFill="1" applyAlignment="1" applyProtection="1">
      <alignment horizontal="left" vertical="center"/>
    </xf>
    <xf numFmtId="0" fontId="18" fillId="0" borderId="0" xfId="36" applyFont="1" applyFill="1" applyAlignment="1" applyProtection="1">
      <alignment horizontal="left" vertical="center"/>
    </xf>
    <xf numFmtId="0" fontId="18" fillId="0" borderId="0" xfId="36" applyFont="1" applyFill="1" applyBorder="1" applyAlignment="1" applyProtection="1"/>
    <xf numFmtId="0" fontId="10" fillId="0" borderId="0" xfId="36" applyFont="1" applyFill="1" applyAlignment="1" applyProtection="1">
      <alignment horizontal="center" vertical="center"/>
    </xf>
    <xf numFmtId="0" fontId="18" fillId="0" borderId="0" xfId="36" applyFont="1" applyFill="1" applyBorder="1" applyAlignment="1" applyProtection="1">
      <alignment wrapText="1"/>
    </xf>
    <xf numFmtId="0" fontId="14" fillId="0" borderId="0" xfId="36" applyFont="1" applyFill="1" applyBorder="1" applyAlignment="1" applyProtection="1">
      <alignment horizontal="center" vertical="center"/>
    </xf>
    <xf numFmtId="0" fontId="35" fillId="0" borderId="0" xfId="0" applyFont="1" applyFill="1" applyBorder="1" applyAlignment="1" applyProtection="1">
      <alignment horizontal="center" vertical="center"/>
    </xf>
    <xf numFmtId="0" fontId="14" fillId="0" borderId="0" xfId="0" applyFont="1" applyFill="1" applyBorder="1" applyAlignment="1" applyProtection="1">
      <alignment horizontal="center" vertical="center" wrapText="1"/>
    </xf>
    <xf numFmtId="0" fontId="10" fillId="0" borderId="22" xfId="36" applyFont="1" applyFill="1" applyBorder="1" applyAlignment="1" applyProtection="1"/>
    <xf numFmtId="0" fontId="18" fillId="0" borderId="0" xfId="0" applyFont="1" applyFill="1" applyBorder="1" applyAlignment="1" applyProtection="1">
      <alignment horizontal="center" vertical="center" textRotation="90" wrapText="1"/>
    </xf>
    <xf numFmtId="0" fontId="18" fillId="0" borderId="0" xfId="0" applyFont="1" applyFill="1" applyBorder="1" applyAlignment="1" applyProtection="1">
      <alignment horizontal="left" wrapText="1" indent="1"/>
    </xf>
    <xf numFmtId="0" fontId="14" fillId="0" borderId="0" xfId="0" applyFont="1" applyFill="1" applyBorder="1" applyAlignment="1" applyProtection="1">
      <alignment horizontal="left" vertical="center" wrapText="1" indent="1"/>
    </xf>
    <xf numFmtId="0" fontId="18" fillId="0" borderId="0" xfId="36" applyFont="1" applyFill="1" applyBorder="1" applyAlignment="1" applyProtection="1">
      <alignment horizontal="left" vertical="center" wrapText="1" indent="1"/>
    </xf>
    <xf numFmtId="0" fontId="18" fillId="0" borderId="0" xfId="36" applyFont="1" applyFill="1" applyBorder="1" applyAlignment="1" applyProtection="1">
      <alignment horizontal="left" vertical="top"/>
    </xf>
    <xf numFmtId="0" fontId="18" fillId="0" borderId="0" xfId="0" applyFont="1" applyFill="1" applyBorder="1" applyAlignment="1" applyProtection="1">
      <alignment horizontal="center" vertical="center" wrapText="1"/>
    </xf>
    <xf numFmtId="0" fontId="21" fillId="0" borderId="0" xfId="36" applyFont="1" applyFill="1" applyBorder="1" applyAlignment="1" applyProtection="1"/>
    <xf numFmtId="168" fontId="18" fillId="0" borderId="0" xfId="36" applyNumberFormat="1" applyFont="1" applyFill="1" applyBorder="1" applyAlignment="1" applyProtection="1">
      <alignment horizontal="right" vertical="center" indent="1"/>
    </xf>
    <xf numFmtId="168" fontId="18" fillId="0" borderId="0" xfId="36" applyNumberFormat="1" applyFont="1" applyFill="1" applyBorder="1" applyAlignment="1" applyProtection="1">
      <alignment horizontal="center" vertical="center"/>
    </xf>
    <xf numFmtId="0" fontId="18" fillId="0" borderId="0" xfId="36" applyFont="1" applyFill="1" applyBorder="1" applyAlignment="1" applyProtection="1">
      <alignment horizontal="center"/>
    </xf>
    <xf numFmtId="0" fontId="21" fillId="0" borderId="0" xfId="36" applyFont="1" applyFill="1" applyBorder="1" applyAlignment="1" applyProtection="1">
      <alignment horizontal="center"/>
    </xf>
    <xf numFmtId="0" fontId="28" fillId="0" borderId="0" xfId="0" applyFont="1" applyFill="1" applyBorder="1" applyAlignment="1" applyProtection="1">
      <alignment horizontal="center"/>
    </xf>
    <xf numFmtId="0" fontId="8" fillId="0" borderId="0" xfId="30" applyFont="1" applyFill="1" applyBorder="1" applyAlignment="1" applyProtection="1">
      <alignment horizontal="center"/>
    </xf>
    <xf numFmtId="0" fontId="37" fillId="0" borderId="0" xfId="36" applyFont="1" applyFill="1" applyBorder="1" applyAlignment="1" applyProtection="1"/>
    <xf numFmtId="0" fontId="10" fillId="0" borderId="0" xfId="36" applyFont="1" applyFill="1" applyBorder="1" applyAlignment="1" applyProtection="1">
      <alignment horizontal="left" wrapText="1" indent="1"/>
    </xf>
    <xf numFmtId="0" fontId="33" fillId="0" borderId="0" xfId="0" applyFont="1" applyFill="1" applyBorder="1" applyAlignment="1" applyProtection="1">
      <alignment horizontal="center" wrapText="1"/>
    </xf>
    <xf numFmtId="0" fontId="33" fillId="0" borderId="0" xfId="0" applyFont="1" applyFill="1" applyBorder="1" applyAlignment="1" applyProtection="1">
      <alignment horizontal="left" wrapText="1" indent="1"/>
    </xf>
    <xf numFmtId="0" fontId="18" fillId="0" borderId="0" xfId="36" applyNumberFormat="1" applyFont="1" applyFill="1" applyBorder="1" applyAlignment="1" applyProtection="1">
      <alignment horizontal="right"/>
    </xf>
    <xf numFmtId="0" fontId="10" fillId="0" borderId="0" xfId="36" applyFont="1" applyFill="1" applyBorder="1" applyAlignment="1" applyProtection="1">
      <alignment wrapText="1"/>
    </xf>
    <xf numFmtId="0" fontId="11" fillId="0" borderId="0" xfId="36" applyFont="1" applyFill="1" applyBorder="1" applyAlignment="1" applyProtection="1">
      <alignment horizontal="left" vertical="center"/>
    </xf>
    <xf numFmtId="0" fontId="10" fillId="0" borderId="0" xfId="36" quotePrefix="1" applyFont="1" applyFill="1" applyBorder="1" applyAlignment="1" applyProtection="1">
      <alignment horizontal="center" vertical="center"/>
    </xf>
    <xf numFmtId="0" fontId="10" fillId="0" borderId="0" xfId="36" applyNumberFormat="1" applyFont="1" applyFill="1" applyBorder="1" applyAlignment="1" applyProtection="1">
      <alignment horizontal="right"/>
    </xf>
    <xf numFmtId="3" fontId="13" fillId="0" borderId="0" xfId="36" applyNumberFormat="1" applyFont="1" applyFill="1" applyBorder="1" applyAlignment="1" applyProtection="1">
      <alignment horizontal="right" vertical="center"/>
    </xf>
    <xf numFmtId="3" fontId="13" fillId="0" borderId="0" xfId="36" applyNumberFormat="1" applyFont="1" applyFill="1" applyBorder="1" applyAlignment="1" applyProtection="1">
      <alignment horizontal="center" vertical="center"/>
    </xf>
    <xf numFmtId="0" fontId="33" fillId="0" borderId="0" xfId="0" applyFont="1" applyFill="1" applyBorder="1" applyAlignment="1" applyProtection="1">
      <alignment vertical="center"/>
    </xf>
    <xf numFmtId="0" fontId="33" fillId="0" borderId="0" xfId="0" applyFont="1" applyFill="1" applyBorder="1" applyAlignment="1" applyProtection="1">
      <alignment horizontal="center" vertical="center"/>
    </xf>
    <xf numFmtId="0" fontId="33" fillId="0" borderId="0" xfId="0" applyNumberFormat="1" applyFont="1" applyFill="1" applyBorder="1" applyAlignment="1" applyProtection="1">
      <alignment horizontal="right" vertical="center"/>
    </xf>
    <xf numFmtId="0" fontId="10" fillId="0" borderId="0" xfId="36" applyNumberFormat="1" applyFont="1" applyFill="1" applyAlignment="1" applyProtection="1">
      <alignment horizontal="right" vertical="center"/>
    </xf>
    <xf numFmtId="3" fontId="35" fillId="0" borderId="24" xfId="0" applyNumberFormat="1" applyFont="1" applyFill="1" applyBorder="1" applyAlignment="1" applyProtection="1">
      <alignment horizontal="right" vertical="center" indent="1"/>
    </xf>
    <xf numFmtId="0" fontId="62" fillId="0" borderId="0" xfId="36" applyFont="1" applyFill="1" applyBorder="1" applyAlignment="1" applyProtection="1">
      <alignment horizontal="center" vertical="center"/>
    </xf>
    <xf numFmtId="0" fontId="62" fillId="0" borderId="0" xfId="36" applyFont="1" applyFill="1" applyBorder="1" applyAlignment="1" applyProtection="1"/>
    <xf numFmtId="0" fontId="11" fillId="0" borderId="0" xfId="36" applyFont="1" applyFill="1" applyBorder="1" applyAlignment="1" applyProtection="1">
      <alignment horizontal="center" vertical="center"/>
    </xf>
    <xf numFmtId="49" fontId="62" fillId="0" borderId="0" xfId="36" applyNumberFormat="1" applyFont="1" applyFill="1" applyBorder="1" applyAlignment="1" applyProtection="1">
      <alignment horizontal="center" vertical="center"/>
    </xf>
    <xf numFmtId="0" fontId="36" fillId="0" borderId="0" xfId="36" applyFont="1" applyFill="1" applyAlignment="1" applyProtection="1"/>
    <xf numFmtId="0" fontId="36" fillId="0" borderId="0" xfId="36" applyFont="1" applyFill="1" applyBorder="1" applyAlignment="1" applyProtection="1"/>
    <xf numFmtId="0" fontId="36" fillId="0" borderId="0" xfId="36" applyFont="1" applyFill="1" applyBorder="1" applyAlignment="1" applyProtection="1">
      <alignment horizontal="center"/>
    </xf>
    <xf numFmtId="0" fontId="36" fillId="0" borderId="0" xfId="36" applyFont="1" applyFill="1" applyBorder="1" applyAlignment="1" applyProtection="1">
      <alignment horizontal="left"/>
    </xf>
    <xf numFmtId="0" fontId="36" fillId="0" borderId="0" xfId="36" applyFont="1" applyFill="1" applyBorder="1" applyAlignment="1" applyProtection="1">
      <alignment vertical="center"/>
    </xf>
    <xf numFmtId="0" fontId="36" fillId="0" borderId="0" xfId="36" applyFont="1" applyFill="1" applyBorder="1" applyAlignment="1" applyProtection="1">
      <alignment horizontal="left" vertical="center"/>
    </xf>
    <xf numFmtId="0" fontId="36" fillId="0" borderId="0" xfId="36" applyFont="1" applyFill="1" applyAlignment="1" applyProtection="1">
      <alignment vertical="center"/>
    </xf>
    <xf numFmtId="0" fontId="36" fillId="0" borderId="0" xfId="36" applyFont="1" applyFill="1" applyBorder="1" applyAlignment="1" applyProtection="1">
      <alignment horizontal="center" vertical="center"/>
    </xf>
    <xf numFmtId="0" fontId="68" fillId="0" borderId="0" xfId="36" applyFont="1" applyFill="1" applyAlignment="1" applyProtection="1">
      <alignment horizontal="center" vertical="center"/>
    </xf>
    <xf numFmtId="0" fontId="68" fillId="0" borderId="0" xfId="36" applyFont="1" applyFill="1" applyBorder="1" applyAlignment="1" applyProtection="1">
      <alignment horizontal="center" vertical="center" textRotation="90"/>
    </xf>
    <xf numFmtId="0" fontId="68" fillId="0" borderId="0" xfId="36" applyFont="1" applyFill="1" applyBorder="1" applyAlignment="1" applyProtection="1">
      <alignment horizontal="center" vertical="center"/>
    </xf>
    <xf numFmtId="0" fontId="68" fillId="0" borderId="0" xfId="36" applyFont="1" applyFill="1" applyBorder="1" applyAlignment="1" applyProtection="1">
      <alignment horizontal="left"/>
    </xf>
    <xf numFmtId="0" fontId="68" fillId="0" borderId="0" xfId="36" applyFont="1" applyFill="1" applyBorder="1" applyAlignment="1" applyProtection="1">
      <alignment horizontal="center" textRotation="90"/>
    </xf>
    <xf numFmtId="0" fontId="68" fillId="0" borderId="0" xfId="36" applyFont="1" applyFill="1" applyBorder="1" applyAlignment="1" applyProtection="1"/>
    <xf numFmtId="171" fontId="30" fillId="0" borderId="0" xfId="37" applyNumberFormat="1" applyFont="1" applyFill="1" applyBorder="1" applyAlignment="1" applyProtection="1">
      <alignment horizontal="left"/>
    </xf>
    <xf numFmtId="0" fontId="47" fillId="0" borderId="0" xfId="0" applyFont="1" applyFill="1" applyBorder="1" applyAlignment="1" applyProtection="1">
      <alignment horizontal="center"/>
    </xf>
    <xf numFmtId="49" fontId="68" fillId="0" borderId="0" xfId="36" applyNumberFormat="1" applyFont="1" applyFill="1" applyAlignment="1" applyProtection="1">
      <alignment horizontal="center" vertical="center"/>
    </xf>
    <xf numFmtId="49" fontId="68" fillId="0" borderId="0" xfId="36" applyNumberFormat="1" applyFont="1" applyFill="1" applyBorder="1" applyAlignment="1" applyProtection="1">
      <alignment horizontal="center" vertical="center"/>
    </xf>
    <xf numFmtId="0" fontId="14" fillId="26" borderId="12" xfId="36" applyNumberFormat="1" applyFont="1" applyFill="1" applyBorder="1" applyAlignment="1" applyProtection="1">
      <alignment horizontal="center" vertical="center" wrapText="1"/>
    </xf>
    <xf numFmtId="0" fontId="67" fillId="0" borderId="0" xfId="0" applyFont="1" applyAlignment="1" applyProtection="1">
      <alignment horizontal="left" vertical="center"/>
    </xf>
    <xf numFmtId="0" fontId="60" fillId="0" borderId="0" xfId="36" applyFont="1" applyFill="1" applyAlignment="1" applyProtection="1">
      <alignment horizontal="left"/>
    </xf>
    <xf numFmtId="0" fontId="7" fillId="0" borderId="0" xfId="0" applyFont="1" applyFill="1" applyBorder="1" applyAlignment="1" applyProtection="1"/>
    <xf numFmtId="0" fontId="7" fillId="0" borderId="0" xfId="0" applyNumberFormat="1" applyFont="1" applyFill="1" applyBorder="1" applyAlignment="1" applyProtection="1">
      <alignment horizontal="right"/>
    </xf>
    <xf numFmtId="0" fontId="18" fillId="0" borderId="0" xfId="36" applyFont="1" applyFill="1" applyAlignment="1" applyProtection="1">
      <alignment horizontal="left"/>
    </xf>
    <xf numFmtId="0" fontId="62" fillId="0" borderId="0" xfId="36" applyFont="1" applyFill="1" applyBorder="1" applyAlignment="1" applyProtection="1">
      <alignment horizontal="center" textRotation="90"/>
    </xf>
    <xf numFmtId="0" fontId="62" fillId="0" borderId="0" xfId="36" applyFont="1" applyFill="1" applyAlignment="1" applyProtection="1">
      <alignment horizontal="left"/>
    </xf>
    <xf numFmtId="0" fontId="14" fillId="0" borderId="0" xfId="0" applyFont="1" applyFill="1" applyBorder="1" applyAlignment="1" applyProtection="1">
      <alignment horizontal="left" wrapText="1" indent="1"/>
    </xf>
    <xf numFmtId="0" fontId="18" fillId="0" borderId="0" xfId="36" applyFont="1" applyFill="1" applyBorder="1" applyAlignment="1" applyProtection="1">
      <alignment horizontal="left" vertical="center" wrapText="1" indent="2"/>
    </xf>
    <xf numFmtId="0" fontId="28" fillId="0" borderId="0" xfId="0" applyFont="1" applyFill="1" applyBorder="1" applyAlignment="1" applyProtection="1"/>
    <xf numFmtId="0" fontId="8" fillId="0" borderId="0" xfId="30" applyFont="1" applyFill="1" applyBorder="1" applyAlignment="1" applyProtection="1"/>
    <xf numFmtId="0" fontId="62" fillId="0" borderId="0" xfId="36" applyFont="1" applyFill="1" applyBorder="1" applyAlignment="1" applyProtection="1">
      <alignment horizontal="center" vertical="center" textRotation="90"/>
    </xf>
    <xf numFmtId="0" fontId="10" fillId="0" borderId="28" xfId="36" applyFont="1" applyFill="1" applyBorder="1" applyAlignment="1" applyProtection="1"/>
    <xf numFmtId="0" fontId="59" fillId="0" borderId="0" xfId="0" applyFont="1" applyFill="1" applyAlignment="1" applyProtection="1">
      <alignment horizontal="left" vertical="center"/>
    </xf>
    <xf numFmtId="0" fontId="9" fillId="0" borderId="0" xfId="0" applyFont="1" applyFill="1" applyBorder="1" applyAlignment="1" applyProtection="1">
      <alignment horizontal="left"/>
    </xf>
    <xf numFmtId="0" fontId="22" fillId="0" borderId="0" xfId="36" applyFont="1" applyFill="1" applyBorder="1" applyAlignment="1" applyProtection="1">
      <alignment wrapText="1"/>
    </xf>
    <xf numFmtId="0" fontId="25" fillId="0" borderId="0" xfId="36" applyFont="1" applyFill="1" applyBorder="1" applyAlignment="1" applyProtection="1">
      <alignment horizontal="center" vertical="center" wrapText="1"/>
    </xf>
    <xf numFmtId="0" fontId="27" fillId="0" borderId="0" xfId="0" applyFont="1" applyFill="1" applyBorder="1" applyAlignment="1" applyProtection="1">
      <alignment horizontal="center" vertical="center" wrapText="1"/>
    </xf>
    <xf numFmtId="0" fontId="24" fillId="0" borderId="0" xfId="36" applyFont="1" applyFill="1" applyBorder="1" applyAlignment="1" applyProtection="1">
      <alignment horizontal="center" vertical="center"/>
    </xf>
    <xf numFmtId="0" fontId="24" fillId="0" borderId="0" xfId="0" applyFont="1" applyFill="1" applyBorder="1" applyAlignment="1" applyProtection="1">
      <alignment horizontal="center" vertical="center" wrapText="1"/>
    </xf>
    <xf numFmtId="0" fontId="16" fillId="0" borderId="0" xfId="36" applyFont="1" applyFill="1" applyBorder="1" applyAlignment="1" applyProtection="1">
      <alignment horizontal="center" vertical="center" wrapText="1"/>
    </xf>
    <xf numFmtId="49" fontId="19" fillId="0" borderId="0" xfId="0" applyNumberFormat="1" applyFont="1" applyFill="1" applyBorder="1" applyAlignment="1" applyProtection="1">
      <alignment horizontal="center" vertical="center"/>
    </xf>
    <xf numFmtId="3" fontId="31" fillId="0" borderId="0" xfId="30" applyNumberFormat="1" applyFont="1" applyFill="1" applyBorder="1" applyAlignment="1" applyProtection="1">
      <alignment horizontal="right" vertical="center" indent="2"/>
    </xf>
    <xf numFmtId="0" fontId="63" fillId="0" borderId="0" xfId="36" applyFont="1" applyFill="1" applyBorder="1" applyAlignment="1" applyProtection="1"/>
    <xf numFmtId="0" fontId="9" fillId="0" borderId="0" xfId="0" applyFont="1" applyFill="1" applyBorder="1" applyAlignment="1" applyProtection="1"/>
    <xf numFmtId="49" fontId="65" fillId="0" borderId="0" xfId="36" applyNumberFormat="1" applyFont="1" applyFill="1" applyAlignment="1" applyProtection="1">
      <alignment horizontal="center" vertical="center"/>
    </xf>
    <xf numFmtId="0" fontId="22" fillId="0" borderId="0" xfId="0" applyFont="1" applyFill="1" applyBorder="1" applyAlignment="1" applyProtection="1">
      <alignment horizontal="center" vertical="center" wrapText="1"/>
    </xf>
    <xf numFmtId="0" fontId="25" fillId="0" borderId="0" xfId="36" applyFont="1" applyFill="1" applyBorder="1" applyAlignment="1" applyProtection="1">
      <alignment horizontal="center"/>
    </xf>
    <xf numFmtId="0" fontId="0" fillId="0" borderId="0" xfId="0" applyFill="1" applyAlignment="1" applyProtection="1"/>
    <xf numFmtId="0" fontId="12" fillId="0" borderId="0" xfId="36" applyFont="1" applyFill="1" applyBorder="1" applyAlignment="1" applyProtection="1">
      <alignment horizontal="center"/>
    </xf>
    <xf numFmtId="0" fontId="25" fillId="0" borderId="0" xfId="36" applyFont="1" applyFill="1" applyBorder="1" applyAlignment="1" applyProtection="1"/>
    <xf numFmtId="0" fontId="27" fillId="0" borderId="0" xfId="0" applyFont="1" applyFill="1" applyBorder="1" applyAlignment="1" applyProtection="1"/>
    <xf numFmtId="0" fontId="12" fillId="0" borderId="0" xfId="36" applyFont="1" applyFill="1" applyBorder="1" applyAlignment="1" applyProtection="1">
      <alignment vertical="center"/>
    </xf>
    <xf numFmtId="0" fontId="0" fillId="0" borderId="0" xfId="0" applyBorder="1" applyAlignment="1"/>
    <xf numFmtId="3" fontId="14" fillId="0" borderId="0" xfId="36" applyNumberFormat="1" applyFont="1" applyFill="1" applyBorder="1" applyAlignment="1" applyProtection="1">
      <alignment horizontal="right" vertical="center" indent="1"/>
      <protection locked="0"/>
    </xf>
    <xf numFmtId="0" fontId="0" fillId="0" borderId="22" xfId="0" applyFill="1" applyBorder="1" applyAlignment="1" applyProtection="1">
      <alignment horizontal="center" vertical="center" textRotation="90" wrapText="1"/>
    </xf>
    <xf numFmtId="3" fontId="14" fillId="0" borderId="22" xfId="36" applyNumberFormat="1" applyFont="1" applyFill="1" applyBorder="1" applyAlignment="1" applyProtection="1">
      <alignment horizontal="right" vertical="center" indent="1"/>
      <protection locked="0"/>
    </xf>
    <xf numFmtId="168" fontId="18" fillId="0" borderId="50" xfId="36" applyNumberFormat="1" applyFont="1" applyFill="1" applyBorder="1" applyAlignment="1" applyProtection="1">
      <alignment horizontal="center" vertical="center"/>
    </xf>
    <xf numFmtId="168" fontId="18" fillId="0" borderId="47" xfId="36" applyNumberFormat="1" applyFont="1" applyFill="1" applyBorder="1" applyAlignment="1" applyProtection="1">
      <alignment horizontal="center" vertical="center"/>
    </xf>
    <xf numFmtId="0" fontId="0" fillId="0" borderId="0" xfId="0" applyProtection="1"/>
    <xf numFmtId="0" fontId="66" fillId="0" borderId="0" xfId="0" applyFont="1" applyProtection="1"/>
    <xf numFmtId="0" fontId="14" fillId="0" borderId="0" xfId="0" applyFont="1" applyAlignment="1" applyProtection="1">
      <alignment horizontal="left" vertical="center"/>
    </xf>
    <xf numFmtId="0" fontId="14" fillId="0" borderId="0" xfId="0" applyFont="1" applyFill="1" applyAlignment="1" applyProtection="1">
      <alignment horizontal="left" vertical="center"/>
    </xf>
    <xf numFmtId="0" fontId="24" fillId="0" borderId="0" xfId="0" applyFont="1" applyBorder="1" applyAlignment="1" applyProtection="1">
      <alignment horizontal="center" vertical="center"/>
    </xf>
    <xf numFmtId="3" fontId="22" fillId="0" borderId="37" xfId="0" applyNumberFormat="1" applyFont="1" applyBorder="1" applyAlignment="1" applyProtection="1">
      <alignment horizontal="center" vertical="center"/>
      <protection locked="0"/>
    </xf>
    <xf numFmtId="3" fontId="22" fillId="0" borderId="33" xfId="0" applyNumberFormat="1" applyFont="1" applyBorder="1" applyAlignment="1" applyProtection="1">
      <alignment horizontal="center" vertical="center"/>
      <protection locked="0"/>
    </xf>
    <xf numFmtId="0" fontId="0" fillId="0" borderId="0" xfId="0" applyBorder="1" applyAlignment="1">
      <alignment vertical="center" wrapText="1"/>
    </xf>
    <xf numFmtId="0" fontId="0" fillId="0" borderId="0" xfId="0" applyFill="1" applyBorder="1" applyProtection="1"/>
    <xf numFmtId="0" fontId="24" fillId="0" borderId="0" xfId="0" applyFont="1" applyFill="1" applyBorder="1" applyAlignment="1" applyProtection="1">
      <alignment horizontal="left" vertical="center"/>
    </xf>
    <xf numFmtId="0" fontId="66" fillId="0" borderId="0" xfId="0" applyFont="1" applyFill="1" applyBorder="1" applyProtection="1"/>
    <xf numFmtId="0" fontId="16" fillId="0" borderId="17" xfId="30" applyFont="1" applyFill="1" applyBorder="1" applyAlignment="1" applyProtection="1">
      <alignment horizontal="left" vertical="center" indent="1"/>
      <protection locked="0"/>
    </xf>
    <xf numFmtId="0" fontId="0" fillId="0" borderId="0" xfId="0" applyAlignment="1">
      <alignment horizontal="center" vertical="center"/>
    </xf>
    <xf numFmtId="0" fontId="0" fillId="0" borderId="19" xfId="0" applyFill="1" applyBorder="1" applyAlignment="1"/>
    <xf numFmtId="0" fontId="0" fillId="0" borderId="17" xfId="0" applyFill="1" applyBorder="1" applyAlignment="1"/>
    <xf numFmtId="0" fontId="64" fillId="0" borderId="0" xfId="36" applyFont="1" applyFill="1" applyAlignment="1" applyProtection="1"/>
    <xf numFmtId="0" fontId="0" fillId="0" borderId="0" xfId="0" applyFill="1" applyBorder="1" applyAlignment="1"/>
    <xf numFmtId="0" fontId="64" fillId="0" borderId="0" xfId="36" applyFont="1" applyFill="1" applyBorder="1" applyAlignment="1" applyProtection="1"/>
    <xf numFmtId="0" fontId="16" fillId="0" borderId="0" xfId="0" applyFont="1" applyFill="1" applyBorder="1" applyAlignment="1">
      <alignment horizontal="center" vertical="center" wrapText="1"/>
    </xf>
    <xf numFmtId="0" fontId="0" fillId="0" borderId="0" xfId="0" applyFill="1" applyBorder="1" applyAlignment="1">
      <alignment horizontal="center"/>
    </xf>
    <xf numFmtId="0" fontId="14" fillId="0" borderId="0" xfId="36" applyFont="1" applyFill="1" applyBorder="1" applyAlignment="1" applyProtection="1">
      <alignment horizontal="left" vertical="center" wrapText="1"/>
    </xf>
    <xf numFmtId="3" fontId="43" fillId="0" borderId="0" xfId="30" applyNumberFormat="1" applyFont="1" applyFill="1" applyBorder="1" applyAlignment="1" applyProtection="1">
      <alignment horizontal="center" vertical="center"/>
    </xf>
    <xf numFmtId="0" fontId="22" fillId="0" borderId="0" xfId="36" applyFont="1" applyFill="1" applyBorder="1" applyAlignment="1" applyProtection="1">
      <alignment horizontal="left" vertical="top" wrapText="1"/>
    </xf>
    <xf numFmtId="0" fontId="22" fillId="0" borderId="0" xfId="36" applyFont="1" applyFill="1" applyBorder="1" applyAlignment="1" applyProtection="1">
      <alignment horizontal="left" vertical="top" wrapText="1" indent="2"/>
    </xf>
    <xf numFmtId="0" fontId="27" fillId="0" borderId="15" xfId="0" applyFont="1" applyFill="1" applyBorder="1" applyAlignment="1" applyProtection="1">
      <alignment horizontal="center" vertical="center" wrapText="1"/>
    </xf>
    <xf numFmtId="0" fontId="9" fillId="0" borderId="0" xfId="0" applyFont="1" applyFill="1" applyBorder="1" applyAlignment="1" applyProtection="1">
      <alignment horizontal="center" vertical="center" wrapText="1"/>
    </xf>
    <xf numFmtId="0" fontId="9" fillId="0" borderId="15" xfId="0" applyFont="1" applyFill="1" applyBorder="1" applyAlignment="1" applyProtection="1">
      <alignment horizontal="center" vertical="center" wrapText="1"/>
    </xf>
    <xf numFmtId="0" fontId="9" fillId="0" borderId="18" xfId="0" applyFont="1" applyFill="1" applyBorder="1" applyAlignment="1" applyProtection="1">
      <alignment horizontal="center" vertical="center" wrapText="1"/>
    </xf>
    <xf numFmtId="0" fontId="0" fillId="0" borderId="0" xfId="0" applyFill="1" applyBorder="1" applyAlignment="1">
      <alignment horizontal="left"/>
    </xf>
    <xf numFmtId="3" fontId="31" fillId="0" borderId="15" xfId="30" applyNumberFormat="1" applyFont="1" applyFill="1" applyBorder="1" applyAlignment="1" applyProtection="1">
      <alignment horizontal="right" vertical="center" indent="2"/>
    </xf>
    <xf numFmtId="168" fontId="14" fillId="0" borderId="28" xfId="36" applyNumberFormat="1" applyFont="1" applyFill="1" applyBorder="1" applyAlignment="1" applyProtection="1">
      <alignment horizontal="right" vertical="center" wrapText="1" indent="1"/>
      <protection locked="0"/>
    </xf>
    <xf numFmtId="170" fontId="14" fillId="0" borderId="28" xfId="36" applyNumberFormat="1" applyFont="1" applyFill="1" applyBorder="1" applyAlignment="1" applyProtection="1">
      <alignment horizontal="right" vertical="center" wrapText="1" indent="1"/>
    </xf>
    <xf numFmtId="0" fontId="14" fillId="0" borderId="19" xfId="36" applyFont="1" applyFill="1" applyBorder="1" applyAlignment="1" applyProtection="1">
      <alignment horizontal="left" vertical="center" wrapText="1"/>
    </xf>
    <xf numFmtId="170" fontId="14" fillId="0" borderId="52" xfId="36" applyNumberFormat="1" applyFont="1" applyFill="1" applyBorder="1" applyAlignment="1" applyProtection="1">
      <alignment horizontal="right" vertical="center" wrapText="1" indent="1"/>
    </xf>
    <xf numFmtId="0" fontId="14" fillId="0" borderId="16" xfId="36" applyFont="1" applyFill="1" applyBorder="1" applyAlignment="1" applyProtection="1">
      <alignment horizontal="left" vertical="center" wrapText="1"/>
    </xf>
    <xf numFmtId="49" fontId="16" fillId="0" borderId="0" xfId="0" applyNumberFormat="1" applyFont="1" applyFill="1" applyBorder="1" applyAlignment="1" applyProtection="1">
      <alignment horizontal="left" vertical="center"/>
    </xf>
    <xf numFmtId="49" fontId="31" fillId="0" borderId="0" xfId="0" applyNumberFormat="1" applyFont="1" applyFill="1" applyBorder="1" applyAlignment="1" applyProtection="1">
      <alignment horizontal="center" vertical="center"/>
    </xf>
    <xf numFmtId="49" fontId="31" fillId="0" borderId="15" xfId="0" applyNumberFormat="1" applyFont="1" applyFill="1" applyBorder="1" applyAlignment="1" applyProtection="1">
      <alignment horizontal="center" vertical="center"/>
    </xf>
    <xf numFmtId="170" fontId="31" fillId="0" borderId="0" xfId="0" applyNumberFormat="1" applyFont="1" applyFill="1" applyBorder="1" applyAlignment="1" applyProtection="1">
      <alignment horizontal="right" vertical="center" indent="1"/>
    </xf>
    <xf numFmtId="49" fontId="31" fillId="0" borderId="16" xfId="0" applyNumberFormat="1" applyFont="1" applyFill="1" applyBorder="1" applyAlignment="1" applyProtection="1">
      <alignment horizontal="center" vertical="center"/>
    </xf>
    <xf numFmtId="0" fontId="17" fillId="0" borderId="0" xfId="0" applyFont="1" applyFill="1" applyBorder="1" applyAlignment="1">
      <alignment horizontal="left" wrapText="1"/>
    </xf>
    <xf numFmtId="0" fontId="14" fillId="0" borderId="0" xfId="36" applyFont="1" applyFill="1" applyBorder="1" applyAlignment="1" applyProtection="1">
      <alignment horizontal="right" vertical="center" wrapText="1"/>
    </xf>
    <xf numFmtId="0" fontId="24" fillId="0" borderId="0" xfId="0" applyFont="1" applyFill="1" applyBorder="1" applyAlignment="1">
      <alignment horizontal="left" vertical="center" indent="2"/>
    </xf>
    <xf numFmtId="0" fontId="14" fillId="0" borderId="54" xfId="36" applyFont="1" applyFill="1" applyBorder="1" applyAlignment="1" applyProtection="1">
      <alignment horizontal="left" vertical="center" wrapText="1"/>
    </xf>
    <xf numFmtId="3" fontId="31" fillId="0" borderId="55" xfId="30" applyNumberFormat="1" applyFont="1" applyFill="1" applyBorder="1" applyAlignment="1" applyProtection="1">
      <alignment horizontal="right" vertical="center" indent="2"/>
    </xf>
    <xf numFmtId="170" fontId="14" fillId="0" borderId="54" xfId="36" applyNumberFormat="1" applyFont="1" applyFill="1" applyBorder="1" applyAlignment="1" applyProtection="1">
      <alignment horizontal="right" vertical="center" wrapText="1" indent="1"/>
    </xf>
    <xf numFmtId="0" fontId="14" fillId="0" borderId="56" xfId="36" applyFont="1" applyFill="1" applyBorder="1" applyAlignment="1" applyProtection="1">
      <alignment horizontal="left" vertical="center" wrapText="1"/>
    </xf>
    <xf numFmtId="0" fontId="0" fillId="0" borderId="0" xfId="0" applyFill="1" applyBorder="1" applyAlignment="1">
      <alignment horizontal="center" vertical="center"/>
    </xf>
    <xf numFmtId="0" fontId="16" fillId="26" borderId="22" xfId="36" applyFont="1" applyFill="1" applyBorder="1" applyAlignment="1" applyProtection="1">
      <alignment horizontal="right" vertical="center"/>
    </xf>
    <xf numFmtId="0" fontId="24" fillId="26" borderId="47" xfId="36" applyFont="1" applyFill="1" applyBorder="1" applyAlignment="1" applyProtection="1">
      <alignment horizontal="left" vertical="center" wrapText="1" indent="1"/>
    </xf>
    <xf numFmtId="0" fontId="26" fillId="26" borderId="15" xfId="36" applyFont="1" applyFill="1" applyBorder="1" applyAlignment="1" applyProtection="1">
      <alignment horizontal="center"/>
    </xf>
    <xf numFmtId="169" fontId="31" fillId="26" borderId="15" xfId="36" applyNumberFormat="1" applyFont="1" applyFill="1" applyBorder="1" applyAlignment="1" applyProtection="1">
      <alignment vertical="center"/>
    </xf>
    <xf numFmtId="169" fontId="25" fillId="26" borderId="15" xfId="36" applyNumberFormat="1" applyFont="1" applyFill="1" applyBorder="1" applyAlignment="1" applyProtection="1">
      <alignment horizontal="center"/>
    </xf>
    <xf numFmtId="0" fontId="27" fillId="26" borderId="15" xfId="0" applyFont="1" applyFill="1" applyBorder="1" applyAlignment="1" applyProtection="1">
      <alignment horizontal="center" vertical="center" wrapText="1"/>
    </xf>
    <xf numFmtId="3" fontId="43" fillId="26" borderId="15" xfId="30" applyNumberFormat="1" applyFont="1" applyFill="1" applyBorder="1" applyAlignment="1" applyProtection="1">
      <alignment horizontal="center" vertical="center"/>
    </xf>
    <xf numFmtId="49" fontId="31" fillId="26" borderId="15" xfId="0" applyNumberFormat="1" applyFont="1" applyFill="1" applyBorder="1" applyAlignment="1" applyProtection="1">
      <alignment horizontal="center" vertical="center"/>
    </xf>
    <xf numFmtId="1" fontId="43" fillId="26" borderId="55" xfId="30" applyNumberFormat="1" applyFont="1" applyFill="1" applyBorder="1" applyAlignment="1" applyProtection="1">
      <alignment horizontal="center" vertical="center"/>
    </xf>
    <xf numFmtId="168" fontId="14" fillId="26" borderId="0" xfId="36" applyNumberFormat="1" applyFont="1" applyFill="1" applyBorder="1" applyAlignment="1" applyProtection="1">
      <alignment horizontal="right" vertical="center" wrapText="1" indent="1"/>
    </xf>
    <xf numFmtId="9" fontId="14" fillId="26" borderId="0" xfId="36" applyNumberFormat="1" applyFont="1" applyFill="1" applyBorder="1" applyAlignment="1" applyProtection="1">
      <alignment horizontal="right" vertical="center" wrapText="1" indent="1"/>
    </xf>
    <xf numFmtId="173" fontId="0" fillId="26" borderId="16" xfId="0" applyNumberFormat="1" applyFill="1" applyBorder="1" applyAlignment="1">
      <alignment horizontal="right" vertical="center" wrapText="1"/>
    </xf>
    <xf numFmtId="4" fontId="31" fillId="26" borderId="0" xfId="30" applyNumberFormat="1" applyFont="1" applyFill="1" applyBorder="1" applyAlignment="1" applyProtection="1">
      <alignment horizontal="right" vertical="center" indent="2"/>
    </xf>
    <xf numFmtId="170" fontId="14" fillId="26" borderId="16" xfId="36" applyNumberFormat="1" applyFont="1" applyFill="1" applyBorder="1" applyAlignment="1" applyProtection="1">
      <alignment horizontal="right" vertical="center" wrapText="1" indent="1"/>
    </xf>
    <xf numFmtId="4" fontId="31" fillId="26" borderId="0" xfId="0" applyNumberFormat="1" applyFont="1" applyFill="1" applyBorder="1" applyAlignment="1" applyProtection="1">
      <alignment horizontal="center" vertical="center"/>
    </xf>
    <xf numFmtId="170" fontId="31" fillId="26" borderId="0" xfId="0" applyNumberFormat="1" applyFont="1" applyFill="1" applyBorder="1" applyAlignment="1" applyProtection="1">
      <alignment horizontal="right" vertical="center" indent="1"/>
    </xf>
    <xf numFmtId="170" fontId="31" fillId="26" borderId="16" xfId="0" applyNumberFormat="1" applyFont="1" applyFill="1" applyBorder="1" applyAlignment="1" applyProtection="1">
      <alignment horizontal="right" vertical="center" indent="1"/>
    </xf>
    <xf numFmtId="169" fontId="25" fillId="26" borderId="16" xfId="36" applyNumberFormat="1" applyFont="1" applyFill="1" applyBorder="1" applyAlignment="1" applyProtection="1">
      <alignment horizontal="center"/>
    </xf>
    <xf numFmtId="0" fontId="53" fillId="26" borderId="0" xfId="0" applyFont="1" applyFill="1" applyBorder="1" applyAlignment="1" applyProtection="1">
      <alignment horizontal="center" vertical="center" wrapText="1"/>
    </xf>
    <xf numFmtId="0" fontId="53" fillId="26" borderId="16" xfId="0" applyFont="1" applyFill="1" applyBorder="1" applyAlignment="1" applyProtection="1">
      <alignment horizontal="center" vertical="center" wrapText="1"/>
    </xf>
    <xf numFmtId="1" fontId="43" fillId="26" borderId="15" xfId="30" applyNumberFormat="1" applyFont="1" applyFill="1" applyBorder="1" applyAlignment="1" applyProtection="1">
      <alignment horizontal="center" vertical="center"/>
    </xf>
    <xf numFmtId="1" fontId="16" fillId="26" borderId="0" xfId="30" applyNumberFormat="1" applyFont="1" applyFill="1" applyBorder="1" applyAlignment="1" applyProtection="1">
      <alignment horizontal="right" vertical="center" indent="1"/>
    </xf>
    <xf numFmtId="3" fontId="16" fillId="26" borderId="0" xfId="30" applyNumberFormat="1" applyFont="1" applyFill="1" applyBorder="1" applyAlignment="1" applyProtection="1">
      <alignment horizontal="right" vertical="center" indent="2"/>
    </xf>
    <xf numFmtId="0" fontId="18" fillId="26" borderId="0" xfId="0" applyFont="1" applyFill="1" applyBorder="1" applyAlignment="1">
      <alignment horizontal="right" vertical="center"/>
    </xf>
    <xf numFmtId="170" fontId="14" fillId="26" borderId="56" xfId="36" applyNumberFormat="1" applyFont="1" applyFill="1" applyBorder="1" applyAlignment="1" applyProtection="1">
      <alignment horizontal="right" vertical="center" wrapText="1" indent="1"/>
    </xf>
    <xf numFmtId="3" fontId="14" fillId="30" borderId="22" xfId="36" applyNumberFormat="1" applyFont="1" applyFill="1" applyBorder="1" applyAlignment="1" applyProtection="1">
      <alignment horizontal="right" vertical="center" indent="1"/>
      <protection locked="0"/>
    </xf>
    <xf numFmtId="3" fontId="14" fillId="30" borderId="24" xfId="0" applyNumberFormat="1" applyFont="1" applyFill="1" applyBorder="1" applyAlignment="1" applyProtection="1">
      <alignment horizontal="right" vertical="center" indent="1"/>
      <protection locked="0"/>
    </xf>
    <xf numFmtId="0" fontId="14" fillId="0" borderId="18" xfId="0" applyFont="1" applyBorder="1" applyAlignment="1" applyProtection="1">
      <alignment vertical="center" wrapText="1"/>
    </xf>
    <xf numFmtId="0" fontId="14" fillId="31" borderId="47" xfId="36" applyFont="1" applyFill="1" applyBorder="1" applyAlignment="1" applyProtection="1">
      <alignment horizontal="center" vertical="center" wrapText="1"/>
    </xf>
    <xf numFmtId="0" fontId="14" fillId="0" borderId="47" xfId="36" applyFont="1" applyFill="1" applyBorder="1" applyAlignment="1" applyProtection="1">
      <alignment horizontal="center" vertical="center" wrapText="1"/>
    </xf>
    <xf numFmtId="0" fontId="14" fillId="0" borderId="18" xfId="0" applyFont="1" applyFill="1" applyBorder="1" applyAlignment="1" applyProtection="1">
      <alignment horizontal="center" vertical="center" wrapText="1"/>
    </xf>
    <xf numFmtId="0" fontId="0" fillId="0" borderId="0" xfId="0" applyFill="1" applyBorder="1"/>
    <xf numFmtId="0" fontId="7" fillId="0" borderId="0" xfId="0" applyFont="1" applyFill="1"/>
    <xf numFmtId="0" fontId="7" fillId="0" borderId="0" xfId="0" applyFont="1" applyFill="1" applyBorder="1"/>
    <xf numFmtId="0" fontId="0" fillId="0" borderId="25" xfId="0" applyFill="1" applyBorder="1" applyAlignment="1">
      <alignment horizontal="center" vertical="center"/>
    </xf>
    <xf numFmtId="0" fontId="14" fillId="0" borderId="25" xfId="36" applyFont="1" applyFill="1" applyBorder="1" applyAlignment="1" applyProtection="1">
      <alignment horizontal="left" vertical="center" wrapText="1"/>
    </xf>
    <xf numFmtId="49" fontId="31" fillId="0" borderId="25" xfId="0" applyNumberFormat="1" applyFont="1" applyFill="1" applyBorder="1" applyAlignment="1" applyProtection="1">
      <alignment horizontal="center" vertical="center"/>
    </xf>
    <xf numFmtId="0" fontId="0" fillId="0" borderId="25" xfId="0" applyFill="1" applyBorder="1" applyAlignment="1">
      <alignment horizontal="right" vertical="center" wrapText="1" indent="1"/>
    </xf>
    <xf numFmtId="169" fontId="25" fillId="0" borderId="25" xfId="36" applyNumberFormat="1" applyFont="1" applyFill="1" applyBorder="1" applyAlignment="1" applyProtection="1">
      <alignment horizontal="center"/>
    </xf>
    <xf numFmtId="0" fontId="9" fillId="0" borderId="25" xfId="0" applyFont="1" applyFill="1" applyBorder="1" applyAlignment="1" applyProtection="1">
      <alignment horizontal="center" vertical="center" wrapText="1"/>
    </xf>
    <xf numFmtId="0" fontId="14" fillId="0" borderId="63" xfId="36" applyFont="1" applyFill="1" applyBorder="1" applyAlignment="1" applyProtection="1">
      <alignment horizontal="left" vertical="center" wrapText="1"/>
    </xf>
    <xf numFmtId="0" fontId="14" fillId="0" borderId="15" xfId="36" applyFont="1" applyFill="1" applyBorder="1" applyAlignment="1" applyProtection="1">
      <alignment horizontal="left" vertical="center" wrapText="1"/>
    </xf>
    <xf numFmtId="0" fontId="12" fillId="0" borderId="15" xfId="36" applyFont="1" applyFill="1" applyBorder="1" applyAlignment="1" applyProtection="1"/>
    <xf numFmtId="3" fontId="31" fillId="0" borderId="25" xfId="30" applyNumberFormat="1" applyFont="1" applyFill="1" applyBorder="1" applyAlignment="1" applyProtection="1">
      <alignment horizontal="right" vertical="center" indent="2"/>
    </xf>
    <xf numFmtId="0" fontId="16" fillId="0" borderId="15" xfId="36" applyFont="1" applyFill="1" applyBorder="1" applyAlignment="1" applyProtection="1"/>
    <xf numFmtId="0" fontId="18" fillId="0" borderId="0" xfId="0" applyFont="1" applyFill="1"/>
    <xf numFmtId="0" fontId="88" fillId="0" borderId="0" xfId="0" applyFont="1" applyFill="1"/>
    <xf numFmtId="4" fontId="0" fillId="0" borderId="0" xfId="0" applyNumberFormat="1"/>
    <xf numFmtId="0" fontId="0" fillId="0" borderId="0" xfId="0" applyFont="1" applyFill="1" applyBorder="1" applyAlignment="1" applyProtection="1"/>
    <xf numFmtId="3" fontId="0" fillId="0" borderId="0" xfId="0" applyNumberFormat="1" applyFill="1"/>
    <xf numFmtId="176" fontId="0" fillId="0" borderId="0" xfId="0" applyNumberFormat="1" applyFill="1"/>
    <xf numFmtId="4" fontId="0" fillId="0" borderId="0" xfId="0" applyNumberFormat="1" applyFill="1"/>
    <xf numFmtId="4" fontId="0" fillId="0" borderId="0" xfId="0" applyNumberFormat="1" applyFill="1" applyAlignment="1">
      <alignment horizontal="right"/>
    </xf>
    <xf numFmtId="0" fontId="0" fillId="0" borderId="0" xfId="0" applyFont="1" applyFill="1"/>
    <xf numFmtId="2" fontId="0" fillId="0" borderId="0" xfId="0" applyNumberFormat="1" applyFill="1"/>
    <xf numFmtId="3" fontId="0" fillId="0" borderId="0" xfId="0" applyNumberFormat="1" applyFill="1" applyAlignment="1">
      <alignment horizontal="right"/>
    </xf>
    <xf numFmtId="168" fontId="0" fillId="0" borderId="0" xfId="0" applyNumberFormat="1" applyFill="1" applyBorder="1" applyAlignment="1">
      <alignment horizontal="right"/>
    </xf>
    <xf numFmtId="3" fontId="18" fillId="0" borderId="0" xfId="0" applyNumberFormat="1" applyFont="1" applyFill="1"/>
    <xf numFmtId="0" fontId="0" fillId="0" borderId="0" xfId="0" applyFill="1" applyAlignment="1">
      <alignment horizontal="center" vertical="center"/>
    </xf>
    <xf numFmtId="0" fontId="9" fillId="0" borderId="0" xfId="35" applyFont="1" applyFill="1" applyBorder="1" applyAlignment="1" applyProtection="1">
      <alignment horizontal="left"/>
    </xf>
    <xf numFmtId="0" fontId="9" fillId="0" borderId="0" xfId="36" applyFont="1" applyFill="1" applyBorder="1" applyAlignment="1" applyProtection="1"/>
    <xf numFmtId="0" fontId="9" fillId="0" borderId="0" xfId="36" applyFont="1" applyFill="1" applyBorder="1" applyAlignment="1" applyProtection="1">
      <alignment vertical="center"/>
    </xf>
    <xf numFmtId="0" fontId="9" fillId="0" borderId="0" xfId="35" applyFont="1" applyFill="1" applyBorder="1" applyAlignment="1" applyProtection="1">
      <alignment vertical="center"/>
    </xf>
    <xf numFmtId="0" fontId="25" fillId="0" borderId="0" xfId="35" applyFont="1" applyFill="1" applyBorder="1" applyAlignment="1" applyProtection="1">
      <alignment horizontal="center" vertical="center" wrapText="1"/>
    </xf>
    <xf numFmtId="0" fontId="24" fillId="0" borderId="0" xfId="35" applyFont="1" applyFill="1" applyBorder="1" applyAlignment="1" applyProtection="1">
      <alignment horizontal="center" vertical="center" wrapText="1"/>
    </xf>
    <xf numFmtId="3" fontId="9" fillId="0" borderId="75" xfId="36" applyNumberFormat="1" applyFont="1" applyFill="1" applyBorder="1" applyAlignment="1" applyProtection="1">
      <alignment horizontal="right" vertical="center" indent="1"/>
      <protection locked="0"/>
    </xf>
    <xf numFmtId="3" fontId="9" fillId="0" borderId="77" xfId="36" applyNumberFormat="1" applyFont="1" applyFill="1" applyBorder="1" applyAlignment="1" applyProtection="1">
      <alignment horizontal="right" vertical="center" indent="1"/>
      <protection locked="0"/>
    </xf>
    <xf numFmtId="3" fontId="9" fillId="0" borderId="0" xfId="36" applyNumberFormat="1" applyFont="1" applyFill="1" applyBorder="1" applyAlignment="1" applyProtection="1">
      <alignment horizontal="right" vertical="center"/>
    </xf>
    <xf numFmtId="3" fontId="9" fillId="0" borderId="81" xfId="36" applyNumberFormat="1" applyFont="1" applyFill="1" applyBorder="1" applyAlignment="1" applyProtection="1">
      <alignment horizontal="center" vertical="center"/>
      <protection locked="0"/>
    </xf>
    <xf numFmtId="3" fontId="9" fillId="0" borderId="82" xfId="36" applyNumberFormat="1" applyFont="1" applyFill="1" applyBorder="1" applyAlignment="1" applyProtection="1">
      <alignment horizontal="right" vertical="center" indent="1"/>
      <protection locked="0"/>
    </xf>
    <xf numFmtId="3" fontId="9" fillId="0" borderId="83" xfId="36" applyNumberFormat="1" applyFont="1" applyFill="1" applyBorder="1" applyAlignment="1" applyProtection="1">
      <alignment horizontal="center" vertical="center"/>
      <protection locked="0"/>
    </xf>
    <xf numFmtId="3" fontId="9" fillId="40" borderId="78" xfId="36" applyNumberFormat="1" applyFont="1" applyFill="1" applyBorder="1" applyAlignment="1" applyProtection="1">
      <alignment horizontal="right" vertical="center" indent="1"/>
      <protection locked="0"/>
    </xf>
    <xf numFmtId="3" fontId="9" fillId="41" borderId="78" xfId="36" applyNumberFormat="1" applyFont="1" applyFill="1" applyBorder="1" applyAlignment="1" applyProtection="1">
      <alignment horizontal="right" vertical="center" indent="1"/>
      <protection locked="0"/>
    </xf>
    <xf numFmtId="3" fontId="9" fillId="0" borderId="84" xfId="36" applyNumberFormat="1" applyFont="1" applyFill="1" applyBorder="1" applyAlignment="1" applyProtection="1">
      <alignment horizontal="right" vertical="center" indent="1"/>
      <protection locked="0"/>
    </xf>
    <xf numFmtId="3" fontId="9" fillId="0" borderId="0" xfId="36" applyNumberFormat="1" applyFont="1" applyFill="1" applyBorder="1" applyAlignment="1" applyProtection="1">
      <alignment vertical="center"/>
    </xf>
    <xf numFmtId="3" fontId="9" fillId="0" borderId="90" xfId="36" applyNumberFormat="1" applyFont="1" applyFill="1" applyBorder="1" applyAlignment="1" applyProtection="1">
      <alignment horizontal="center" vertical="center"/>
      <protection locked="0"/>
    </xf>
    <xf numFmtId="3" fontId="9" fillId="0" borderId="91" xfId="36" applyNumberFormat="1" applyFont="1" applyFill="1" applyBorder="1" applyAlignment="1" applyProtection="1">
      <alignment horizontal="right" vertical="center" indent="1"/>
      <protection locked="0"/>
    </xf>
    <xf numFmtId="3" fontId="9" fillId="0" borderId="92" xfId="36" applyNumberFormat="1" applyFont="1" applyFill="1" applyBorder="1" applyAlignment="1" applyProtection="1">
      <alignment horizontal="right" vertical="center" indent="1"/>
      <protection locked="0"/>
    </xf>
    <xf numFmtId="3" fontId="9" fillId="0" borderId="94" xfId="36" applyNumberFormat="1" applyFont="1" applyFill="1" applyBorder="1" applyAlignment="1" applyProtection="1">
      <alignment horizontal="right" vertical="center" indent="1"/>
      <protection locked="0"/>
    </xf>
    <xf numFmtId="3" fontId="9" fillId="0" borderId="95" xfId="36" applyNumberFormat="1" applyFont="1" applyFill="1" applyBorder="1" applyAlignment="1" applyProtection="1">
      <alignment horizontal="center" vertical="center"/>
      <protection locked="0"/>
    </xf>
    <xf numFmtId="3" fontId="9" fillId="40" borderId="94" xfId="36" applyNumberFormat="1" applyFont="1" applyFill="1" applyBorder="1" applyAlignment="1" applyProtection="1">
      <alignment horizontal="right" vertical="center" indent="1"/>
      <protection locked="0"/>
    </xf>
    <xf numFmtId="3" fontId="9" fillId="41" borderId="94" xfId="36" applyNumberFormat="1" applyFont="1" applyFill="1" applyBorder="1" applyAlignment="1" applyProtection="1">
      <alignment horizontal="right" vertical="center" indent="1"/>
      <protection locked="0"/>
    </xf>
    <xf numFmtId="3" fontId="9" fillId="0" borderId="96" xfId="36" applyNumberFormat="1" applyFont="1" applyFill="1" applyBorder="1" applyAlignment="1" applyProtection="1">
      <alignment horizontal="right" vertical="center" indent="1"/>
      <protection locked="0"/>
    </xf>
    <xf numFmtId="3" fontId="9" fillId="0" borderId="74" xfId="36" applyNumberFormat="1" applyFont="1" applyFill="1" applyBorder="1" applyAlignment="1" applyProtection="1">
      <alignment horizontal="right" vertical="center" indent="1"/>
      <protection locked="0"/>
    </xf>
    <xf numFmtId="3" fontId="9" fillId="0" borderId="98" xfId="36" applyNumberFormat="1" applyFont="1" applyFill="1" applyBorder="1" applyAlignment="1" applyProtection="1">
      <alignment horizontal="center" vertical="center"/>
      <protection locked="0"/>
    </xf>
    <xf numFmtId="3" fontId="9" fillId="41" borderId="96" xfId="36" applyNumberFormat="1" applyFont="1" applyFill="1" applyBorder="1" applyAlignment="1" applyProtection="1">
      <alignment horizontal="right" vertical="center" indent="1"/>
      <protection locked="0"/>
    </xf>
    <xf numFmtId="3" fontId="9" fillId="0" borderId="48" xfId="36" applyNumberFormat="1" applyFont="1" applyFill="1" applyBorder="1" applyAlignment="1" applyProtection="1">
      <alignment horizontal="center" vertical="center"/>
      <protection locked="0"/>
    </xf>
    <xf numFmtId="3" fontId="9" fillId="0" borderId="101" xfId="36" applyNumberFormat="1" applyFont="1" applyFill="1" applyBorder="1" applyAlignment="1" applyProtection="1">
      <alignment horizontal="center" vertical="center"/>
      <protection locked="0"/>
    </xf>
    <xf numFmtId="3" fontId="9" fillId="26" borderId="78" xfId="36" applyNumberFormat="1" applyFont="1" applyFill="1" applyBorder="1" applyAlignment="1" applyProtection="1">
      <alignment horizontal="right" vertical="center" indent="1"/>
      <protection locked="0"/>
    </xf>
    <xf numFmtId="3" fontId="9" fillId="42" borderId="78" xfId="36" applyNumberFormat="1" applyFont="1" applyFill="1" applyBorder="1" applyAlignment="1" applyProtection="1">
      <alignment horizontal="right" vertical="center" indent="1"/>
      <protection locked="0"/>
    </xf>
    <xf numFmtId="3" fontId="9" fillId="0" borderId="102" xfId="36" applyNumberFormat="1" applyFont="1" applyFill="1" applyBorder="1" applyAlignment="1" applyProtection="1">
      <alignment horizontal="center" vertical="center"/>
      <protection locked="0"/>
    </xf>
    <xf numFmtId="3" fontId="9" fillId="0" borderId="31" xfId="36" applyNumberFormat="1" applyFont="1" applyFill="1" applyBorder="1" applyAlignment="1" applyProtection="1">
      <alignment horizontal="center" vertical="center"/>
      <protection locked="0"/>
    </xf>
    <xf numFmtId="3" fontId="9" fillId="0" borderId="60" xfId="36" applyNumberFormat="1" applyFont="1" applyFill="1" applyBorder="1" applyAlignment="1" applyProtection="1">
      <alignment horizontal="right" vertical="center" indent="1"/>
      <protection locked="0"/>
    </xf>
    <xf numFmtId="3" fontId="9" fillId="26" borderId="84" xfId="36" applyNumberFormat="1" applyFont="1" applyFill="1" applyBorder="1" applyAlignment="1" applyProtection="1">
      <alignment horizontal="right" vertical="center" indent="1"/>
      <protection locked="0"/>
    </xf>
    <xf numFmtId="3" fontId="9" fillId="42" borderId="84" xfId="36" applyNumberFormat="1" applyFont="1" applyFill="1" applyBorder="1" applyAlignment="1" applyProtection="1">
      <alignment horizontal="right" vertical="center" indent="1"/>
      <protection locked="0"/>
    </xf>
    <xf numFmtId="3" fontId="9" fillId="42" borderId="94" xfId="36" applyNumberFormat="1" applyFont="1" applyFill="1" applyBorder="1" applyAlignment="1" applyProtection="1">
      <alignment horizontal="right" vertical="center" indent="1"/>
      <protection locked="0"/>
    </xf>
    <xf numFmtId="3" fontId="9" fillId="0" borderId="16" xfId="36" applyNumberFormat="1" applyFont="1" applyFill="1" applyBorder="1" applyAlignment="1" applyProtection="1">
      <alignment horizontal="center" vertical="center"/>
      <protection locked="0"/>
    </xf>
    <xf numFmtId="3" fontId="9" fillId="26" borderId="94" xfId="36" applyNumberFormat="1" applyFont="1" applyFill="1" applyBorder="1" applyAlignment="1" applyProtection="1">
      <alignment horizontal="right" vertical="center" indent="1"/>
      <protection locked="0"/>
    </xf>
    <xf numFmtId="3" fontId="9" fillId="0" borderId="15" xfId="36" applyNumberFormat="1" applyFont="1" applyFill="1" applyBorder="1" applyAlignment="1" applyProtection="1">
      <alignment horizontal="right" vertical="center"/>
    </xf>
    <xf numFmtId="3" fontId="9" fillId="0" borderId="16" xfId="36" applyNumberFormat="1" applyFont="1" applyFill="1" applyBorder="1" applyAlignment="1" applyProtection="1">
      <alignment horizontal="right" vertical="center"/>
    </xf>
    <xf numFmtId="3" fontId="9" fillId="0" borderId="104" xfId="36" applyNumberFormat="1" applyFont="1" applyFill="1" applyBorder="1" applyAlignment="1" applyProtection="1">
      <alignment horizontal="center" vertical="center"/>
      <protection locked="0"/>
    </xf>
    <xf numFmtId="3" fontId="9" fillId="42" borderId="96" xfId="36" applyNumberFormat="1" applyFont="1" applyFill="1" applyBorder="1" applyAlignment="1" applyProtection="1">
      <alignment horizontal="right" vertical="center" indent="1"/>
      <protection locked="0"/>
    </xf>
    <xf numFmtId="3" fontId="9" fillId="0" borderId="106" xfId="36" applyNumberFormat="1" applyFont="1" applyFill="1" applyBorder="1" applyAlignment="1" applyProtection="1">
      <alignment horizontal="center" vertical="center"/>
      <protection locked="0"/>
    </xf>
    <xf numFmtId="3" fontId="9" fillId="0" borderId="0" xfId="36" applyNumberFormat="1" applyFont="1" applyFill="1" applyBorder="1" applyAlignment="1" applyProtection="1">
      <alignment horizontal="right" vertical="center" indent="1"/>
    </xf>
    <xf numFmtId="3" fontId="9" fillId="0" borderId="76" xfId="36" applyNumberFormat="1" applyFont="1" applyFill="1" applyBorder="1" applyAlignment="1" applyProtection="1">
      <alignment horizontal="right" vertical="center" indent="1"/>
      <protection locked="0"/>
    </xf>
    <xf numFmtId="3" fontId="9" fillId="0" borderId="109" xfId="36" applyNumberFormat="1" applyFont="1" applyFill="1" applyBorder="1" applyAlignment="1" applyProtection="1">
      <alignment horizontal="center" vertical="center"/>
      <protection locked="0"/>
    </xf>
    <xf numFmtId="3" fontId="9" fillId="0" borderId="110" xfId="36" applyNumberFormat="1" applyFont="1" applyFill="1" applyBorder="1" applyAlignment="1" applyProtection="1">
      <alignment horizontal="center" vertical="center"/>
      <protection locked="0"/>
    </xf>
    <xf numFmtId="49" fontId="29" fillId="0" borderId="0" xfId="35" applyNumberFormat="1" applyFont="1" applyFill="1" applyBorder="1" applyAlignment="1" applyProtection="1">
      <alignment horizontal="center" vertical="center"/>
    </xf>
    <xf numFmtId="3" fontId="9" fillId="43" borderId="76" xfId="36" applyNumberFormat="1" applyFont="1" applyFill="1" applyBorder="1" applyAlignment="1" applyProtection="1">
      <alignment horizontal="right" vertical="center" indent="1"/>
      <protection locked="0"/>
    </xf>
    <xf numFmtId="3" fontId="9" fillId="44" borderId="94" xfId="36" applyNumberFormat="1" applyFont="1" applyFill="1" applyBorder="1" applyAlignment="1" applyProtection="1">
      <alignment horizontal="right" vertical="center" indent="1"/>
      <protection locked="0"/>
    </xf>
    <xf numFmtId="3" fontId="9" fillId="44" borderId="78" xfId="36" applyNumberFormat="1" applyFont="1" applyFill="1" applyBorder="1" applyAlignment="1" applyProtection="1">
      <alignment horizontal="right" vertical="center" indent="1"/>
      <protection locked="0"/>
    </xf>
    <xf numFmtId="3" fontId="9" fillId="43" borderId="75" xfId="36" applyNumberFormat="1" applyFont="1" applyFill="1" applyBorder="1" applyAlignment="1" applyProtection="1">
      <alignment horizontal="right" vertical="center" indent="1"/>
      <protection locked="0"/>
    </xf>
    <xf numFmtId="3" fontId="9" fillId="44" borderId="84" xfId="36" applyNumberFormat="1" applyFont="1" applyFill="1" applyBorder="1" applyAlignment="1" applyProtection="1">
      <alignment horizontal="right" vertical="center" indent="1"/>
      <protection locked="0"/>
    </xf>
    <xf numFmtId="3" fontId="9" fillId="44" borderId="96" xfId="36" applyNumberFormat="1" applyFont="1" applyFill="1" applyBorder="1" applyAlignment="1" applyProtection="1">
      <alignment horizontal="right" vertical="center" indent="1"/>
      <protection locked="0"/>
    </xf>
    <xf numFmtId="3" fontId="9" fillId="0" borderId="0" xfId="36" applyNumberFormat="1" applyFont="1" applyFill="1" applyBorder="1" applyAlignment="1" applyProtection="1">
      <alignment horizontal="right" vertical="center" indent="1"/>
      <protection locked="0"/>
    </xf>
    <xf numFmtId="3" fontId="9" fillId="0" borderId="28" xfId="36" applyNumberFormat="1" applyFont="1" applyFill="1" applyBorder="1" applyAlignment="1" applyProtection="1">
      <alignment horizontal="right" vertical="center" indent="1"/>
      <protection locked="0"/>
    </xf>
    <xf numFmtId="3" fontId="9" fillId="0" borderId="15" xfId="36" applyNumberFormat="1" applyFont="1" applyFill="1" applyBorder="1" applyAlignment="1" applyProtection="1">
      <alignment horizontal="right" vertical="center" indent="1"/>
      <protection locked="0"/>
    </xf>
    <xf numFmtId="3" fontId="9" fillId="0" borderId="50" xfId="36" applyNumberFormat="1" applyFont="1" applyFill="1" applyBorder="1" applyAlignment="1" applyProtection="1">
      <alignment horizontal="center" vertical="center"/>
      <protection locked="0"/>
    </xf>
    <xf numFmtId="3" fontId="9" fillId="45" borderId="28" xfId="36" applyNumberFormat="1" applyFont="1" applyFill="1" applyBorder="1" applyAlignment="1" applyProtection="1">
      <alignment horizontal="right" vertical="center" indent="1"/>
      <protection locked="0"/>
    </xf>
    <xf numFmtId="3" fontId="9" fillId="46" borderId="28" xfId="36" applyNumberFormat="1" applyFont="1" applyFill="1" applyBorder="1" applyAlignment="1" applyProtection="1">
      <alignment horizontal="right" vertical="center" indent="1"/>
      <protection locked="0"/>
    </xf>
    <xf numFmtId="3" fontId="9" fillId="0" borderId="111" xfId="36" applyNumberFormat="1" applyFont="1" applyFill="1" applyBorder="1" applyAlignment="1" applyProtection="1">
      <alignment horizontal="center" vertical="center"/>
      <protection locked="0"/>
    </xf>
    <xf numFmtId="0" fontId="9" fillId="0" borderId="0" xfId="35" applyFont="1" applyFill="1" applyBorder="1" applyAlignment="1" applyProtection="1"/>
    <xf numFmtId="0" fontId="9" fillId="0" borderId="0" xfId="35" applyFont="1" applyFill="1" applyBorder="1" applyAlignment="1" applyProtection="1">
      <alignment horizontal="center"/>
    </xf>
    <xf numFmtId="0" fontId="9" fillId="0" borderId="0" xfId="36" applyFont="1" applyFill="1" applyBorder="1" applyAlignment="1" applyProtection="1">
      <alignment horizontal="center"/>
    </xf>
    <xf numFmtId="0" fontId="9" fillId="0" borderId="0" xfId="35" applyFont="1" applyFill="1" applyBorder="1" applyAlignment="1" applyProtection="1">
      <alignment wrapText="1"/>
    </xf>
    <xf numFmtId="0" fontId="90" fillId="0" borderId="0" xfId="0" applyFont="1" applyFill="1"/>
    <xf numFmtId="3" fontId="22" fillId="28" borderId="30" xfId="0" applyNumberFormat="1" applyFont="1" applyFill="1" applyBorder="1" applyAlignment="1" applyProtection="1">
      <alignment horizontal="center" vertical="center"/>
      <protection locked="0"/>
    </xf>
    <xf numFmtId="3" fontId="22" fillId="30" borderId="11" xfId="0" applyNumberFormat="1" applyFont="1" applyFill="1" applyBorder="1" applyAlignment="1" applyProtection="1">
      <alignment horizontal="center" vertical="center"/>
      <protection locked="0"/>
    </xf>
    <xf numFmtId="3" fontId="22" fillId="34" borderId="11" xfId="0" applyNumberFormat="1" applyFont="1" applyFill="1" applyBorder="1" applyAlignment="1" applyProtection="1">
      <alignment horizontal="center" vertical="center"/>
      <protection locked="0"/>
    </xf>
    <xf numFmtId="3" fontId="22" fillId="35" borderId="107" xfId="0" applyNumberFormat="1" applyFont="1" applyFill="1" applyBorder="1" applyAlignment="1" applyProtection="1">
      <alignment horizontal="center" vertical="center"/>
      <protection locked="0"/>
    </xf>
    <xf numFmtId="3" fontId="22" fillId="23" borderId="81" xfId="0" applyNumberFormat="1" applyFont="1" applyFill="1" applyBorder="1" applyAlignment="1" applyProtection="1">
      <alignment horizontal="center" vertical="center"/>
      <protection locked="0"/>
    </xf>
    <xf numFmtId="3" fontId="22" fillId="37" borderId="31" xfId="0" applyNumberFormat="1" applyFont="1" applyFill="1" applyBorder="1" applyAlignment="1" applyProtection="1">
      <alignment horizontal="center" vertical="center"/>
      <protection locked="0"/>
    </xf>
    <xf numFmtId="3" fontId="22" fillId="40" borderId="81" xfId="0" applyNumberFormat="1" applyFont="1" applyFill="1" applyBorder="1" applyAlignment="1" applyProtection="1">
      <alignment horizontal="center" vertical="center"/>
      <protection locked="0"/>
    </xf>
    <xf numFmtId="3" fontId="22" fillId="26" borderId="31" xfId="0" applyNumberFormat="1" applyFont="1" applyFill="1" applyBorder="1" applyAlignment="1" applyProtection="1">
      <alignment horizontal="center" vertical="center"/>
      <protection locked="0"/>
    </xf>
    <xf numFmtId="3" fontId="22" fillId="43" borderId="31" xfId="0" applyNumberFormat="1" applyFont="1" applyFill="1" applyBorder="1" applyAlignment="1" applyProtection="1">
      <alignment horizontal="center" vertical="center"/>
      <protection locked="0"/>
    </xf>
    <xf numFmtId="3" fontId="22" fillId="41" borderId="81" xfId="0" applyNumberFormat="1" applyFont="1" applyFill="1" applyBorder="1" applyAlignment="1" applyProtection="1">
      <alignment horizontal="center" vertical="center"/>
      <protection locked="0"/>
    </xf>
    <xf numFmtId="3" fontId="22" fillId="42" borderId="31" xfId="0" applyNumberFormat="1" applyFont="1" applyFill="1" applyBorder="1" applyAlignment="1" applyProtection="1">
      <alignment horizontal="center" vertical="center"/>
      <protection locked="0"/>
    </xf>
    <xf numFmtId="3" fontId="22" fillId="44" borderId="31" xfId="0" applyNumberFormat="1" applyFont="1" applyFill="1" applyBorder="1" applyAlignment="1" applyProtection="1">
      <alignment horizontal="center" vertical="center"/>
      <protection locked="0"/>
    </xf>
    <xf numFmtId="3" fontId="22" fillId="46" borderId="108" xfId="0" applyNumberFormat="1" applyFont="1" applyFill="1" applyBorder="1" applyAlignment="1" applyProtection="1">
      <alignment horizontal="center" vertical="center"/>
      <protection locked="0"/>
    </xf>
    <xf numFmtId="3" fontId="22" fillId="0" borderId="112" xfId="0" applyNumberFormat="1" applyFont="1" applyFill="1" applyBorder="1" applyAlignment="1" applyProtection="1">
      <alignment horizontal="center" vertical="center"/>
      <protection locked="0"/>
    </xf>
    <xf numFmtId="3" fontId="22" fillId="45" borderId="113" xfId="0" applyNumberFormat="1" applyFont="1" applyFill="1" applyBorder="1" applyAlignment="1" applyProtection="1">
      <alignment horizontal="center" vertical="center"/>
      <protection locked="0"/>
    </xf>
    <xf numFmtId="3" fontId="22" fillId="0" borderId="112" xfId="0" applyNumberFormat="1" applyFont="1" applyBorder="1" applyAlignment="1" applyProtection="1">
      <alignment horizontal="center" vertical="center"/>
      <protection locked="0"/>
    </xf>
    <xf numFmtId="3" fontId="22" fillId="0" borderId="114" xfId="0" applyNumberFormat="1" applyFont="1" applyBorder="1" applyAlignment="1" applyProtection="1">
      <alignment horizontal="center" vertical="center"/>
      <protection locked="0"/>
    </xf>
    <xf numFmtId="3" fontId="22" fillId="0" borderId="115" xfId="0" applyNumberFormat="1" applyFont="1" applyBorder="1" applyAlignment="1" applyProtection="1">
      <alignment horizontal="center" vertical="center"/>
      <protection locked="0"/>
    </xf>
    <xf numFmtId="3" fontId="22" fillId="0" borderId="116" xfId="0" applyNumberFormat="1" applyFont="1" applyBorder="1" applyAlignment="1" applyProtection="1">
      <alignment horizontal="center" vertical="center"/>
      <protection locked="0"/>
    </xf>
    <xf numFmtId="0" fontId="14" fillId="0" borderId="0" xfId="0" applyFont="1" applyFill="1" applyAlignment="1" applyProtection="1">
      <alignment horizontal="left"/>
    </xf>
    <xf numFmtId="0" fontId="0" fillId="0" borderId="0" xfId="0" applyFill="1" applyAlignment="1">
      <alignment horizontal="left"/>
    </xf>
    <xf numFmtId="0" fontId="8" fillId="0" borderId="100" xfId="30" applyBorder="1" applyAlignment="1" applyProtection="1"/>
    <xf numFmtId="0" fontId="8" fillId="0" borderId="47" xfId="30" applyBorder="1" applyAlignment="1" applyProtection="1"/>
    <xf numFmtId="0" fontId="8" fillId="0" borderId="50" xfId="30" applyBorder="1" applyAlignment="1" applyProtection="1"/>
    <xf numFmtId="0" fontId="8" fillId="0" borderId="17" xfId="30" applyBorder="1" applyAlignment="1" applyProtection="1"/>
    <xf numFmtId="0" fontId="35" fillId="0" borderId="28" xfId="0" applyFont="1" applyFill="1" applyBorder="1" applyAlignment="1" applyProtection="1">
      <alignment horizontal="center" vertical="center" wrapText="1"/>
    </xf>
    <xf numFmtId="3" fontId="7" fillId="29" borderId="28" xfId="36" applyNumberFormat="1" applyFont="1" applyFill="1" applyBorder="1" applyAlignment="1" applyProtection="1">
      <alignment horizontal="right" vertical="center" indent="1"/>
      <protection locked="0"/>
    </xf>
    <xf numFmtId="0" fontId="24" fillId="26" borderId="18" xfId="36" applyFont="1" applyFill="1" applyBorder="1" applyAlignment="1" applyProtection="1">
      <alignment horizontal="left" vertical="center"/>
    </xf>
    <xf numFmtId="0" fontId="24" fillId="0" borderId="0" xfId="35" applyFont="1" applyBorder="1" applyAlignment="1" applyProtection="1">
      <alignment vertical="center"/>
    </xf>
    <xf numFmtId="0" fontId="24" fillId="26" borderId="22" xfId="36" applyFont="1" applyFill="1" applyBorder="1" applyAlignment="1" applyProtection="1">
      <alignment horizontal="left" vertical="center"/>
    </xf>
    <xf numFmtId="0" fontId="9" fillId="0" borderId="0" xfId="35" applyFont="1" applyFill="1" applyBorder="1" applyAlignment="1" applyProtection="1">
      <alignment horizontal="center" vertical="center"/>
    </xf>
    <xf numFmtId="0" fontId="24" fillId="0" borderId="25" xfId="36" applyFont="1" applyFill="1" applyBorder="1" applyAlignment="1" applyProtection="1">
      <alignment horizontal="center" vertical="center" wrapText="1"/>
    </xf>
    <xf numFmtId="3" fontId="24" fillId="28" borderId="64" xfId="36" applyNumberFormat="1" applyFont="1" applyFill="1" applyBorder="1" applyAlignment="1" applyProtection="1">
      <alignment horizontal="right" vertical="center"/>
      <protection locked="0"/>
    </xf>
    <xf numFmtId="3" fontId="24" fillId="0" borderId="0" xfId="36" applyNumberFormat="1" applyFont="1" applyFill="1" applyBorder="1" applyAlignment="1" applyProtection="1">
      <alignment vertical="center"/>
    </xf>
    <xf numFmtId="3" fontId="24" fillId="0" borderId="15" xfId="36" applyNumberFormat="1" applyFont="1" applyFill="1" applyBorder="1" applyAlignment="1" applyProtection="1">
      <alignment vertical="center"/>
    </xf>
    <xf numFmtId="3" fontId="24" fillId="28" borderId="65" xfId="36" applyNumberFormat="1" applyFont="1" applyFill="1" applyBorder="1" applyAlignment="1" applyProtection="1">
      <alignment horizontal="right" vertical="center"/>
      <protection locked="0"/>
    </xf>
    <xf numFmtId="3" fontId="24" fillId="23" borderId="73" xfId="36" applyNumberFormat="1" applyFont="1" applyFill="1" applyBorder="1" applyAlignment="1" applyProtection="1">
      <alignment horizontal="right" vertical="center"/>
      <protection locked="0"/>
    </xf>
    <xf numFmtId="3" fontId="24" fillId="0" borderId="71" xfId="36" applyNumberFormat="1" applyFont="1" applyFill="1" applyBorder="1" applyAlignment="1" applyProtection="1">
      <alignment horizontal="right" vertical="center"/>
      <protection locked="0"/>
    </xf>
    <xf numFmtId="3" fontId="24" fillId="28" borderId="67" xfId="36" applyNumberFormat="1" applyFont="1" applyFill="1" applyBorder="1" applyAlignment="1" applyProtection="1">
      <alignment horizontal="right" vertical="center"/>
      <protection locked="0"/>
    </xf>
    <xf numFmtId="3" fontId="24" fillId="23" borderId="74" xfId="36" applyNumberFormat="1" applyFont="1" applyFill="1" applyBorder="1" applyAlignment="1" applyProtection="1">
      <alignment horizontal="right" vertical="center"/>
      <protection locked="0"/>
    </xf>
    <xf numFmtId="49" fontId="24" fillId="0" borderId="0" xfId="35" applyNumberFormat="1" applyFont="1" applyFill="1" applyBorder="1" applyAlignment="1" applyProtection="1">
      <alignment horizontal="center" vertical="center"/>
    </xf>
    <xf numFmtId="3" fontId="24" fillId="0" borderId="0" xfId="35" applyNumberFormat="1" applyFont="1" applyFill="1" applyBorder="1" applyAlignment="1" applyProtection="1">
      <alignment horizontal="center" vertical="center"/>
    </xf>
    <xf numFmtId="3" fontId="24" fillId="30" borderId="72" xfId="36" applyNumberFormat="1" applyFont="1" applyFill="1" applyBorder="1" applyAlignment="1" applyProtection="1">
      <alignment horizontal="right" vertical="center"/>
      <protection locked="0"/>
    </xf>
    <xf numFmtId="3" fontId="24" fillId="0" borderId="15" xfId="36" applyNumberFormat="1" applyFont="1" applyFill="1" applyBorder="1" applyAlignment="1" applyProtection="1">
      <alignment horizontal="right" vertical="center"/>
    </xf>
    <xf numFmtId="3" fontId="24" fillId="0" borderId="25" xfId="36" applyNumberFormat="1" applyFont="1" applyFill="1" applyBorder="1" applyAlignment="1" applyProtection="1">
      <alignment horizontal="right" vertical="center"/>
    </xf>
    <xf numFmtId="3" fontId="24" fillId="30" borderId="70" xfId="36" applyNumberFormat="1" applyFont="1" applyFill="1" applyBorder="1" applyAlignment="1" applyProtection="1">
      <alignment horizontal="right" vertical="center"/>
      <protection locked="0"/>
    </xf>
    <xf numFmtId="3" fontId="24" fillId="36" borderId="75" xfId="36" applyNumberFormat="1" applyFont="1" applyFill="1" applyBorder="1" applyAlignment="1" applyProtection="1">
      <alignment horizontal="right" vertical="center"/>
      <protection locked="0"/>
    </xf>
    <xf numFmtId="3" fontId="24" fillId="0" borderId="65" xfId="36" applyNumberFormat="1" applyFont="1" applyFill="1" applyBorder="1" applyAlignment="1" applyProtection="1">
      <alignment horizontal="right" vertical="center"/>
      <protection locked="0"/>
    </xf>
    <xf numFmtId="3" fontId="24" fillId="36" borderId="76" xfId="36" applyNumberFormat="1" applyFont="1" applyFill="1" applyBorder="1" applyAlignment="1" applyProtection="1">
      <alignment horizontal="right" vertical="center"/>
      <protection locked="0"/>
    </xf>
    <xf numFmtId="3" fontId="24" fillId="30" borderId="67" xfId="36" applyNumberFormat="1" applyFont="1" applyFill="1" applyBorder="1" applyAlignment="1" applyProtection="1">
      <alignment horizontal="right" vertical="center"/>
      <protection locked="0"/>
    </xf>
    <xf numFmtId="3" fontId="24" fillId="30" borderId="69" xfId="36" applyNumberFormat="1" applyFont="1" applyFill="1" applyBorder="1" applyAlignment="1" applyProtection="1">
      <alignment horizontal="right" vertical="center"/>
      <protection locked="0"/>
    </xf>
    <xf numFmtId="3" fontId="24" fillId="36" borderId="77" xfId="36" applyNumberFormat="1" applyFont="1" applyFill="1" applyBorder="1" applyAlignment="1" applyProtection="1">
      <alignment horizontal="right" vertical="center"/>
      <protection locked="0"/>
    </xf>
    <xf numFmtId="3" fontId="24" fillId="0" borderId="16" xfId="36" applyNumberFormat="1" applyFont="1" applyFill="1" applyBorder="1" applyAlignment="1" applyProtection="1">
      <alignment horizontal="right" vertical="center"/>
    </xf>
    <xf numFmtId="3" fontId="29" fillId="0" borderId="0" xfId="36" applyNumberFormat="1" applyFont="1" applyFill="1" applyBorder="1" applyAlignment="1" applyProtection="1">
      <alignment horizontal="right" vertical="center" indent="2"/>
    </xf>
    <xf numFmtId="3" fontId="24" fillId="34" borderId="69" xfId="36" applyNumberFormat="1" applyFont="1" applyFill="1" applyBorder="1" applyAlignment="1" applyProtection="1">
      <alignment horizontal="right" vertical="center"/>
      <protection locked="0"/>
    </xf>
    <xf numFmtId="3" fontId="24" fillId="37" borderId="77" xfId="36" applyNumberFormat="1" applyFont="1" applyFill="1" applyBorder="1" applyAlignment="1" applyProtection="1">
      <alignment horizontal="right" vertical="center"/>
      <protection locked="0"/>
    </xf>
    <xf numFmtId="169" fontId="29" fillId="0" borderId="0" xfId="36" applyNumberFormat="1" applyFont="1" applyFill="1" applyBorder="1" applyAlignment="1" applyProtection="1">
      <alignment horizontal="right" vertical="center" indent="2"/>
    </xf>
    <xf numFmtId="3" fontId="24" fillId="34" borderId="70" xfId="36" applyNumberFormat="1" applyFont="1" applyFill="1" applyBorder="1" applyAlignment="1" applyProtection="1">
      <alignment horizontal="right" vertical="center"/>
      <protection locked="0"/>
    </xf>
    <xf numFmtId="3" fontId="24" fillId="37" borderId="76" xfId="36" applyNumberFormat="1" applyFont="1" applyFill="1" applyBorder="1" applyAlignment="1" applyProtection="1">
      <alignment horizontal="right" vertical="center"/>
      <protection locked="0"/>
    </xf>
    <xf numFmtId="3" fontId="24" fillId="34" borderId="67" xfId="36" applyNumberFormat="1" applyFont="1" applyFill="1" applyBorder="1" applyAlignment="1" applyProtection="1">
      <alignment horizontal="right" vertical="center"/>
      <protection locked="0"/>
    </xf>
    <xf numFmtId="3" fontId="24" fillId="35" borderId="68" xfId="36" applyNumberFormat="1" applyFont="1" applyFill="1" applyBorder="1" applyAlignment="1" applyProtection="1">
      <alignment horizontal="right" vertical="center"/>
      <protection locked="0"/>
    </xf>
    <xf numFmtId="0" fontId="9" fillId="0" borderId="0" xfId="35" applyFont="1" applyFill="1" applyAlignment="1" applyProtection="1"/>
    <xf numFmtId="0" fontId="24" fillId="0" borderId="0" xfId="35" applyFont="1" applyFill="1" applyBorder="1" applyAlignment="1" applyProtection="1"/>
    <xf numFmtId="0" fontId="69" fillId="0" borderId="0" xfId="30" applyFont="1" applyFill="1" applyAlignment="1" applyProtection="1">
      <alignment horizontal="left"/>
    </xf>
    <xf numFmtId="0" fontId="9" fillId="0" borderId="25" xfId="35" applyFont="1" applyFill="1" applyBorder="1" applyAlignment="1" applyProtection="1">
      <alignment vertical="center"/>
    </xf>
    <xf numFmtId="0" fontId="12" fillId="0" borderId="25" xfId="36" applyFont="1" applyFill="1" applyBorder="1" applyAlignment="1" applyProtection="1"/>
    <xf numFmtId="0" fontId="9" fillId="0" borderId="25" xfId="35" applyFont="1" applyFill="1" applyBorder="1" applyAlignment="1" applyProtection="1">
      <alignment horizontal="center" vertical="center"/>
    </xf>
    <xf numFmtId="3" fontId="24" fillId="28" borderId="66" xfId="36" applyNumberFormat="1" applyFont="1" applyFill="1" applyBorder="1" applyAlignment="1" applyProtection="1">
      <alignment horizontal="right" vertical="center"/>
      <protection locked="0"/>
    </xf>
    <xf numFmtId="3" fontId="16" fillId="26" borderId="15" xfId="30" applyNumberFormat="1" applyFont="1" applyFill="1" applyBorder="1" applyAlignment="1" applyProtection="1">
      <alignment horizontal="center" vertical="center"/>
    </xf>
    <xf numFmtId="49" fontId="16" fillId="26" borderId="15" xfId="0" applyNumberFormat="1" applyFont="1" applyFill="1" applyBorder="1" applyAlignment="1" applyProtection="1">
      <alignment horizontal="center" vertical="center"/>
    </xf>
    <xf numFmtId="3" fontId="16" fillId="26" borderId="15" xfId="30" applyNumberFormat="1" applyFont="1" applyFill="1" applyBorder="1" applyAlignment="1" applyProtection="1">
      <alignment horizontal="right" vertical="center" indent="2"/>
    </xf>
    <xf numFmtId="0" fontId="14" fillId="0" borderId="0" xfId="0" applyFont="1" applyFill="1"/>
    <xf numFmtId="0" fontId="55" fillId="0" borderId="0" xfId="0" applyFont="1" applyFill="1"/>
    <xf numFmtId="0" fontId="89" fillId="0" borderId="0" xfId="0" applyFont="1" applyFill="1"/>
    <xf numFmtId="0" fontId="102" fillId="0" borderId="0" xfId="36" applyFont="1" applyFill="1" applyBorder="1" applyAlignment="1" applyProtection="1"/>
    <xf numFmtId="0" fontId="102" fillId="0" borderId="0" xfId="36" applyFont="1" applyFill="1" applyBorder="1" applyAlignment="1" applyProtection="1">
      <alignment vertical="center"/>
    </xf>
    <xf numFmtId="0" fontId="103" fillId="0" borderId="0" xfId="36" applyFont="1" applyFill="1" applyAlignment="1" applyProtection="1">
      <alignment horizontal="left"/>
    </xf>
    <xf numFmtId="0" fontId="105" fillId="0" borderId="0" xfId="0" applyFont="1" applyFill="1"/>
    <xf numFmtId="0" fontId="0" fillId="52" borderId="0" xfId="0" applyFill="1"/>
    <xf numFmtId="3" fontId="24" fillId="52" borderId="76" xfId="36" applyNumberFormat="1" applyFont="1" applyFill="1" applyBorder="1" applyAlignment="1" applyProtection="1">
      <alignment horizontal="right" vertical="center"/>
      <protection locked="0"/>
    </xf>
    <xf numFmtId="0" fontId="6" fillId="0" borderId="0" xfId="47" applyBorder="1"/>
    <xf numFmtId="0" fontId="8" fillId="0" borderId="0" xfId="30" applyFont="1" applyFill="1" applyBorder="1" applyAlignment="1" applyProtection="1">
      <alignment horizontal="left" vertical="center"/>
    </xf>
    <xf numFmtId="0" fontId="8" fillId="0" borderId="0" xfId="30" applyBorder="1" applyAlignment="1" applyProtection="1">
      <alignment horizontal="left" vertical="center"/>
    </xf>
    <xf numFmtId="0" fontId="16" fillId="0" borderId="0" xfId="0" applyFont="1" applyFill="1" applyBorder="1" applyAlignment="1">
      <alignment horizontal="left" vertical="center" wrapText="1"/>
    </xf>
    <xf numFmtId="0" fontId="9" fillId="0" borderId="0" xfId="35" applyFont="1" applyFill="1" applyBorder="1" applyAlignment="1" applyProtection="1"/>
    <xf numFmtId="0" fontId="0" fillId="0" borderId="0" xfId="0" applyBorder="1"/>
    <xf numFmtId="0" fontId="0" fillId="0" borderId="16" xfId="0" applyBorder="1"/>
    <xf numFmtId="0" fontId="7" fillId="0" borderId="0" xfId="0" applyFont="1" applyFill="1" applyBorder="1" applyAlignment="1"/>
    <xf numFmtId="0" fontId="14" fillId="0" borderId="15" xfId="0" applyFont="1" applyBorder="1" applyAlignment="1" applyProtection="1">
      <alignment horizontal="left" vertical="center"/>
    </xf>
    <xf numFmtId="0" fontId="14" fillId="0" borderId="0" xfId="0" applyFont="1" applyBorder="1" applyAlignment="1" applyProtection="1">
      <alignment horizontal="left" vertical="center"/>
    </xf>
    <xf numFmtId="0" fontId="67" fillId="0" borderId="15" xfId="0" applyFont="1" applyBorder="1" applyAlignment="1" applyProtection="1">
      <alignment horizontal="left" vertical="center"/>
    </xf>
    <xf numFmtId="0" fontId="0" fillId="0" borderId="15" xfId="0" applyBorder="1" applyProtection="1"/>
    <xf numFmtId="0" fontId="0" fillId="0" borderId="0" xfId="0" applyBorder="1" applyProtection="1"/>
    <xf numFmtId="0" fontId="66" fillId="0" borderId="0" xfId="0" applyFont="1" applyBorder="1" applyProtection="1"/>
    <xf numFmtId="0" fontId="0" fillId="0" borderId="16" xfId="0" applyBorder="1" applyProtection="1"/>
    <xf numFmtId="0" fontId="66" fillId="0" borderId="15" xfId="0" applyFont="1" applyBorder="1" applyProtection="1"/>
    <xf numFmtId="0" fontId="66" fillId="0" borderId="16" xfId="0" applyFont="1" applyBorder="1" applyProtection="1"/>
    <xf numFmtId="0" fontId="70" fillId="0" borderId="0" xfId="30" applyFont="1" applyFill="1" applyBorder="1" applyAlignment="1" applyProtection="1">
      <alignment horizontal="left" vertical="center"/>
    </xf>
    <xf numFmtId="0" fontId="18" fillId="0" borderId="0" xfId="0" applyFont="1" applyBorder="1" applyAlignment="1" applyProtection="1">
      <alignment horizontal="left" vertical="center"/>
    </xf>
    <xf numFmtId="0" fontId="0" fillId="0" borderId="15" xfId="0" applyBorder="1" applyAlignment="1" applyProtection="1"/>
    <xf numFmtId="0" fontId="16" fillId="26" borderId="18" xfId="36" applyFont="1" applyFill="1" applyBorder="1" applyAlignment="1" applyProtection="1">
      <alignment horizontal="left" vertical="center"/>
    </xf>
    <xf numFmtId="0" fontId="16" fillId="26" borderId="160" xfId="36" applyFont="1" applyFill="1" applyBorder="1" applyAlignment="1" applyProtection="1">
      <alignment horizontal="left" vertical="center"/>
    </xf>
    <xf numFmtId="0" fontId="142" fillId="0" borderId="15" xfId="0" applyFont="1" applyBorder="1" applyAlignment="1">
      <alignment horizontal="center"/>
    </xf>
    <xf numFmtId="0" fontId="142" fillId="0" borderId="0" xfId="0" applyFont="1" applyBorder="1" applyAlignment="1">
      <alignment horizontal="center"/>
    </xf>
    <xf numFmtId="0" fontId="142" fillId="0" borderId="16" xfId="0" applyFont="1" applyBorder="1" applyAlignment="1">
      <alignment horizontal="center"/>
    </xf>
    <xf numFmtId="0" fontId="0" fillId="0" borderId="156" xfId="0" applyBorder="1"/>
    <xf numFmtId="0" fontId="0" fillId="0" borderId="157" xfId="0" applyBorder="1"/>
    <xf numFmtId="0" fontId="0" fillId="0" borderId="15" xfId="0" applyBorder="1" applyAlignment="1" applyProtection="1">
      <alignment vertical="center" wrapText="1"/>
    </xf>
    <xf numFmtId="0" fontId="24" fillId="0" borderId="15" xfId="0" applyFont="1" applyFill="1" applyBorder="1" applyAlignment="1" applyProtection="1">
      <alignment horizontal="left" vertical="center"/>
    </xf>
    <xf numFmtId="0" fontId="17" fillId="33" borderId="57" xfId="30" applyFont="1" applyFill="1" applyBorder="1" applyAlignment="1" applyProtection="1">
      <alignment horizontal="left" vertical="center" indent="1"/>
    </xf>
    <xf numFmtId="0" fontId="17" fillId="33" borderId="58" xfId="30" applyFont="1" applyFill="1" applyBorder="1" applyAlignment="1" applyProtection="1">
      <alignment horizontal="left" vertical="center" indent="1"/>
    </xf>
    <xf numFmtId="0" fontId="9" fillId="33" borderId="48" xfId="0" applyFont="1" applyFill="1" applyBorder="1" applyAlignment="1" applyProtection="1">
      <alignment horizontal="center" vertical="center" wrapText="1"/>
    </xf>
    <xf numFmtId="0" fontId="9" fillId="33" borderId="140" xfId="0" applyFont="1" applyFill="1" applyBorder="1" applyAlignment="1" applyProtection="1">
      <alignment horizontal="center" vertical="center"/>
    </xf>
    <xf numFmtId="0" fontId="9" fillId="33" borderId="22" xfId="0" applyFont="1" applyFill="1" applyBorder="1" applyAlignment="1" applyProtection="1">
      <alignment horizontal="center" vertical="center" wrapText="1"/>
    </xf>
    <xf numFmtId="3" fontId="9" fillId="0" borderId="57" xfId="0" applyNumberFormat="1" applyFont="1" applyBorder="1" applyAlignment="1" applyProtection="1">
      <alignment horizontal="center" vertical="center"/>
    </xf>
    <xf numFmtId="9" fontId="9" fillId="0" borderId="49" xfId="0" applyNumberFormat="1" applyFont="1" applyBorder="1" applyAlignment="1" applyProtection="1">
      <alignment horizontal="center" vertical="center"/>
    </xf>
    <xf numFmtId="3" fontId="9" fillId="0" borderId="48" xfId="0" applyNumberFormat="1" applyFont="1" applyBorder="1" applyAlignment="1" applyProtection="1">
      <alignment horizontal="center" vertical="center"/>
    </xf>
    <xf numFmtId="9" fontId="9" fillId="0" borderId="18" xfId="0" applyNumberFormat="1" applyFont="1" applyBorder="1" applyAlignment="1" applyProtection="1">
      <alignment horizontal="center" vertical="center"/>
    </xf>
    <xf numFmtId="0" fontId="16" fillId="33" borderId="140" xfId="0" applyFont="1" applyFill="1" applyBorder="1" applyAlignment="1" applyProtection="1">
      <alignment horizontal="left" vertical="center"/>
    </xf>
    <xf numFmtId="0" fontId="16" fillId="33" borderId="18" xfId="0" applyFont="1" applyFill="1" applyBorder="1" applyAlignment="1" applyProtection="1">
      <alignment horizontal="left" vertical="center"/>
    </xf>
    <xf numFmtId="0" fontId="7" fillId="111" borderId="15" xfId="328" applyFont="1" applyFill="1" applyBorder="1"/>
    <xf numFmtId="0" fontId="7" fillId="111" borderId="0" xfId="328" applyFont="1" applyFill="1" applyBorder="1"/>
    <xf numFmtId="0" fontId="7" fillId="111" borderId="16" xfId="328" applyFont="1" applyFill="1" applyBorder="1"/>
    <xf numFmtId="0" fontId="9" fillId="0" borderId="166" xfId="223" applyFont="1" applyFill="1" applyBorder="1" applyAlignment="1" applyProtection="1">
      <alignment vertical="center"/>
      <protection hidden="1"/>
    </xf>
    <xf numFmtId="0" fontId="17" fillId="0" borderId="167" xfId="36" applyFont="1" applyFill="1" applyBorder="1" applyAlignment="1" applyProtection="1">
      <alignment horizontal="center" vertical="center" wrapText="1"/>
    </xf>
    <xf numFmtId="2" fontId="9" fillId="109" borderId="168" xfId="223" applyNumberFormat="1" applyFont="1" applyFill="1" applyBorder="1" applyAlignment="1" applyProtection="1">
      <alignment horizontal="center" vertical="center"/>
      <protection hidden="1"/>
    </xf>
    <xf numFmtId="2" fontId="9" fillId="31" borderId="169" xfId="328" applyNumberFormat="1" applyFont="1" applyFill="1" applyBorder="1" applyAlignment="1" applyProtection="1">
      <alignment horizontal="center" vertical="center"/>
      <protection locked="0"/>
    </xf>
    <xf numFmtId="2" fontId="9" fillId="49" borderId="166" xfId="328" applyNumberFormat="1" applyFont="1" applyFill="1" applyBorder="1" applyAlignment="1" applyProtection="1">
      <alignment horizontal="center" vertical="center"/>
      <protection locked="0"/>
    </xf>
    <xf numFmtId="2" fontId="9" fillId="111" borderId="82" xfId="328" applyNumberFormat="1" applyFont="1" applyFill="1" applyBorder="1" applyAlignment="1" applyProtection="1">
      <alignment horizontal="center" vertical="center"/>
      <protection locked="0"/>
    </xf>
    <xf numFmtId="2" fontId="9" fillId="111" borderId="132" xfId="328" applyNumberFormat="1" applyFont="1" applyFill="1" applyBorder="1" applyAlignment="1" applyProtection="1">
      <alignment horizontal="center" vertical="center"/>
      <protection locked="0"/>
    </xf>
    <xf numFmtId="2" fontId="9" fillId="111" borderId="138" xfId="328" applyNumberFormat="1" applyFont="1" applyFill="1" applyBorder="1" applyAlignment="1" applyProtection="1">
      <alignment horizontal="center" vertical="center"/>
      <protection locked="0"/>
    </xf>
    <xf numFmtId="2" fontId="9" fillId="111" borderId="100" xfId="328" applyNumberFormat="1" applyFont="1" applyFill="1" applyBorder="1" applyAlignment="1" applyProtection="1">
      <alignment horizontal="center" vertical="center"/>
      <protection locked="0"/>
    </xf>
    <xf numFmtId="2" fontId="9" fillId="31" borderId="47" xfId="328" applyNumberFormat="1" applyFont="1" applyFill="1" applyBorder="1" applyAlignment="1" applyProtection="1">
      <alignment horizontal="center" vertical="center"/>
      <protection locked="0"/>
    </xf>
    <xf numFmtId="2" fontId="9" fillId="109" borderId="28" xfId="223" applyNumberFormat="1" applyFont="1" applyFill="1" applyBorder="1" applyAlignment="1" applyProtection="1">
      <alignment horizontal="center" vertical="center"/>
      <protection hidden="1"/>
    </xf>
    <xf numFmtId="2" fontId="9" fillId="49" borderId="135" xfId="328" applyNumberFormat="1" applyFont="1" applyFill="1" applyBorder="1" applyAlignment="1" applyProtection="1">
      <alignment horizontal="center" vertical="center"/>
      <protection locked="0"/>
    </xf>
    <xf numFmtId="0" fontId="9" fillId="111" borderId="0" xfId="328" applyFont="1" applyFill="1" applyBorder="1" applyAlignment="1" applyProtection="1">
      <alignment horizontal="center" vertical="center"/>
      <protection locked="0"/>
    </xf>
    <xf numFmtId="2" fontId="9" fillId="111" borderId="0" xfId="328" applyNumberFormat="1" applyFont="1" applyFill="1" applyBorder="1" applyAlignment="1" applyProtection="1">
      <alignment horizontal="center" vertical="center"/>
      <protection locked="0"/>
    </xf>
    <xf numFmtId="2" fontId="9" fillId="111" borderId="16" xfId="328" applyNumberFormat="1" applyFont="1" applyFill="1" applyBorder="1" applyAlignment="1" applyProtection="1">
      <alignment horizontal="center" vertical="center"/>
      <protection locked="0"/>
    </xf>
    <xf numFmtId="2" fontId="9" fillId="109" borderId="82" xfId="223" applyNumberFormat="1" applyFont="1" applyFill="1" applyBorder="1" applyAlignment="1" applyProtection="1">
      <alignment horizontal="center" vertical="center"/>
      <protection hidden="1"/>
    </xf>
    <xf numFmtId="2" fontId="9" fillId="31" borderId="100" xfId="328" applyNumberFormat="1" applyFont="1" applyFill="1" applyBorder="1" applyAlignment="1" applyProtection="1">
      <alignment horizontal="center" vertical="center"/>
      <protection locked="0"/>
    </xf>
    <xf numFmtId="2" fontId="9" fillId="49" borderId="133" xfId="328" applyNumberFormat="1" applyFont="1" applyFill="1" applyBorder="1" applyAlignment="1" applyProtection="1">
      <alignment horizontal="center" vertical="center"/>
      <protection locked="0"/>
    </xf>
    <xf numFmtId="2" fontId="9" fillId="111" borderId="28" xfId="328" applyNumberFormat="1" applyFont="1" applyFill="1" applyBorder="1" applyAlignment="1" applyProtection="1">
      <alignment horizontal="center" vertical="center"/>
      <protection locked="0"/>
    </xf>
    <xf numFmtId="2" fontId="9" fillId="111" borderId="139" xfId="328" applyNumberFormat="1" applyFont="1" applyFill="1" applyBorder="1" applyAlignment="1" applyProtection="1">
      <alignment horizontal="center" vertical="center"/>
      <protection locked="0"/>
    </xf>
    <xf numFmtId="2" fontId="9" fillId="111" borderId="134" xfId="328" applyNumberFormat="1" applyFont="1" applyFill="1" applyBorder="1" applyAlignment="1" applyProtection="1">
      <alignment horizontal="center" vertical="center"/>
      <protection locked="0"/>
    </xf>
    <xf numFmtId="2" fontId="9" fillId="111" borderId="47" xfId="328" applyNumberFormat="1" applyFont="1" applyFill="1" applyBorder="1" applyAlignment="1" applyProtection="1">
      <alignment horizontal="center" vertical="center"/>
      <protection locked="0"/>
    </xf>
    <xf numFmtId="9" fontId="9" fillId="110" borderId="173" xfId="46" applyFont="1" applyFill="1" applyBorder="1" applyAlignment="1" applyProtection="1">
      <alignment horizontal="center" vertical="center"/>
      <protection locked="0"/>
    </xf>
    <xf numFmtId="0" fontId="9" fillId="0" borderId="117" xfId="328" applyFont="1" applyFill="1" applyBorder="1" applyAlignment="1">
      <alignment horizontal="left" vertical="center"/>
    </xf>
    <xf numFmtId="2" fontId="9" fillId="109" borderId="28" xfId="328" applyNumberFormat="1" applyFont="1" applyFill="1" applyBorder="1" applyAlignment="1" applyProtection="1">
      <alignment horizontal="center" vertical="center"/>
      <protection locked="0"/>
    </xf>
    <xf numFmtId="9" fontId="9" fillId="110" borderId="18" xfId="36" applyNumberFormat="1" applyFont="1" applyFill="1" applyBorder="1" applyAlignment="1" applyProtection="1">
      <alignment horizontal="center" vertical="center" wrapText="1"/>
      <protection locked="0"/>
    </xf>
    <xf numFmtId="0" fontId="9" fillId="0" borderId="117" xfId="328" applyFont="1" applyFill="1" applyBorder="1" applyAlignment="1">
      <alignment vertical="center"/>
    </xf>
    <xf numFmtId="2" fontId="9" fillId="113" borderId="28" xfId="328" applyNumberFormat="1" applyFont="1" applyFill="1" applyBorder="1" applyAlignment="1" applyProtection="1">
      <alignment horizontal="center" vertical="center"/>
      <protection locked="0"/>
    </xf>
    <xf numFmtId="2" fontId="9" fillId="113" borderId="28" xfId="48" applyNumberFormat="1" applyFont="1" applyFill="1" applyBorder="1" applyAlignment="1" applyProtection="1">
      <alignment horizontal="center" vertical="center"/>
      <protection locked="0"/>
    </xf>
    <xf numFmtId="2" fontId="9" fillId="0" borderId="100" xfId="328" applyNumberFormat="1" applyFont="1" applyFill="1" applyBorder="1" applyAlignment="1" applyProtection="1">
      <alignment horizontal="center" vertical="center"/>
      <protection locked="0"/>
    </xf>
    <xf numFmtId="2" fontId="9" fillId="111" borderId="28" xfId="36" applyNumberFormat="1" applyFont="1" applyFill="1" applyBorder="1" applyAlignment="1" applyProtection="1">
      <alignment horizontal="center" vertical="center" wrapText="1"/>
      <protection locked="0"/>
    </xf>
    <xf numFmtId="2" fontId="9" fillId="111" borderId="139" xfId="36" applyNumberFormat="1" applyFont="1" applyFill="1" applyBorder="1" applyAlignment="1" applyProtection="1">
      <alignment horizontal="center" vertical="center" wrapText="1"/>
      <protection locked="0"/>
    </xf>
    <xf numFmtId="2" fontId="9" fillId="111" borderId="134" xfId="36" applyNumberFormat="1" applyFont="1" applyFill="1" applyBorder="1" applyAlignment="1" applyProtection="1">
      <alignment horizontal="center" vertical="center" wrapText="1"/>
      <protection locked="0"/>
    </xf>
    <xf numFmtId="2" fontId="9" fillId="111" borderId="47" xfId="36" applyNumberFormat="1" applyFont="1" applyFill="1" applyBorder="1" applyAlignment="1" applyProtection="1">
      <alignment horizontal="center" vertical="center" wrapText="1"/>
      <protection locked="0"/>
    </xf>
    <xf numFmtId="0" fontId="9" fillId="111" borderId="139" xfId="328" applyFont="1" applyFill="1" applyBorder="1" applyAlignment="1" applyProtection="1">
      <alignment horizontal="center" vertical="center"/>
      <protection locked="0"/>
    </xf>
    <xf numFmtId="2" fontId="9" fillId="109" borderId="82" xfId="328" applyNumberFormat="1" applyFont="1" applyFill="1" applyBorder="1" applyAlignment="1" applyProtection="1">
      <alignment horizontal="center" vertical="center"/>
      <protection locked="0"/>
    </xf>
    <xf numFmtId="2" fontId="9" fillId="31" borderId="48" xfId="328" applyNumberFormat="1" applyFont="1" applyFill="1" applyBorder="1" applyAlignment="1" applyProtection="1">
      <alignment horizontal="center" vertical="center"/>
      <protection locked="0"/>
    </xf>
    <xf numFmtId="9" fontId="9" fillId="110" borderId="18" xfId="46" applyFont="1" applyFill="1" applyBorder="1" applyAlignment="1" applyProtection="1">
      <alignment horizontal="center" vertical="center" wrapText="1"/>
      <protection locked="0"/>
    </xf>
    <xf numFmtId="2" fontId="9" fillId="111" borderId="135" xfId="328" applyNumberFormat="1" applyFont="1" applyFill="1" applyBorder="1" applyAlignment="1" applyProtection="1">
      <alignment horizontal="center" vertical="center"/>
      <protection locked="0"/>
    </xf>
    <xf numFmtId="2" fontId="9" fillId="111" borderId="133" xfId="328" applyNumberFormat="1" applyFont="1" applyFill="1" applyBorder="1" applyAlignment="1" applyProtection="1">
      <alignment horizontal="center" vertical="center"/>
      <protection locked="0"/>
    </xf>
    <xf numFmtId="2" fontId="9" fillId="0" borderId="47" xfId="328" applyNumberFormat="1" applyFont="1" applyFill="1" applyBorder="1" applyAlignment="1" applyProtection="1">
      <alignment horizontal="center" vertical="center"/>
      <protection locked="0"/>
    </xf>
    <xf numFmtId="2" fontId="9" fillId="31" borderId="17" xfId="328" applyNumberFormat="1" applyFont="1" applyFill="1" applyBorder="1" applyAlignment="1" applyProtection="1">
      <alignment horizontal="center" vertical="center"/>
      <protection locked="0"/>
    </xf>
    <xf numFmtId="0" fontId="9" fillId="0" borderId="138" xfId="36" applyFont="1" applyFill="1" applyBorder="1" applyAlignment="1" applyProtection="1">
      <alignment horizontal="center" vertical="center"/>
    </xf>
    <xf numFmtId="0" fontId="9" fillId="113" borderId="28" xfId="48" applyFont="1" applyFill="1" applyBorder="1" applyAlignment="1" applyProtection="1">
      <alignment horizontal="center" vertical="center"/>
      <protection locked="0"/>
    </xf>
    <xf numFmtId="2" fontId="9" fillId="110" borderId="28" xfId="328" applyNumberFormat="1" applyFont="1" applyFill="1" applyBorder="1" applyAlignment="1" applyProtection="1">
      <alignment horizontal="center" vertical="center"/>
      <protection locked="0"/>
    </xf>
    <xf numFmtId="2" fontId="9" fillId="0" borderId="17" xfId="328" applyNumberFormat="1" applyFont="1" applyFill="1" applyBorder="1" applyAlignment="1">
      <alignment horizontal="center" vertical="center"/>
    </xf>
    <xf numFmtId="2" fontId="9" fillId="108" borderId="28" xfId="328" applyNumberFormat="1" applyFont="1" applyFill="1" applyBorder="1" applyAlignment="1" applyProtection="1">
      <alignment horizontal="center" vertical="center"/>
      <protection locked="0"/>
    </xf>
    <xf numFmtId="2" fontId="9" fillId="111" borderId="60" xfId="328" applyNumberFormat="1" applyFont="1" applyFill="1" applyBorder="1" applyAlignment="1" applyProtection="1">
      <alignment horizontal="center" vertical="center"/>
      <protection locked="0"/>
    </xf>
    <xf numFmtId="2" fontId="9" fillId="109" borderId="22" xfId="328" applyNumberFormat="1" applyFont="1" applyFill="1" applyBorder="1" applyAlignment="1" applyProtection="1">
      <alignment horizontal="center" vertical="center"/>
      <protection locked="0"/>
    </xf>
    <xf numFmtId="2" fontId="9" fillId="49" borderId="139" xfId="328" applyNumberFormat="1" applyFont="1" applyFill="1" applyBorder="1" applyAlignment="1" applyProtection="1">
      <alignment horizontal="center" vertical="center"/>
      <protection locked="0"/>
    </xf>
    <xf numFmtId="2" fontId="9" fillId="0" borderId="48" xfId="328" applyNumberFormat="1" applyFont="1" applyFill="1" applyBorder="1" applyAlignment="1">
      <alignment horizontal="center" vertical="center"/>
    </xf>
    <xf numFmtId="2" fontId="9" fillId="31" borderId="17" xfId="328" applyNumberFormat="1" applyFont="1" applyFill="1" applyBorder="1" applyAlignment="1" applyProtection="1">
      <alignment horizontal="center" vertical="center"/>
    </xf>
    <xf numFmtId="2" fontId="9" fillId="49" borderId="135" xfId="328" applyNumberFormat="1" applyFont="1" applyFill="1" applyBorder="1" applyAlignment="1" applyProtection="1">
      <alignment horizontal="center" vertical="center"/>
    </xf>
    <xf numFmtId="2" fontId="9" fillId="31" borderId="47" xfId="328" applyNumberFormat="1" applyFont="1" applyFill="1" applyBorder="1" applyAlignment="1" applyProtection="1">
      <alignment horizontal="center" vertical="center"/>
    </xf>
    <xf numFmtId="178" fontId="9" fillId="110" borderId="38" xfId="327" applyNumberFormat="1" applyFont="1" applyFill="1" applyBorder="1" applyAlignment="1" applyProtection="1">
      <alignment horizontal="center" vertical="center"/>
      <protection hidden="1"/>
    </xf>
    <xf numFmtId="0" fontId="0" fillId="0" borderId="40" xfId="0" applyBorder="1"/>
    <xf numFmtId="0" fontId="7" fillId="0" borderId="0" xfId="328"/>
    <xf numFmtId="0" fontId="7" fillId="0" borderId="0" xfId="328" applyFont="1" applyFill="1"/>
    <xf numFmtId="0" fontId="14" fillId="0" borderId="128" xfId="0" applyFont="1" applyFill="1" applyBorder="1" applyAlignment="1">
      <alignment horizontal="center" vertical="center" wrapText="1"/>
    </xf>
    <xf numFmtId="0" fontId="14" fillId="0" borderId="0" xfId="0" applyFont="1" applyFill="1" applyBorder="1" applyAlignment="1">
      <alignment horizontal="left" vertical="top" wrapText="1" indent="1"/>
    </xf>
    <xf numFmtId="0" fontId="0" fillId="0" borderId="0" xfId="0" applyFill="1" applyBorder="1" applyAlignment="1">
      <alignment horizontal="left" vertical="center" wrapText="1" indent="1"/>
    </xf>
    <xf numFmtId="0" fontId="0" fillId="0" borderId="0" xfId="0" applyFill="1" applyBorder="1" applyAlignment="1">
      <alignment horizontal="left" vertical="top"/>
    </xf>
    <xf numFmtId="0" fontId="0" fillId="0" borderId="0" xfId="0" applyFill="1" applyAlignment="1">
      <alignment horizontal="left" vertical="top"/>
    </xf>
    <xf numFmtId="0" fontId="16" fillId="0" borderId="15" xfId="0" applyFont="1" applyFill="1" applyBorder="1" applyAlignment="1">
      <alignment horizontal="center" vertical="center" wrapText="1"/>
    </xf>
    <xf numFmtId="0" fontId="0" fillId="0" borderId="16" xfId="0" applyFill="1" applyBorder="1" applyAlignment="1">
      <alignment horizontal="left" vertical="center" wrapText="1" indent="1"/>
    </xf>
    <xf numFmtId="0" fontId="0" fillId="0" borderId="15" xfId="0" applyFill="1" applyBorder="1" applyAlignment="1">
      <alignment horizontal="center"/>
    </xf>
    <xf numFmtId="0" fontId="14" fillId="0" borderId="11" xfId="0" applyFont="1" applyFill="1" applyBorder="1" applyAlignment="1">
      <alignment horizontal="left" vertical="top" wrapText="1" indent="1"/>
    </xf>
    <xf numFmtId="0" fontId="18" fillId="0" borderId="31" xfId="0" applyFont="1" applyFill="1" applyBorder="1" applyAlignment="1">
      <alignment horizontal="left" vertical="center" wrapText="1" indent="1"/>
    </xf>
    <xf numFmtId="0" fontId="0" fillId="0" borderId="58" xfId="0" applyFill="1" applyBorder="1" applyAlignment="1">
      <alignment horizontal="left" vertical="center" wrapText="1" indent="1"/>
    </xf>
    <xf numFmtId="0" fontId="14" fillId="0" borderId="58" xfId="0" applyFont="1" applyFill="1" applyBorder="1" applyAlignment="1">
      <alignment horizontal="left" vertical="top" wrapText="1" indent="1"/>
    </xf>
    <xf numFmtId="0" fontId="8" fillId="0" borderId="58" xfId="30" applyFill="1" applyBorder="1" applyAlignment="1" applyProtection="1">
      <alignment horizontal="left" vertical="center" wrapText="1" indent="1"/>
    </xf>
    <xf numFmtId="0" fontId="8" fillId="0" borderId="58" xfId="30" applyFont="1" applyFill="1" applyBorder="1" applyAlignment="1" applyProtection="1">
      <alignment horizontal="left" vertical="center" wrapText="1" indent="1"/>
    </xf>
    <xf numFmtId="0" fontId="18" fillId="0" borderId="31" xfId="0" applyNumberFormat="1" applyFont="1" applyFill="1" applyBorder="1" applyAlignment="1">
      <alignment horizontal="left" vertical="center" wrapText="1" indent="1"/>
    </xf>
    <xf numFmtId="0" fontId="7" fillId="0" borderId="31" xfId="0" applyFont="1" applyFill="1" applyBorder="1" applyAlignment="1">
      <alignment horizontal="left" vertical="center" wrapText="1" indent="1"/>
    </xf>
    <xf numFmtId="0" fontId="8" fillId="0" borderId="58" xfId="30" applyFill="1" applyBorder="1" applyAlignment="1" applyProtection="1">
      <alignment horizontal="left" vertical="center" indent="1"/>
    </xf>
    <xf numFmtId="0" fontId="14" fillId="0" borderId="11" xfId="0" applyFont="1" applyFill="1" applyBorder="1" applyAlignment="1">
      <alignment horizontal="left" vertical="center" wrapText="1" indent="2"/>
    </xf>
    <xf numFmtId="0" fontId="18" fillId="0" borderId="108" xfId="0" applyFont="1" applyFill="1" applyBorder="1" applyAlignment="1">
      <alignment horizontal="left" vertical="center" wrapText="1" indent="1"/>
    </xf>
    <xf numFmtId="0" fontId="14" fillId="0" borderId="13" xfId="0" applyFont="1" applyFill="1" applyBorder="1" applyAlignment="1">
      <alignment horizontal="left" vertical="center" wrapText="1" indent="2"/>
    </xf>
    <xf numFmtId="0" fontId="18" fillId="0" borderId="99" xfId="0" applyFont="1" applyFill="1" applyBorder="1" applyAlignment="1">
      <alignment horizontal="left" vertical="center" wrapText="1" indent="1"/>
    </xf>
    <xf numFmtId="0" fontId="8" fillId="0" borderId="59" xfId="30" applyFont="1" applyFill="1" applyBorder="1" applyAlignment="1" applyProtection="1">
      <alignment horizontal="left" vertical="center" wrapText="1" indent="1"/>
    </xf>
    <xf numFmtId="0" fontId="14" fillId="0" borderId="107" xfId="0" applyFont="1" applyFill="1" applyBorder="1" applyAlignment="1">
      <alignment horizontal="left" vertical="top" wrapText="1" indent="1"/>
    </xf>
    <xf numFmtId="0" fontId="0" fillId="0" borderId="103" xfId="0" applyFill="1" applyBorder="1" applyAlignment="1">
      <alignment horizontal="left" vertical="center" wrapText="1" indent="1"/>
    </xf>
    <xf numFmtId="0" fontId="14" fillId="0" borderId="13" xfId="0" applyFont="1" applyFill="1" applyBorder="1" applyAlignment="1">
      <alignment horizontal="left" vertical="top" wrapText="1" indent="1"/>
    </xf>
    <xf numFmtId="0" fontId="8" fillId="0" borderId="59" xfId="30" applyFill="1" applyBorder="1" applyAlignment="1" applyProtection="1">
      <alignment horizontal="left" vertical="center" wrapText="1" indent="1"/>
    </xf>
    <xf numFmtId="0" fontId="16" fillId="0" borderId="0" xfId="36" applyFont="1" applyFill="1" applyBorder="1" applyAlignment="1" applyProtection="1">
      <alignment horizontal="left" vertical="center" indent="1"/>
    </xf>
    <xf numFmtId="0" fontId="17" fillId="0" borderId="0" xfId="0" applyFont="1" applyFill="1" applyBorder="1" applyAlignment="1" applyProtection="1">
      <alignment horizontal="left" vertical="center" indent="1"/>
    </xf>
    <xf numFmtId="0" fontId="0" fillId="0" borderId="0" xfId="0" applyFill="1" applyBorder="1" applyAlignment="1" applyProtection="1">
      <alignment horizontal="left" vertical="center" indent="1"/>
    </xf>
    <xf numFmtId="3" fontId="18" fillId="30" borderId="135" xfId="36" applyNumberFormat="1" applyFont="1" applyFill="1" applyBorder="1" applyAlignment="1" applyProtection="1">
      <alignment horizontal="right" vertical="center" indent="1"/>
      <protection locked="0"/>
    </xf>
    <xf numFmtId="3" fontId="18" fillId="0" borderId="134" xfId="36" applyNumberFormat="1" applyFont="1" applyFill="1" applyBorder="1" applyAlignment="1" applyProtection="1">
      <alignment horizontal="center" vertical="center"/>
      <protection locked="0"/>
    </xf>
    <xf numFmtId="3" fontId="9" fillId="0" borderId="132" xfId="36" applyNumberFormat="1" applyFont="1" applyFill="1" applyBorder="1" applyAlignment="1" applyProtection="1">
      <alignment horizontal="center" vertical="center"/>
      <protection locked="0"/>
    </xf>
    <xf numFmtId="3" fontId="9" fillId="0" borderId="139" xfId="36" applyNumberFormat="1" applyFont="1" applyFill="1" applyBorder="1" applyAlignment="1" applyProtection="1">
      <alignment horizontal="center" vertical="center"/>
      <protection locked="0"/>
    </xf>
    <xf numFmtId="0" fontId="16" fillId="0" borderId="0" xfId="36" applyFont="1" applyFill="1" applyBorder="1" applyAlignment="1" applyProtection="1">
      <alignment horizontal="left" vertical="center"/>
    </xf>
    <xf numFmtId="0" fontId="17" fillId="0" borderId="0" xfId="0" applyFont="1" applyFill="1" applyBorder="1" applyAlignment="1" applyProtection="1">
      <alignment horizontal="left" vertical="center"/>
    </xf>
    <xf numFmtId="0" fontId="10" fillId="0" borderId="0" xfId="36" applyFont="1" applyFill="1" applyBorder="1" applyAlignment="1" applyProtection="1">
      <alignment horizontal="center" vertical="center"/>
    </xf>
    <xf numFmtId="0" fontId="16" fillId="0" borderId="15" xfId="36" applyFont="1" applyFill="1" applyBorder="1" applyAlignment="1" applyProtection="1">
      <alignment horizontal="left" vertical="center"/>
    </xf>
    <xf numFmtId="0" fontId="18" fillId="0" borderId="15" xfId="36" applyFont="1" applyFill="1" applyBorder="1" applyAlignment="1" applyProtection="1"/>
    <xf numFmtId="0" fontId="14" fillId="0" borderId="15" xfId="36" applyFont="1" applyFill="1" applyBorder="1" applyAlignment="1" applyProtection="1">
      <alignment horizontal="center" vertical="center" textRotation="90"/>
    </xf>
    <xf numFmtId="0" fontId="14" fillId="0" borderId="139" xfId="0" applyFont="1" applyFill="1" applyBorder="1" applyAlignment="1" applyProtection="1">
      <alignment horizontal="center" vertical="center" wrapText="1"/>
    </xf>
    <xf numFmtId="0" fontId="14" fillId="0" borderId="139" xfId="0" applyFont="1" applyFill="1" applyBorder="1" applyAlignment="1" applyProtection="1"/>
    <xf numFmtId="0" fontId="35" fillId="0" borderId="135" xfId="0" applyFont="1" applyFill="1" applyBorder="1" applyAlignment="1" applyProtection="1">
      <alignment horizontal="center" vertical="center" wrapText="1"/>
    </xf>
    <xf numFmtId="0" fontId="35" fillId="0" borderId="171" xfId="0" applyFont="1" applyFill="1" applyBorder="1" applyAlignment="1" applyProtection="1">
      <alignment horizontal="center" vertical="center" wrapText="1"/>
    </xf>
    <xf numFmtId="0" fontId="35" fillId="0" borderId="133" xfId="0" applyFont="1" applyFill="1" applyBorder="1" applyAlignment="1" applyProtection="1">
      <alignment horizontal="center" vertical="center" wrapText="1"/>
    </xf>
    <xf numFmtId="0" fontId="18" fillId="0" borderId="137" xfId="36" applyFont="1" applyFill="1" applyBorder="1" applyAlignment="1" applyProtection="1">
      <alignment horizontal="center" vertical="center" wrapText="1"/>
    </xf>
    <xf numFmtId="3" fontId="14" fillId="30" borderId="137" xfId="36" applyNumberFormat="1" applyFont="1" applyFill="1" applyBorder="1" applyAlignment="1" applyProtection="1">
      <alignment horizontal="right" vertical="center" indent="1"/>
      <protection locked="0"/>
    </xf>
    <xf numFmtId="3" fontId="14" fillId="30" borderId="135" xfId="36" applyNumberFormat="1" applyFont="1" applyFill="1" applyBorder="1" applyAlignment="1" applyProtection="1">
      <alignment horizontal="right" vertical="center" indent="1"/>
      <protection locked="0"/>
    </xf>
    <xf numFmtId="168" fontId="18" fillId="0" borderId="156" xfId="36" applyNumberFormat="1" applyFont="1" applyFill="1" applyBorder="1" applyAlignment="1" applyProtection="1">
      <alignment horizontal="center" vertical="center"/>
    </xf>
    <xf numFmtId="0" fontId="18" fillId="0" borderId="134" xfId="36" applyFont="1" applyFill="1" applyBorder="1" applyAlignment="1" applyProtection="1">
      <alignment horizontal="center" vertical="center" wrapText="1"/>
    </xf>
    <xf numFmtId="3" fontId="14" fillId="39" borderId="137" xfId="36" applyNumberFormat="1" applyFont="1" applyFill="1" applyBorder="1" applyAlignment="1" applyProtection="1">
      <alignment horizontal="right" vertical="center" indent="1"/>
      <protection locked="0"/>
    </xf>
    <xf numFmtId="168" fontId="18" fillId="0" borderId="172" xfId="36" applyNumberFormat="1" applyFont="1" applyFill="1" applyBorder="1" applyAlignment="1" applyProtection="1">
      <alignment horizontal="center" vertical="center"/>
    </xf>
    <xf numFmtId="3" fontId="14" fillId="30" borderId="132" xfId="0" applyNumberFormat="1" applyFont="1" applyFill="1" applyBorder="1" applyAlignment="1" applyProtection="1">
      <alignment horizontal="right" vertical="center" indent="1"/>
      <protection locked="0"/>
    </xf>
    <xf numFmtId="168" fontId="18" fillId="0" borderId="170" xfId="36" applyNumberFormat="1" applyFont="1" applyFill="1" applyBorder="1" applyAlignment="1" applyProtection="1">
      <alignment horizontal="center" vertical="center"/>
    </xf>
    <xf numFmtId="0" fontId="0" fillId="26" borderId="170" xfId="0" applyFill="1" applyBorder="1" applyAlignment="1" applyProtection="1">
      <alignment horizontal="left" indent="1"/>
    </xf>
    <xf numFmtId="0" fontId="18" fillId="0" borderId="135" xfId="36" applyFont="1" applyFill="1" applyBorder="1" applyAlignment="1" applyProtection="1">
      <alignment horizontal="center" vertical="center" wrapText="1"/>
    </xf>
    <xf numFmtId="3" fontId="14" fillId="29" borderId="174" xfId="36" applyNumberFormat="1" applyFont="1" applyFill="1" applyBorder="1" applyAlignment="1" applyProtection="1">
      <alignment horizontal="right" vertical="center" indent="1"/>
      <protection locked="0"/>
    </xf>
    <xf numFmtId="3" fontId="44" fillId="0" borderId="132" xfId="30" applyNumberFormat="1" applyFont="1" applyFill="1" applyBorder="1" applyAlignment="1" applyProtection="1">
      <alignment horizontal="right" vertical="center" indent="1"/>
    </xf>
    <xf numFmtId="3" fontId="11" fillId="0" borderId="0" xfId="36" applyNumberFormat="1" applyFont="1" applyFill="1" applyBorder="1" applyAlignment="1" applyProtection="1"/>
    <xf numFmtId="168" fontId="10" fillId="0" borderId="0" xfId="36" applyNumberFormat="1" applyFont="1" applyFill="1" applyBorder="1" applyAlignment="1" applyProtection="1">
      <alignment horizontal="center"/>
    </xf>
    <xf numFmtId="0" fontId="42" fillId="0" borderId="137" xfId="36" applyFont="1" applyFill="1" applyBorder="1" applyAlignment="1" applyProtection="1">
      <alignment horizontal="center" vertical="center" wrapText="1"/>
    </xf>
    <xf numFmtId="3" fontId="14" fillId="29" borderId="137" xfId="36" applyNumberFormat="1" applyFont="1" applyFill="1" applyBorder="1" applyAlignment="1" applyProtection="1">
      <alignment horizontal="right" vertical="center" indent="1"/>
      <protection locked="0"/>
    </xf>
    <xf numFmtId="168" fontId="18" fillId="0" borderId="134" xfId="36" applyNumberFormat="1" applyFont="1" applyFill="1" applyBorder="1" applyAlignment="1" applyProtection="1">
      <alignment horizontal="center" vertical="center"/>
    </xf>
    <xf numFmtId="0" fontId="42" fillId="0" borderId="136" xfId="36" applyFont="1" applyFill="1" applyBorder="1" applyAlignment="1" applyProtection="1">
      <alignment horizontal="center" vertical="center" wrapText="1"/>
    </xf>
    <xf numFmtId="0" fontId="42" fillId="0" borderId="135" xfId="36" applyFont="1" applyFill="1" applyBorder="1" applyAlignment="1" applyProtection="1">
      <alignment horizontal="center" vertical="center" wrapText="1"/>
    </xf>
    <xf numFmtId="3" fontId="14" fillId="30" borderId="174" xfId="36" applyNumberFormat="1" applyFont="1" applyFill="1" applyBorder="1" applyAlignment="1" applyProtection="1">
      <alignment horizontal="right" vertical="center" indent="1"/>
      <protection locked="0"/>
    </xf>
    <xf numFmtId="3" fontId="14" fillId="30" borderId="158" xfId="36" applyNumberFormat="1" applyFont="1" applyFill="1" applyBorder="1" applyAlignment="1" applyProtection="1">
      <alignment horizontal="right" vertical="center" indent="1"/>
      <protection locked="0"/>
    </xf>
    <xf numFmtId="3" fontId="14" fillId="30" borderId="156" xfId="36" applyNumberFormat="1" applyFont="1" applyFill="1" applyBorder="1" applyAlignment="1" applyProtection="1">
      <alignment horizontal="right" vertical="center" indent="1"/>
      <protection locked="0"/>
    </xf>
    <xf numFmtId="3" fontId="14" fillId="29" borderId="139" xfId="36" applyNumberFormat="1" applyFont="1" applyFill="1" applyBorder="1" applyAlignment="1" applyProtection="1">
      <alignment horizontal="right" vertical="center" indent="1"/>
      <protection locked="0"/>
    </xf>
    <xf numFmtId="3" fontId="47" fillId="50" borderId="174" xfId="36" applyNumberFormat="1" applyFont="1" applyFill="1" applyBorder="1" applyAlignment="1" applyProtection="1">
      <alignment horizontal="right" vertical="center" indent="1"/>
      <protection locked="0"/>
    </xf>
    <xf numFmtId="0" fontId="18" fillId="0" borderId="136" xfId="36" applyFont="1" applyFill="1" applyBorder="1" applyAlignment="1" applyProtection="1">
      <alignment horizontal="center" vertical="center" wrapText="1"/>
    </xf>
    <xf numFmtId="3" fontId="14" fillId="29" borderId="136" xfId="36" applyNumberFormat="1" applyFont="1" applyFill="1" applyBorder="1" applyAlignment="1" applyProtection="1">
      <alignment horizontal="right" vertical="center" indent="1"/>
      <protection locked="0"/>
    </xf>
    <xf numFmtId="3" fontId="14" fillId="29" borderId="132" xfId="36" applyNumberFormat="1" applyFont="1" applyFill="1" applyBorder="1" applyAlignment="1" applyProtection="1">
      <alignment horizontal="right" vertical="center" indent="1"/>
      <protection locked="0"/>
    </xf>
    <xf numFmtId="0" fontId="10" fillId="0" borderId="139" xfId="36" applyFont="1" applyFill="1" applyBorder="1" applyAlignment="1" applyProtection="1"/>
    <xf numFmtId="3" fontId="11" fillId="0" borderId="139" xfId="36" applyNumberFormat="1" applyFont="1" applyFill="1" applyBorder="1" applyAlignment="1" applyProtection="1"/>
    <xf numFmtId="168" fontId="10" fillId="0" borderId="139" xfId="36" applyNumberFormat="1" applyFont="1" applyFill="1" applyBorder="1" applyAlignment="1" applyProtection="1">
      <alignment horizontal="center"/>
    </xf>
    <xf numFmtId="3" fontId="14" fillId="27" borderId="137" xfId="36" applyNumberFormat="1" applyFont="1" applyFill="1" applyBorder="1" applyAlignment="1" applyProtection="1">
      <alignment horizontal="right" vertical="center" indent="1"/>
      <protection locked="0"/>
    </xf>
    <xf numFmtId="3" fontId="14" fillId="27" borderId="139" xfId="36" applyNumberFormat="1" applyFont="1" applyFill="1" applyBorder="1" applyAlignment="1" applyProtection="1">
      <alignment horizontal="right" vertical="center" indent="1"/>
      <protection locked="0"/>
    </xf>
    <xf numFmtId="3" fontId="14" fillId="27" borderId="174" xfId="36" applyNumberFormat="1" applyFont="1" applyFill="1" applyBorder="1" applyAlignment="1" applyProtection="1">
      <alignment horizontal="right" vertical="center" indent="1"/>
      <protection locked="0"/>
    </xf>
    <xf numFmtId="3" fontId="14" fillId="27" borderId="158" xfId="36" applyNumberFormat="1" applyFont="1" applyFill="1" applyBorder="1" applyAlignment="1" applyProtection="1">
      <alignment horizontal="right" vertical="center" indent="1"/>
      <protection locked="0"/>
    </xf>
    <xf numFmtId="3" fontId="14" fillId="27" borderId="156" xfId="36" applyNumberFormat="1" applyFont="1" applyFill="1" applyBorder="1" applyAlignment="1" applyProtection="1">
      <alignment horizontal="right" vertical="center" indent="1"/>
      <protection locked="0"/>
    </xf>
    <xf numFmtId="0" fontId="0" fillId="0" borderId="139" xfId="0" applyFill="1" applyBorder="1" applyAlignment="1" applyProtection="1">
      <alignment horizontal="left" wrapText="1" indent="1"/>
    </xf>
    <xf numFmtId="0" fontId="0" fillId="0" borderId="139" xfId="0" applyFill="1" applyBorder="1" applyAlignment="1" applyProtection="1">
      <alignment horizontal="left" vertical="center" wrapText="1" indent="1"/>
    </xf>
    <xf numFmtId="0" fontId="18" fillId="0" borderId="139" xfId="36" applyFont="1" applyFill="1" applyBorder="1" applyAlignment="1" applyProtection="1">
      <alignment horizontal="left" vertical="center" wrapText="1" indent="1"/>
    </xf>
    <xf numFmtId="3" fontId="14" fillId="0" borderId="137" xfId="36" applyNumberFormat="1" applyFont="1" applyFill="1" applyBorder="1" applyAlignment="1" applyProtection="1">
      <alignment horizontal="right" vertical="center" indent="1"/>
      <protection locked="0"/>
    </xf>
    <xf numFmtId="3" fontId="14" fillId="0" borderId="139" xfId="36" applyNumberFormat="1" applyFont="1" applyFill="1" applyBorder="1" applyAlignment="1" applyProtection="1">
      <alignment horizontal="right" vertical="center" indent="1"/>
      <protection locked="0"/>
    </xf>
    <xf numFmtId="0" fontId="8" fillId="0" borderId="15" xfId="30" applyFill="1" applyBorder="1" applyAlignment="1" applyProtection="1"/>
    <xf numFmtId="0" fontId="18" fillId="0" borderId="15" xfId="0" applyFont="1" applyFill="1" applyBorder="1" applyAlignment="1" applyProtection="1">
      <alignment horizontal="center"/>
    </xf>
    <xf numFmtId="0" fontId="21" fillId="0" borderId="15" xfId="36" applyFont="1" applyFill="1" applyBorder="1" applyAlignment="1" applyProtection="1"/>
    <xf numFmtId="0" fontId="10" fillId="0" borderId="15" xfId="36" applyFont="1" applyFill="1" applyBorder="1" applyAlignment="1" applyProtection="1"/>
    <xf numFmtId="0" fontId="14" fillId="0" borderId="140" xfId="36" applyFont="1" applyFill="1" applyBorder="1" applyAlignment="1" applyProtection="1">
      <alignment horizontal="left" indent="1"/>
    </xf>
    <xf numFmtId="0" fontId="10" fillId="0" borderId="158" xfId="36" applyFont="1" applyFill="1" applyBorder="1" applyAlignment="1" applyProtection="1"/>
    <xf numFmtId="0" fontId="10" fillId="0" borderId="156" xfId="36" applyFont="1" applyFill="1" applyBorder="1" applyAlignment="1" applyProtection="1">
      <alignment wrapText="1"/>
    </xf>
    <xf numFmtId="0" fontId="10" fillId="0" borderId="156" xfId="36" applyFont="1" applyFill="1" applyBorder="1" applyAlignment="1" applyProtection="1"/>
    <xf numFmtId="0" fontId="10" fillId="0" borderId="156" xfId="36" applyFont="1" applyFill="1" applyBorder="1" applyAlignment="1" applyProtection="1">
      <alignment horizontal="center"/>
    </xf>
    <xf numFmtId="0" fontId="17" fillId="0" borderId="0" xfId="0" applyFont="1" applyFill="1" applyBorder="1" applyAlignment="1" applyProtection="1">
      <alignment horizontal="left"/>
    </xf>
    <xf numFmtId="0" fontId="35" fillId="0" borderId="0" xfId="0" applyFont="1" applyFill="1" applyBorder="1" applyAlignment="1" applyProtection="1"/>
    <xf numFmtId="0" fontId="35" fillId="0" borderId="16" xfId="0" applyFont="1" applyFill="1" applyBorder="1" applyAlignment="1" applyProtection="1"/>
    <xf numFmtId="0" fontId="16" fillId="26" borderId="22" xfId="36" applyFont="1" applyFill="1" applyBorder="1" applyAlignment="1" applyProtection="1">
      <alignment vertical="center"/>
    </xf>
    <xf numFmtId="0" fontId="17" fillId="0" borderId="15" xfId="0" applyFont="1" applyFill="1" applyBorder="1" applyAlignment="1" applyProtection="1">
      <alignment horizontal="left"/>
    </xf>
    <xf numFmtId="0" fontId="10" fillId="0" borderId="15" xfId="36" applyFont="1" applyFill="1" applyBorder="1" applyAlignment="1" applyProtection="1">
      <alignment horizontal="center" vertical="center"/>
    </xf>
    <xf numFmtId="0" fontId="35" fillId="0" borderId="15" xfId="0" applyFont="1" applyFill="1" applyBorder="1" applyAlignment="1" applyProtection="1"/>
    <xf numFmtId="0" fontId="11" fillId="0" borderId="15" xfId="36" applyFont="1" applyFill="1" applyBorder="1" applyAlignment="1" applyProtection="1"/>
    <xf numFmtId="0" fontId="14" fillId="0" borderId="139" xfId="0" applyFont="1" applyBorder="1" applyAlignment="1" applyProtection="1">
      <alignment vertical="center" wrapText="1"/>
    </xf>
    <xf numFmtId="0" fontId="8" fillId="0" borderId="0" xfId="30" applyBorder="1" applyAlignment="1" applyProtection="1"/>
    <xf numFmtId="3" fontId="7" fillId="29" borderId="135" xfId="36" applyNumberFormat="1" applyFont="1" applyFill="1" applyBorder="1" applyAlignment="1" applyProtection="1">
      <alignment horizontal="right" vertical="center" indent="1"/>
      <protection locked="0"/>
    </xf>
    <xf numFmtId="3" fontId="18" fillId="29" borderId="135" xfId="36" applyNumberFormat="1" applyFont="1" applyFill="1" applyBorder="1" applyAlignment="1" applyProtection="1">
      <alignment horizontal="right" vertical="center" indent="1"/>
      <protection locked="0"/>
    </xf>
    <xf numFmtId="0" fontId="8" fillId="0" borderId="156" xfId="30" applyFont="1" applyFill="1" applyBorder="1" applyAlignment="1" applyProtection="1">
      <alignment horizontal="left"/>
    </xf>
    <xf numFmtId="0" fontId="8" fillId="0" borderId="0" xfId="30" applyFont="1" applyFill="1" applyBorder="1" applyAlignment="1" applyProtection="1">
      <alignment horizontal="left"/>
    </xf>
    <xf numFmtId="0" fontId="8" fillId="0" borderId="158" xfId="30" applyFill="1" applyBorder="1" applyAlignment="1" applyProtection="1">
      <alignment horizontal="left" indent="1"/>
    </xf>
    <xf numFmtId="0" fontId="0" fillId="0" borderId="156" xfId="0" applyFill="1" applyBorder="1" applyAlignment="1" applyProtection="1">
      <alignment horizontal="left" indent="1"/>
    </xf>
    <xf numFmtId="0" fontId="10" fillId="0" borderId="0" xfId="36" applyNumberFormat="1" applyFont="1" applyFill="1" applyBorder="1" applyAlignment="1" applyProtection="1">
      <alignment wrapText="1"/>
    </xf>
    <xf numFmtId="0" fontId="7" fillId="0" borderId="0" xfId="328" applyFont="1" applyFill="1" applyBorder="1" applyAlignment="1" applyProtection="1"/>
    <xf numFmtId="0" fontId="9" fillId="0" borderId="0" xfId="36" applyFont="1" applyFill="1" applyAlignment="1" applyProtection="1"/>
    <xf numFmtId="0" fontId="9" fillId="0" borderId="0" xfId="36" applyFont="1" applyFill="1" applyAlignment="1" applyProtection="1">
      <alignment wrapText="1"/>
    </xf>
    <xf numFmtId="0" fontId="9" fillId="0" borderId="16" xfId="36" applyFont="1" applyFill="1" applyBorder="1" applyAlignment="1" applyProtection="1"/>
    <xf numFmtId="0" fontId="9" fillId="0" borderId="0" xfId="36" applyFont="1" applyFill="1" applyBorder="1" applyAlignment="1" applyProtection="1">
      <alignment wrapText="1"/>
    </xf>
    <xf numFmtId="0" fontId="87" fillId="0" borderId="16" xfId="36" applyFont="1" applyFill="1" applyBorder="1" applyAlignment="1" applyProtection="1"/>
    <xf numFmtId="0" fontId="16" fillId="0" borderId="0" xfId="36" applyFont="1" applyFill="1" applyBorder="1" applyAlignment="1" applyProtection="1">
      <alignment horizontal="left" vertical="center"/>
      <protection locked="0"/>
    </xf>
    <xf numFmtId="0" fontId="7" fillId="0" borderId="0" xfId="328" applyFont="1" applyFill="1" applyBorder="1" applyAlignment="1" applyProtection="1">
      <protection locked="0"/>
    </xf>
    <xf numFmtId="0" fontId="7" fillId="0" borderId="0" xfId="328" applyFont="1" applyFill="1" applyBorder="1" applyAlignment="1" applyProtection="1">
      <alignment horizontal="center" vertical="center"/>
    </xf>
    <xf numFmtId="0" fontId="24" fillId="0" borderId="0" xfId="328" applyFont="1" applyFill="1" applyBorder="1" applyAlignment="1" applyProtection="1">
      <alignment horizontal="center" vertical="center" wrapText="1"/>
    </xf>
    <xf numFmtId="49" fontId="16" fillId="0" borderId="0" xfId="328" applyNumberFormat="1" applyFont="1" applyFill="1" applyBorder="1" applyAlignment="1" applyProtection="1">
      <alignment horizontal="center" vertical="center"/>
    </xf>
    <xf numFmtId="49" fontId="19" fillId="0" borderId="0" xfId="328" applyNumberFormat="1" applyFont="1" applyFill="1" applyBorder="1" applyAlignment="1" applyProtection="1">
      <alignment horizontal="center" vertical="center"/>
    </xf>
    <xf numFmtId="0" fontId="9" fillId="0" borderId="0" xfId="328" applyFont="1" applyFill="1" applyBorder="1" applyAlignment="1"/>
    <xf numFmtId="0" fontId="9" fillId="0" borderId="139" xfId="328" applyFont="1" applyFill="1" applyBorder="1" applyAlignment="1"/>
    <xf numFmtId="0" fontId="9" fillId="0" borderId="139" xfId="36" applyFont="1" applyFill="1" applyBorder="1" applyAlignment="1" applyProtection="1">
      <alignment horizontal="left" vertical="center" wrapText="1" indent="1"/>
    </xf>
    <xf numFmtId="49" fontId="16" fillId="0" borderId="132" xfId="328" applyNumberFormat="1" applyFont="1" applyFill="1" applyBorder="1" applyAlignment="1" applyProtection="1">
      <alignment horizontal="center" vertical="center"/>
    </xf>
    <xf numFmtId="49" fontId="19" fillId="0" borderId="132" xfId="328" applyNumberFormat="1" applyFont="1" applyFill="1" applyBorder="1" applyAlignment="1" applyProtection="1">
      <alignment horizontal="center" vertical="center"/>
    </xf>
    <xf numFmtId="0" fontId="9" fillId="0" borderId="139" xfId="328" applyFont="1" applyFill="1" applyBorder="1" applyAlignment="1" applyProtection="1">
      <alignment horizontal="left" vertical="center" indent="2"/>
    </xf>
    <xf numFmtId="0" fontId="9" fillId="0" borderId="139" xfId="328" applyFont="1" applyFill="1" applyBorder="1"/>
    <xf numFmtId="0" fontId="7" fillId="0" borderId="0" xfId="328" applyFont="1" applyFill="1" applyBorder="1" applyAlignment="1">
      <alignment wrapText="1"/>
    </xf>
    <xf numFmtId="0" fontId="17" fillId="0" borderId="0" xfId="328" applyFont="1" applyFill="1" applyBorder="1" applyAlignment="1" applyProtection="1">
      <alignment horizontal="left" vertical="center" indent="2"/>
    </xf>
    <xf numFmtId="0" fontId="17" fillId="0" borderId="0" xfId="328" applyFont="1" applyFill="1" applyBorder="1" applyAlignment="1">
      <alignment horizontal="left" vertical="center" indent="2"/>
    </xf>
    <xf numFmtId="3" fontId="9" fillId="0" borderId="0" xfId="36" applyNumberFormat="1" applyFont="1" applyFill="1" applyBorder="1" applyAlignment="1" applyProtection="1"/>
    <xf numFmtId="3" fontId="7" fillId="0" borderId="0" xfId="328" applyNumberFormat="1" applyFont="1" applyFill="1" applyBorder="1" applyAlignment="1">
      <alignment wrapText="1"/>
    </xf>
    <xf numFmtId="3" fontId="17" fillId="0" borderId="0" xfId="328" applyNumberFormat="1" applyFont="1" applyFill="1" applyBorder="1" applyAlignment="1" applyProtection="1">
      <alignment horizontal="left" vertical="center" indent="2"/>
    </xf>
    <xf numFmtId="3" fontId="17" fillId="0" borderId="0" xfId="328" applyNumberFormat="1" applyFont="1" applyFill="1" applyBorder="1" applyAlignment="1">
      <alignment horizontal="left" vertical="center" indent="2"/>
    </xf>
    <xf numFmtId="3" fontId="16" fillId="0" borderId="0" xfId="36" applyNumberFormat="1" applyFont="1" applyFill="1" applyBorder="1" applyAlignment="1" applyProtection="1"/>
    <xf numFmtId="9" fontId="9" fillId="0" borderId="0" xfId="36" applyNumberFormat="1" applyFont="1" applyFill="1" applyBorder="1" applyAlignment="1" applyProtection="1"/>
    <xf numFmtId="0" fontId="7" fillId="0" borderId="0" xfId="328" applyFill="1"/>
    <xf numFmtId="0" fontId="87" fillId="0" borderId="0" xfId="328" applyFont="1" applyFill="1" applyBorder="1" applyAlignment="1" applyProtection="1">
      <alignment horizontal="center" vertical="center" wrapText="1"/>
    </xf>
    <xf numFmtId="0" fontId="7" fillId="0" borderId="0" xfId="328" applyFont="1" applyFill="1" applyBorder="1"/>
    <xf numFmtId="0" fontId="9" fillId="0" borderId="0" xfId="328" applyFont="1" applyFill="1" applyBorder="1" applyAlignment="1">
      <alignment wrapText="1"/>
    </xf>
    <xf numFmtId="2" fontId="7" fillId="0" borderId="0" xfId="328" applyNumberFormat="1" applyFont="1" applyFill="1" applyBorder="1"/>
    <xf numFmtId="0" fontId="17" fillId="0" borderId="0" xfId="36" applyFont="1" applyFill="1" applyBorder="1" applyAlignment="1" applyProtection="1">
      <alignment horizontal="center" vertical="center" wrapText="1"/>
    </xf>
    <xf numFmtId="0" fontId="9" fillId="0" borderId="0" xfId="328" applyFont="1" applyFill="1" applyBorder="1" applyAlignment="1">
      <alignment horizontal="left" vertical="center"/>
    </xf>
    <xf numFmtId="0" fontId="14" fillId="0" borderId="0" xfId="328" applyFont="1" applyFill="1" applyBorder="1"/>
    <xf numFmtId="2" fontId="9" fillId="0" borderId="0" xfId="328" applyNumberFormat="1" applyFont="1" applyFill="1" applyBorder="1" applyAlignment="1">
      <alignment horizontal="left" vertical="center"/>
    </xf>
    <xf numFmtId="3" fontId="17" fillId="0" borderId="0" xfId="36" applyNumberFormat="1" applyFont="1" applyFill="1" applyBorder="1" applyAlignment="1" applyProtection="1">
      <alignment horizontal="center" vertical="center" wrapText="1"/>
    </xf>
    <xf numFmtId="3" fontId="16" fillId="0" borderId="0" xfId="36" applyNumberFormat="1" applyFont="1" applyFill="1" applyBorder="1" applyAlignment="1" applyProtection="1">
      <alignment horizontal="center" vertical="center" wrapText="1"/>
    </xf>
    <xf numFmtId="0" fontId="7" fillId="0" borderId="15" xfId="328" applyFont="1" applyFill="1" applyBorder="1"/>
    <xf numFmtId="0" fontId="73" fillId="0" borderId="15" xfId="328" applyFont="1" applyFill="1" applyBorder="1"/>
    <xf numFmtId="0" fontId="73" fillId="0" borderId="16" xfId="328" applyFont="1" applyFill="1" applyBorder="1"/>
    <xf numFmtId="0" fontId="73" fillId="0" borderId="0" xfId="328" applyFont="1" applyFill="1" applyBorder="1"/>
    <xf numFmtId="2" fontId="9" fillId="0" borderId="82" xfId="223" applyNumberFormat="1" applyFont="1" applyFill="1" applyBorder="1" applyAlignment="1" applyProtection="1">
      <alignment horizontal="center" vertical="center"/>
      <protection hidden="1"/>
    </xf>
    <xf numFmtId="49" fontId="74" fillId="0" borderId="16" xfId="328" applyNumberFormat="1" applyFont="1" applyFill="1" applyBorder="1" applyAlignment="1" applyProtection="1">
      <alignment horizontal="center" vertical="center"/>
    </xf>
    <xf numFmtId="49" fontId="74" fillId="0" borderId="0" xfId="328" applyNumberFormat="1" applyFont="1" applyFill="1" applyBorder="1" applyAlignment="1" applyProtection="1">
      <alignment horizontal="center" vertical="center"/>
    </xf>
    <xf numFmtId="2" fontId="9" fillId="0" borderId="28" xfId="223" applyNumberFormat="1" applyFont="1" applyFill="1" applyBorder="1" applyAlignment="1" applyProtection="1">
      <alignment horizontal="center" vertical="center"/>
      <protection hidden="1"/>
    </xf>
    <xf numFmtId="0" fontId="17" fillId="0" borderId="139" xfId="36" applyFont="1" applyFill="1" applyBorder="1" applyAlignment="1" applyProtection="1">
      <alignment horizontal="center" vertical="center" wrapText="1"/>
    </xf>
    <xf numFmtId="49" fontId="19" fillId="0" borderId="139" xfId="328" applyNumberFormat="1" applyFont="1" applyFill="1" applyBorder="1" applyAlignment="1" applyProtection="1">
      <alignment horizontal="center" vertical="center"/>
    </xf>
    <xf numFmtId="0" fontId="17" fillId="0" borderId="24" xfId="36" applyFont="1" applyFill="1" applyBorder="1" applyAlignment="1" applyProtection="1">
      <alignment horizontal="center" vertical="center" wrapText="1"/>
    </xf>
    <xf numFmtId="0" fontId="17" fillId="0" borderId="48" xfId="36" applyFont="1" applyFill="1" applyBorder="1" applyAlignment="1" applyProtection="1">
      <alignment horizontal="center" vertical="center" wrapText="1"/>
    </xf>
    <xf numFmtId="2" fontId="74" fillId="0" borderId="17" xfId="328" applyNumberFormat="1" applyFont="1" applyFill="1" applyBorder="1" applyAlignment="1" applyProtection="1">
      <alignment horizontal="center" vertical="center"/>
      <protection locked="0"/>
    </xf>
    <xf numFmtId="2" fontId="74" fillId="0" borderId="139" xfId="328" applyNumberFormat="1" applyFont="1" applyFill="1" applyBorder="1" applyAlignment="1" applyProtection="1">
      <alignment horizontal="center" vertical="center"/>
      <protection locked="0"/>
    </xf>
    <xf numFmtId="0" fontId="7" fillId="0" borderId="25" xfId="328" applyFont="1" applyFill="1" applyBorder="1"/>
    <xf numFmtId="0" fontId="8" fillId="0" borderId="25" xfId="30" applyFont="1" applyFill="1" applyBorder="1" applyAlignment="1" applyProtection="1">
      <protection locked="0"/>
    </xf>
    <xf numFmtId="0" fontId="7" fillId="0" borderId="16" xfId="328" applyFont="1" applyFill="1" applyBorder="1"/>
    <xf numFmtId="0" fontId="8" fillId="0" borderId="15" xfId="30" applyFont="1" applyFill="1" applyBorder="1" applyAlignment="1" applyProtection="1">
      <protection locked="0"/>
    </xf>
    <xf numFmtId="0" fontId="8" fillId="0" borderId="0" xfId="30" applyFont="1" applyFill="1" applyBorder="1" applyAlignment="1" applyProtection="1">
      <protection locked="0"/>
    </xf>
    <xf numFmtId="0" fontId="8" fillId="0" borderId="16" xfId="30" applyFont="1" applyFill="1" applyBorder="1" applyAlignment="1" applyProtection="1">
      <protection locked="0"/>
    </xf>
    <xf numFmtId="2" fontId="7" fillId="0" borderId="15" xfId="328" applyNumberFormat="1" applyFont="1" applyFill="1" applyBorder="1"/>
    <xf numFmtId="2" fontId="7" fillId="0" borderId="16" xfId="328" applyNumberFormat="1" applyFont="1" applyFill="1" applyBorder="1"/>
    <xf numFmtId="0" fontId="9" fillId="0" borderId="15" xfId="36" applyFont="1" applyFill="1" applyBorder="1" applyAlignment="1" applyProtection="1"/>
    <xf numFmtId="0" fontId="24" fillId="0" borderId="15" xfId="36" applyFont="1" applyFill="1" applyBorder="1" applyAlignment="1" applyProtection="1">
      <alignment horizontal="center" vertical="center"/>
    </xf>
    <xf numFmtId="49" fontId="16" fillId="0" borderId="15" xfId="328" applyNumberFormat="1" applyFont="1" applyFill="1" applyBorder="1" applyAlignment="1" applyProtection="1">
      <alignment horizontal="center" vertical="center"/>
    </xf>
    <xf numFmtId="0" fontId="7" fillId="0" borderId="0" xfId="328" applyFont="1" applyFill="1" applyBorder="1" applyAlignment="1">
      <alignment horizontal="center" vertical="center"/>
    </xf>
    <xf numFmtId="0" fontId="9" fillId="0" borderId="15" xfId="328" applyFont="1" applyFill="1" applyBorder="1" applyAlignment="1"/>
    <xf numFmtId="49" fontId="16" fillId="0" borderId="24" xfId="328" applyNumberFormat="1" applyFont="1" applyFill="1" applyBorder="1" applyAlignment="1" applyProtection="1">
      <alignment horizontal="center" vertical="center"/>
    </xf>
    <xf numFmtId="0" fontId="9" fillId="0" borderId="22" xfId="328" applyFont="1" applyFill="1" applyBorder="1" applyAlignment="1" applyProtection="1">
      <alignment horizontal="center" vertical="center" wrapText="1"/>
    </xf>
    <xf numFmtId="0" fontId="7" fillId="0" borderId="15" xfId="328" applyFont="1" applyFill="1" applyBorder="1" applyAlignment="1">
      <alignment wrapText="1"/>
    </xf>
    <xf numFmtId="0" fontId="0" fillId="0" borderId="15" xfId="0" applyFill="1" applyBorder="1"/>
    <xf numFmtId="0" fontId="0" fillId="0" borderId="156" xfId="0" applyFill="1" applyBorder="1"/>
    <xf numFmtId="175" fontId="0" fillId="0" borderId="36" xfId="0" applyNumberFormat="1" applyBorder="1" applyAlignment="1">
      <alignment horizontal="center"/>
    </xf>
    <xf numFmtId="175" fontId="0" fillId="0" borderId="32" xfId="0" applyNumberFormat="1" applyBorder="1" applyAlignment="1">
      <alignment horizontal="center"/>
    </xf>
    <xf numFmtId="175" fontId="0" fillId="0" borderId="39" xfId="0" applyNumberFormat="1" applyBorder="1" applyAlignment="1">
      <alignment horizontal="center"/>
    </xf>
    <xf numFmtId="0" fontId="16" fillId="0" borderId="0" xfId="30" applyFont="1" applyFill="1" applyBorder="1" applyAlignment="1" applyProtection="1">
      <alignment horizontal="left" vertical="center" indent="1"/>
      <protection locked="0"/>
    </xf>
    <xf numFmtId="49" fontId="24" fillId="0" borderId="139" xfId="0" applyNumberFormat="1" applyFont="1" applyFill="1" applyBorder="1" applyAlignment="1" applyProtection="1">
      <alignment horizontal="center" vertical="center"/>
    </xf>
    <xf numFmtId="49" fontId="24" fillId="0" borderId="132" xfId="0" applyNumberFormat="1" applyFont="1" applyFill="1" applyBorder="1" applyAlignment="1" applyProtection="1">
      <alignment horizontal="center" vertical="center"/>
    </xf>
    <xf numFmtId="0" fontId="16" fillId="0" borderId="0" xfId="36" applyFont="1" applyFill="1" applyBorder="1" applyAlignment="1" applyProtection="1">
      <alignment horizontal="right" vertical="center"/>
    </xf>
    <xf numFmtId="0" fontId="16" fillId="0" borderId="15" xfId="36" applyFont="1" applyFill="1" applyBorder="1" applyAlignment="1" applyProtection="1">
      <alignment horizontal="right" vertical="center"/>
    </xf>
    <xf numFmtId="0" fontId="26" fillId="0" borderId="16" xfId="36" applyFont="1" applyFill="1" applyBorder="1" applyAlignment="1" applyProtection="1">
      <alignment horizontal="center"/>
    </xf>
    <xf numFmtId="0" fontId="0" fillId="0" borderId="15" xfId="0" applyFill="1" applyBorder="1" applyAlignment="1" applyProtection="1"/>
    <xf numFmtId="0" fontId="22" fillId="0" borderId="15" xfId="36" applyFont="1" applyFill="1" applyBorder="1" applyAlignment="1" applyProtection="1">
      <alignment wrapText="1"/>
    </xf>
    <xf numFmtId="0" fontId="22" fillId="0" borderId="16" xfId="36" applyFont="1" applyFill="1" applyBorder="1" applyAlignment="1" applyProtection="1"/>
    <xf numFmtId="0" fontId="16" fillId="0" borderId="132" xfId="36" applyFont="1" applyFill="1" applyBorder="1" applyAlignment="1" applyProtection="1">
      <alignment horizontal="center" vertical="center" wrapText="1"/>
    </xf>
    <xf numFmtId="0" fontId="0" fillId="0" borderId="132" xfId="0" applyFill="1" applyBorder="1" applyAlignment="1"/>
    <xf numFmtId="0" fontId="0" fillId="0" borderId="16" xfId="0" applyFill="1" applyBorder="1" applyAlignment="1"/>
    <xf numFmtId="0" fontId="12" fillId="0" borderId="15" xfId="36" applyFont="1" applyFill="1" applyBorder="1" applyAlignment="1" applyProtection="1">
      <alignment horizontal="left" wrapText="1" indent="2"/>
    </xf>
    <xf numFmtId="169" fontId="25" fillId="26" borderId="132" xfId="36" applyNumberFormat="1" applyFont="1" applyFill="1" applyBorder="1" applyAlignment="1" applyProtection="1">
      <alignment horizontal="center"/>
    </xf>
    <xf numFmtId="0" fontId="24" fillId="0" borderId="15" xfId="0" applyFont="1" applyFill="1" applyBorder="1" applyAlignment="1" applyProtection="1">
      <alignment horizontal="center" vertical="center" wrapText="1"/>
    </xf>
    <xf numFmtId="0" fontId="24" fillId="26" borderId="135" xfId="0" applyFont="1" applyFill="1" applyBorder="1" applyAlignment="1">
      <alignment horizontal="left" vertical="center" indent="2"/>
    </xf>
    <xf numFmtId="0" fontId="14" fillId="0" borderId="139" xfId="36" applyFont="1" applyFill="1" applyBorder="1" applyAlignment="1" applyProtection="1">
      <alignment horizontal="center" vertical="center" wrapText="1"/>
      <protection locked="0"/>
    </xf>
    <xf numFmtId="49" fontId="24" fillId="0" borderId="22" xfId="0" applyNumberFormat="1" applyFont="1" applyFill="1" applyBorder="1" applyAlignment="1" applyProtection="1">
      <alignment horizontal="center" vertical="center"/>
    </xf>
    <xf numFmtId="0" fontId="14" fillId="0" borderId="137" xfId="36" applyFont="1" applyFill="1" applyBorder="1" applyAlignment="1" applyProtection="1">
      <alignment horizontal="center" vertical="center" wrapText="1"/>
      <protection locked="0"/>
    </xf>
    <xf numFmtId="170" fontId="14" fillId="26" borderId="132" xfId="36" applyNumberFormat="1" applyFont="1" applyFill="1" applyBorder="1" applyAlignment="1" applyProtection="1">
      <alignment horizontal="right" vertical="center" wrapText="1" indent="1"/>
    </xf>
    <xf numFmtId="49" fontId="24" fillId="0" borderId="24" xfId="0" applyNumberFormat="1" applyFont="1" applyFill="1" applyBorder="1" applyAlignment="1" applyProtection="1">
      <alignment horizontal="center" vertical="center"/>
    </xf>
    <xf numFmtId="0" fontId="24" fillId="0" borderId="15" xfId="0" applyFont="1" applyFill="1" applyBorder="1" applyAlignment="1" applyProtection="1">
      <alignment horizontal="left" vertical="center" indent="2"/>
    </xf>
    <xf numFmtId="0" fontId="8" fillId="0" borderId="156" xfId="30" applyFont="1" applyFill="1" applyBorder="1" applyAlignment="1" applyProtection="1">
      <protection locked="0"/>
    </xf>
    <xf numFmtId="0" fontId="25" fillId="0" borderId="156" xfId="36" applyFont="1" applyFill="1" applyBorder="1" applyAlignment="1" applyProtection="1">
      <alignment horizontal="center"/>
    </xf>
    <xf numFmtId="0" fontId="26" fillId="0" borderId="156" xfId="36" applyFont="1" applyFill="1" applyBorder="1" applyAlignment="1" applyProtection="1">
      <alignment horizontal="center"/>
    </xf>
    <xf numFmtId="0" fontId="26" fillId="0" borderId="157" xfId="36" applyFont="1" applyFill="1" applyBorder="1" applyAlignment="1" applyProtection="1">
      <alignment horizontal="center"/>
    </xf>
    <xf numFmtId="0" fontId="24" fillId="0" borderId="0" xfId="36" applyFont="1" applyFill="1" applyBorder="1" applyAlignment="1" applyProtection="1">
      <alignment horizontal="left" vertical="center"/>
    </xf>
    <xf numFmtId="0" fontId="24" fillId="0" borderId="0" xfId="35" applyFont="1" applyFill="1" applyBorder="1" applyAlignment="1" applyProtection="1">
      <alignment horizontal="left" vertical="center" indent="1"/>
    </xf>
    <xf numFmtId="0" fontId="12" fillId="0" borderId="0" xfId="36" applyFont="1" applyFill="1" applyBorder="1" applyAlignment="1" applyProtection="1">
      <alignment wrapText="1"/>
    </xf>
    <xf numFmtId="0" fontId="9" fillId="0" borderId="133" xfId="36" applyFont="1" applyFill="1" applyBorder="1" applyAlignment="1" applyProtection="1">
      <alignment horizontal="center" vertical="center"/>
    </xf>
    <xf numFmtId="3" fontId="9" fillId="0" borderId="73" xfId="36" applyNumberFormat="1" applyFont="1" applyFill="1" applyBorder="1" applyAlignment="1" applyProtection="1">
      <alignment horizontal="right" vertical="center" indent="1"/>
      <protection locked="0"/>
    </xf>
    <xf numFmtId="3" fontId="9" fillId="0" borderId="139" xfId="36" applyNumberFormat="1" applyFont="1" applyFill="1" applyBorder="1" applyAlignment="1" applyProtection="1">
      <alignment horizontal="right" vertical="center" indent="1"/>
    </xf>
    <xf numFmtId="3" fontId="9" fillId="0" borderId="139" xfId="36" applyNumberFormat="1" applyFont="1" applyFill="1" applyBorder="1" applyAlignment="1" applyProtection="1">
      <alignment vertical="center"/>
    </xf>
    <xf numFmtId="3" fontId="9" fillId="0" borderId="135" xfId="36" applyNumberFormat="1" applyFont="1" applyFill="1" applyBorder="1" applyAlignment="1" applyProtection="1">
      <alignment horizontal="right" vertical="center" indent="1"/>
      <protection locked="0"/>
    </xf>
    <xf numFmtId="0" fontId="9" fillId="48" borderId="25" xfId="35" applyFont="1" applyFill="1" applyBorder="1" applyAlignment="1" applyProtection="1">
      <alignment vertical="center"/>
    </xf>
    <xf numFmtId="0" fontId="9" fillId="48" borderId="25" xfId="35" applyFont="1" applyFill="1" applyBorder="1" applyAlignment="1" applyProtection="1">
      <alignment horizontal="center" vertical="center"/>
    </xf>
    <xf numFmtId="0" fontId="24" fillId="48" borderId="25" xfId="36" applyFont="1" applyFill="1" applyBorder="1" applyAlignment="1" applyProtection="1">
      <alignment horizontal="center" vertical="center" wrapText="1"/>
    </xf>
    <xf numFmtId="3" fontId="9" fillId="48" borderId="25" xfId="36" applyNumberFormat="1" applyFont="1" applyFill="1" applyBorder="1" applyAlignment="1" applyProtection="1">
      <alignment horizontal="right" vertical="center"/>
    </xf>
    <xf numFmtId="3" fontId="9" fillId="48" borderId="25" xfId="36" applyNumberFormat="1" applyFont="1" applyFill="1" applyBorder="1" applyAlignment="1" applyProtection="1">
      <alignment vertical="center"/>
    </xf>
    <xf numFmtId="3" fontId="24" fillId="48" borderId="25" xfId="35" applyNumberFormat="1" applyFont="1" applyFill="1" applyBorder="1" applyAlignment="1" applyProtection="1">
      <alignment horizontal="center" vertical="center"/>
    </xf>
    <xf numFmtId="0" fontId="12" fillId="0" borderId="16" xfId="36" applyFont="1" applyFill="1" applyBorder="1" applyAlignment="1" applyProtection="1"/>
    <xf numFmtId="0" fontId="9" fillId="0" borderId="15" xfId="35" applyFont="1" applyFill="1" applyBorder="1" applyAlignment="1" applyProtection="1">
      <alignment horizontal="left"/>
    </xf>
    <xf numFmtId="0" fontId="12" fillId="0" borderId="15" xfId="36" applyFont="1" applyFill="1" applyBorder="1" applyAlignment="1" applyProtection="1">
      <alignment vertical="center"/>
    </xf>
    <xf numFmtId="0" fontId="12" fillId="0" borderId="132" xfId="36" applyFont="1" applyFill="1" applyBorder="1" applyAlignment="1" applyProtection="1">
      <alignment vertical="center"/>
    </xf>
    <xf numFmtId="3" fontId="9" fillId="0" borderId="133" xfId="36" applyNumberFormat="1" applyFont="1" applyFill="1" applyBorder="1" applyAlignment="1" applyProtection="1">
      <alignment horizontal="right" vertical="center" indent="1"/>
      <protection locked="0"/>
    </xf>
    <xf numFmtId="3" fontId="24" fillId="23" borderId="133" xfId="36" applyNumberFormat="1" applyFont="1" applyFill="1" applyBorder="1" applyAlignment="1" applyProtection="1">
      <alignment horizontal="right" vertical="center"/>
      <protection locked="0"/>
    </xf>
    <xf numFmtId="49" fontId="24" fillId="0" borderId="22" xfId="35" applyNumberFormat="1" applyFont="1" applyFill="1" applyBorder="1" applyAlignment="1" applyProtection="1">
      <alignment horizontal="center" vertical="center"/>
    </xf>
    <xf numFmtId="49" fontId="24" fillId="0" borderId="139" xfId="35" applyNumberFormat="1" applyFont="1" applyFill="1" applyBorder="1" applyAlignment="1" applyProtection="1">
      <alignment horizontal="center" vertical="center"/>
    </xf>
    <xf numFmtId="3" fontId="24" fillId="0" borderId="139" xfId="35" applyNumberFormat="1" applyFont="1" applyFill="1" applyBorder="1" applyAlignment="1" applyProtection="1">
      <alignment horizontal="center" vertical="center"/>
    </xf>
    <xf numFmtId="3" fontId="24" fillId="0" borderId="17" xfId="35" applyNumberFormat="1" applyFont="1" applyFill="1" applyBorder="1" applyAlignment="1" applyProtection="1">
      <alignment horizontal="center" vertical="center"/>
    </xf>
    <xf numFmtId="3" fontId="24" fillId="36" borderId="133" xfId="36" applyNumberFormat="1" applyFont="1" applyFill="1" applyBorder="1" applyAlignment="1" applyProtection="1">
      <alignment horizontal="right" vertical="center"/>
      <protection locked="0"/>
    </xf>
    <xf numFmtId="0" fontId="9" fillId="0" borderId="15" xfId="35" applyFont="1" applyFill="1" applyBorder="1" applyAlignment="1" applyProtection="1">
      <alignment vertical="center"/>
    </xf>
    <xf numFmtId="0" fontId="9" fillId="0" borderId="139" xfId="36" applyFont="1" applyFill="1" applyBorder="1" applyAlignment="1" applyProtection="1">
      <alignment horizontal="left" vertical="center" wrapText="1"/>
    </xf>
    <xf numFmtId="0" fontId="9" fillId="0" borderId="139" xfId="35" applyFont="1" applyFill="1" applyBorder="1" applyAlignment="1" applyProtection="1">
      <alignment horizontal="left" vertical="center" wrapText="1"/>
    </xf>
    <xf numFmtId="0" fontId="9" fillId="0" borderId="139" xfId="36" applyFont="1" applyFill="1" applyBorder="1" applyAlignment="1" applyProtection="1">
      <alignment horizontal="center" vertical="center" wrapText="1"/>
    </xf>
    <xf numFmtId="3" fontId="9" fillId="0" borderId="139" xfId="36" applyNumberFormat="1" applyFont="1" applyFill="1" applyBorder="1" applyAlignment="1" applyProtection="1">
      <alignment horizontal="center" vertical="center"/>
    </xf>
    <xf numFmtId="3" fontId="24" fillId="0" borderId="139" xfId="36" applyNumberFormat="1" applyFont="1" applyFill="1" applyBorder="1" applyAlignment="1" applyProtection="1">
      <alignment horizontal="right" vertical="center"/>
    </xf>
    <xf numFmtId="3" fontId="9" fillId="0" borderId="132" xfId="36" applyNumberFormat="1" applyFont="1" applyFill="1" applyBorder="1" applyAlignment="1" applyProtection="1">
      <alignment horizontal="right" vertical="center" indent="1"/>
    </xf>
    <xf numFmtId="3" fontId="9" fillId="0" borderId="17" xfId="36" applyNumberFormat="1" applyFont="1" applyFill="1" applyBorder="1" applyAlignment="1" applyProtection="1">
      <alignment horizontal="center" vertical="center"/>
    </xf>
    <xf numFmtId="3" fontId="24" fillId="0" borderId="139" xfId="36" applyNumberFormat="1" applyFont="1" applyFill="1" applyBorder="1" applyAlignment="1" applyProtection="1">
      <alignment horizontal="right" vertical="center"/>
      <protection locked="0"/>
    </xf>
    <xf numFmtId="3" fontId="24" fillId="0" borderId="132" xfId="36" applyNumberFormat="1" applyFont="1" applyFill="1" applyBorder="1" applyAlignment="1" applyProtection="1">
      <alignment horizontal="right" vertical="center"/>
    </xf>
    <xf numFmtId="3" fontId="9" fillId="0" borderId="132" xfId="36" applyNumberFormat="1" applyFont="1" applyFill="1" applyBorder="1" applyAlignment="1" applyProtection="1">
      <alignment vertical="center"/>
    </xf>
    <xf numFmtId="3" fontId="9" fillId="0" borderId="132" xfId="36" applyNumberFormat="1" applyFont="1" applyFill="1" applyBorder="1" applyAlignment="1" applyProtection="1">
      <alignment horizontal="center" vertical="center"/>
    </xf>
    <xf numFmtId="49" fontId="24" fillId="0" borderId="24" xfId="35" applyNumberFormat="1" applyFont="1" applyFill="1" applyBorder="1" applyAlignment="1" applyProtection="1">
      <alignment horizontal="center" vertical="center"/>
    </xf>
    <xf numFmtId="49" fontId="24" fillId="0" borderId="132" xfId="35" applyNumberFormat="1" applyFont="1" applyFill="1" applyBorder="1" applyAlignment="1" applyProtection="1">
      <alignment horizontal="center" vertical="center"/>
    </xf>
    <xf numFmtId="3" fontId="24" fillId="0" borderId="132" xfId="35" applyNumberFormat="1" applyFont="1" applyFill="1" applyBorder="1" applyAlignment="1" applyProtection="1">
      <alignment horizontal="center" vertical="center"/>
    </xf>
    <xf numFmtId="0" fontId="9" fillId="0" borderId="132" xfId="35" applyFont="1" applyFill="1" applyBorder="1" applyAlignment="1" applyProtection="1">
      <alignment horizontal="left" vertical="center"/>
    </xf>
    <xf numFmtId="0" fontId="9" fillId="0" borderId="132" xfId="36" applyFont="1" applyFill="1" applyBorder="1" applyAlignment="1" applyProtection="1">
      <alignment horizontal="center" vertical="center" wrapText="1"/>
    </xf>
    <xf numFmtId="3" fontId="9" fillId="0" borderId="139" xfId="36" applyNumberFormat="1" applyFont="1" applyFill="1" applyBorder="1" applyAlignment="1" applyProtection="1">
      <alignment horizontal="right" vertical="center" indent="1"/>
      <protection locked="0"/>
    </xf>
    <xf numFmtId="3" fontId="24" fillId="38" borderId="135" xfId="36" applyNumberFormat="1" applyFont="1" applyFill="1" applyBorder="1" applyAlignment="1" applyProtection="1">
      <alignment horizontal="right" vertical="center"/>
      <protection locked="0"/>
    </xf>
    <xf numFmtId="168" fontId="9" fillId="0" borderId="139" xfId="36" applyNumberFormat="1" applyFont="1" applyFill="1" applyBorder="1" applyAlignment="1" applyProtection="1">
      <alignment vertical="center"/>
    </xf>
    <xf numFmtId="0" fontId="8" fillId="0" borderId="0" xfId="30" applyFont="1" applyFill="1" applyBorder="1" applyAlignment="1" applyProtection="1">
      <alignment horizontal="left"/>
      <protection locked="0"/>
    </xf>
    <xf numFmtId="0" fontId="55" fillId="0" borderId="0" xfId="0" applyFont="1" applyFill="1" applyBorder="1" applyAlignment="1">
      <alignment horizontal="left" vertical="center" wrapText="1" indent="1"/>
    </xf>
    <xf numFmtId="0" fontId="9" fillId="0" borderId="15" xfId="0" applyFont="1" applyFill="1" applyBorder="1" applyAlignment="1" applyProtection="1"/>
    <xf numFmtId="0" fontId="143" fillId="0" borderId="0" xfId="36" applyFont="1" applyFill="1" applyBorder="1" applyAlignment="1" applyProtection="1">
      <alignment vertical="center"/>
    </xf>
    <xf numFmtId="0" fontId="18" fillId="0" borderId="132" xfId="36" applyFont="1" applyFill="1" applyBorder="1" applyAlignment="1" applyProtection="1">
      <alignment horizontal="center" vertical="center" wrapText="1"/>
    </xf>
    <xf numFmtId="3" fontId="8" fillId="0" borderId="16" xfId="30" applyNumberFormat="1" applyFill="1" applyBorder="1" applyAlignment="1" applyProtection="1">
      <alignment horizontal="right" vertical="center" indent="1"/>
    </xf>
    <xf numFmtId="0" fontId="10" fillId="0" borderId="16" xfId="36" applyNumberFormat="1" applyFont="1" applyFill="1" applyBorder="1" applyAlignment="1" applyProtection="1">
      <alignment horizontal="right"/>
    </xf>
    <xf numFmtId="0" fontId="33" fillId="0" borderId="16" xfId="0" applyFont="1" applyFill="1" applyBorder="1" applyAlignment="1" applyProtection="1">
      <alignment horizontal="left" wrapText="1" indent="1"/>
    </xf>
    <xf numFmtId="0" fontId="10" fillId="0" borderId="157" xfId="36" applyNumberFormat="1" applyFont="1" applyFill="1" applyBorder="1" applyAlignment="1" applyProtection="1">
      <alignment horizontal="right"/>
    </xf>
    <xf numFmtId="0" fontId="10" fillId="0" borderId="16" xfId="36" applyNumberFormat="1" applyFont="1" applyFill="1" applyBorder="1" applyAlignment="1" applyProtection="1">
      <alignment horizontal="right" vertical="center"/>
    </xf>
    <xf numFmtId="0" fontId="35" fillId="0" borderId="12" xfId="0" applyNumberFormat="1" applyFont="1" applyFill="1" applyBorder="1" applyAlignment="1" applyProtection="1">
      <alignment horizontal="center" vertical="center" wrapText="1"/>
    </xf>
    <xf numFmtId="3" fontId="44" fillId="0" borderId="48" xfId="30" applyNumberFormat="1" applyFont="1" applyFill="1" applyBorder="1" applyAlignment="1" applyProtection="1">
      <alignment horizontal="right" vertical="center" indent="1"/>
    </xf>
    <xf numFmtId="0" fontId="45" fillId="0" borderId="16" xfId="36" applyNumberFormat="1" applyFont="1" applyFill="1" applyBorder="1" applyAlignment="1" applyProtection="1">
      <alignment horizontal="right"/>
    </xf>
    <xf numFmtId="0" fontId="23" fillId="0" borderId="16" xfId="36" applyFont="1" applyFill="1" applyBorder="1" applyAlignment="1" applyProtection="1"/>
    <xf numFmtId="0" fontId="23" fillId="0" borderId="17" xfId="36" applyFont="1" applyFill="1" applyBorder="1" applyAlignment="1" applyProtection="1"/>
    <xf numFmtId="0" fontId="18" fillId="0" borderId="16" xfId="36" applyNumberFormat="1" applyFont="1" applyFill="1" applyBorder="1" applyAlignment="1" applyProtection="1">
      <alignment horizontal="center"/>
    </xf>
    <xf numFmtId="0" fontId="35" fillId="0" borderId="12" xfId="0" applyNumberFormat="1" applyFont="1" applyFill="1" applyBorder="1" applyAlignment="1" applyProtection="1">
      <alignment horizontal="right" vertical="center" wrapText="1"/>
    </xf>
    <xf numFmtId="170" fontId="14" fillId="49" borderId="28" xfId="36" applyNumberFormat="1" applyFont="1" applyFill="1" applyBorder="1" applyAlignment="1" applyProtection="1">
      <alignment horizontal="right" vertical="center" wrapText="1" indent="1"/>
      <protection locked="0"/>
    </xf>
    <xf numFmtId="168" fontId="16" fillId="49" borderId="53" xfId="30" applyNumberFormat="1" applyFont="1" applyFill="1" applyBorder="1" applyAlignment="1" applyProtection="1">
      <alignment horizontal="right" vertical="center" indent="1"/>
    </xf>
    <xf numFmtId="0" fontId="24" fillId="0" borderId="133" xfId="36" applyFont="1" applyFill="1" applyBorder="1" applyAlignment="1" applyProtection="1">
      <alignment horizontal="center" vertical="center" wrapText="1"/>
    </xf>
    <xf numFmtId="0" fontId="12" fillId="0" borderId="0" xfId="36" applyFont="1" applyFill="1" applyAlignment="1" applyProtection="1"/>
    <xf numFmtId="0" fontId="12" fillId="0" borderId="0" xfId="36" applyFont="1" applyFill="1" applyBorder="1" applyAlignment="1" applyProtection="1"/>
    <xf numFmtId="0" fontId="10" fillId="0" borderId="0" xfId="36" applyFont="1" applyFill="1" applyAlignment="1" applyProtection="1"/>
    <xf numFmtId="0" fontId="26" fillId="0" borderId="0" xfId="36" applyFont="1" applyFill="1" applyBorder="1" applyAlignment="1" applyProtection="1">
      <alignment horizontal="center"/>
    </xf>
    <xf numFmtId="0" fontId="26" fillId="0" borderId="0" xfId="36" applyFont="1" applyFill="1" applyAlignment="1" applyProtection="1">
      <alignment horizontal="center"/>
    </xf>
    <xf numFmtId="0" fontId="36" fillId="0" borderId="0" xfId="36" applyFont="1" applyFill="1" applyAlignment="1" applyProtection="1"/>
    <xf numFmtId="0" fontId="68" fillId="0" borderId="0" xfId="36" applyFont="1" applyFill="1" applyBorder="1" applyAlignment="1" applyProtection="1">
      <alignment horizontal="center" vertical="center"/>
    </xf>
    <xf numFmtId="171" fontId="30" fillId="0" borderId="0" xfId="37" applyNumberFormat="1" applyFont="1" applyFill="1" applyBorder="1" applyAlignment="1" applyProtection="1">
      <alignment horizontal="left"/>
    </xf>
    <xf numFmtId="0" fontId="24" fillId="0" borderId="0" xfId="36" applyFont="1" applyFill="1" applyBorder="1" applyAlignment="1" applyProtection="1">
      <alignment horizontal="center" vertical="center" wrapText="1"/>
    </xf>
    <xf numFmtId="0" fontId="12" fillId="0" borderId="0" xfId="36" applyFont="1" applyFill="1" applyBorder="1" applyAlignment="1" applyProtection="1">
      <alignment vertical="center"/>
    </xf>
    <xf numFmtId="0" fontId="24" fillId="0" borderId="15" xfId="36" applyFont="1" applyFill="1" applyBorder="1" applyAlignment="1" applyProtection="1">
      <alignment horizontal="center" vertical="center" wrapText="1"/>
    </xf>
    <xf numFmtId="0" fontId="9" fillId="0" borderId="0" xfId="36" applyFont="1" applyFill="1" applyBorder="1" applyAlignment="1" applyProtection="1">
      <alignment vertical="center"/>
    </xf>
    <xf numFmtId="0" fontId="9" fillId="0" borderId="0" xfId="36" applyFont="1" applyFill="1" applyBorder="1" applyAlignment="1" applyProtection="1">
      <alignment horizontal="center" vertical="center"/>
    </xf>
    <xf numFmtId="3" fontId="9" fillId="0" borderId="80" xfId="36" applyNumberFormat="1" applyFont="1" applyFill="1" applyBorder="1" applyAlignment="1" applyProtection="1">
      <alignment horizontal="center" vertical="center"/>
      <protection locked="0"/>
    </xf>
    <xf numFmtId="3" fontId="9" fillId="0" borderId="87" xfId="36" applyNumberFormat="1" applyFont="1" applyFill="1" applyBorder="1" applyAlignment="1" applyProtection="1">
      <alignment horizontal="center" vertical="center"/>
      <protection locked="0"/>
    </xf>
    <xf numFmtId="3" fontId="9" fillId="0" borderId="100" xfId="36" applyNumberFormat="1" applyFont="1" applyFill="1" applyBorder="1" applyAlignment="1" applyProtection="1">
      <alignment horizontal="center" vertical="center"/>
      <protection locked="0"/>
    </xf>
    <xf numFmtId="3" fontId="9" fillId="0" borderId="103" xfId="36" applyNumberFormat="1" applyFont="1" applyFill="1" applyBorder="1" applyAlignment="1" applyProtection="1">
      <alignment horizontal="center" vertical="center"/>
      <protection locked="0"/>
    </xf>
    <xf numFmtId="3" fontId="9" fillId="0" borderId="105" xfId="36" applyNumberFormat="1" applyFont="1" applyFill="1" applyBorder="1" applyAlignment="1" applyProtection="1">
      <alignment horizontal="center" vertical="center"/>
      <protection locked="0"/>
    </xf>
    <xf numFmtId="3" fontId="9" fillId="0" borderId="47" xfId="36" applyNumberFormat="1" applyFont="1" applyFill="1" applyBorder="1" applyAlignment="1" applyProtection="1">
      <alignment horizontal="center" vertical="center"/>
      <protection locked="0"/>
    </xf>
    <xf numFmtId="3" fontId="9" fillId="0" borderId="17" xfId="36" applyNumberFormat="1" applyFont="1" applyFill="1" applyBorder="1" applyAlignment="1" applyProtection="1">
      <alignment horizontal="center" vertical="center"/>
      <protection locked="0"/>
    </xf>
    <xf numFmtId="0" fontId="9" fillId="0" borderId="16" xfId="36" applyFont="1" applyFill="1" applyBorder="1" applyAlignment="1" applyProtection="1">
      <alignment vertical="center"/>
    </xf>
    <xf numFmtId="0" fontId="9" fillId="0" borderId="82" xfId="36" applyFont="1" applyFill="1" applyBorder="1" applyAlignment="1" applyProtection="1">
      <alignment horizontal="center" vertical="center"/>
    </xf>
    <xf numFmtId="0" fontId="9" fillId="0" borderId="135" xfId="36" applyFont="1" applyFill="1" applyBorder="1" applyAlignment="1" applyProtection="1">
      <alignment horizontal="center" vertical="center"/>
    </xf>
    <xf numFmtId="0" fontId="9" fillId="0" borderId="28" xfId="36" applyFont="1" applyFill="1" applyBorder="1" applyAlignment="1" applyProtection="1">
      <alignment horizontal="center" vertical="center"/>
    </xf>
    <xf numFmtId="0" fontId="24" fillId="0" borderId="135" xfId="36" applyFont="1" applyFill="1" applyBorder="1" applyAlignment="1" applyProtection="1">
      <alignment horizontal="center" vertical="center" wrapText="1"/>
    </xf>
    <xf numFmtId="0" fontId="9" fillId="0" borderId="134" xfId="36" applyFont="1" applyFill="1" applyBorder="1" applyAlignment="1" applyProtection="1">
      <alignment horizontal="center" vertical="center" wrapText="1"/>
    </xf>
    <xf numFmtId="3" fontId="24" fillId="0" borderId="68" xfId="36" applyNumberFormat="1" applyFont="1" applyFill="1" applyBorder="1" applyAlignment="1" applyProtection="1">
      <alignment horizontal="right" vertical="center"/>
      <protection locked="0"/>
    </xf>
    <xf numFmtId="0" fontId="17" fillId="31" borderId="139" xfId="36" applyFont="1" applyFill="1" applyBorder="1" applyAlignment="1" applyProtection="1">
      <alignment horizontal="center" vertical="center" wrapText="1"/>
    </xf>
    <xf numFmtId="3" fontId="9" fillId="44" borderId="77" xfId="36" applyNumberFormat="1" applyFont="1" applyFill="1" applyBorder="1" applyAlignment="1" applyProtection="1">
      <alignment horizontal="right" vertical="center" indent="1"/>
      <protection locked="0"/>
    </xf>
    <xf numFmtId="3" fontId="9" fillId="44" borderId="75" xfId="36" applyNumberFormat="1" applyFont="1" applyFill="1" applyBorder="1" applyAlignment="1" applyProtection="1">
      <alignment horizontal="right" vertical="center" indent="1"/>
      <protection locked="0"/>
    </xf>
    <xf numFmtId="3" fontId="9" fillId="44" borderId="74" xfId="36" applyNumberFormat="1" applyFont="1" applyFill="1" applyBorder="1" applyAlignment="1" applyProtection="1">
      <alignment horizontal="right" vertical="center" indent="1"/>
      <protection locked="0"/>
    </xf>
    <xf numFmtId="3" fontId="9" fillId="46" borderId="135" xfId="36" applyNumberFormat="1" applyFont="1" applyFill="1" applyBorder="1" applyAlignment="1" applyProtection="1">
      <alignment horizontal="right" vertical="center" indent="1"/>
      <protection locked="0"/>
    </xf>
    <xf numFmtId="3" fontId="9" fillId="42" borderId="76" xfId="36" applyNumberFormat="1" applyFont="1" applyFill="1" applyBorder="1" applyAlignment="1" applyProtection="1">
      <alignment horizontal="right" vertical="center" indent="1"/>
      <protection locked="0"/>
    </xf>
    <xf numFmtId="3" fontId="9" fillId="42" borderId="75" xfId="36" applyNumberFormat="1" applyFont="1" applyFill="1" applyBorder="1" applyAlignment="1" applyProtection="1">
      <alignment horizontal="right" vertical="center" indent="1"/>
      <protection locked="0"/>
    </xf>
    <xf numFmtId="3" fontId="9" fillId="42" borderId="77" xfId="36" applyNumberFormat="1" applyFont="1" applyFill="1" applyBorder="1" applyAlignment="1" applyProtection="1">
      <alignment horizontal="right" vertical="center" indent="1"/>
      <protection locked="0"/>
    </xf>
    <xf numFmtId="3" fontId="9" fillId="42" borderId="74" xfId="36" applyNumberFormat="1" applyFont="1" applyFill="1" applyBorder="1" applyAlignment="1" applyProtection="1">
      <alignment horizontal="right" vertical="center" indent="1"/>
      <protection locked="0"/>
    </xf>
    <xf numFmtId="3" fontId="9" fillId="36" borderId="75" xfId="36" applyNumberFormat="1" applyFont="1" applyFill="1" applyBorder="1" applyAlignment="1" applyProtection="1">
      <alignment horizontal="center" vertical="center"/>
      <protection locked="0"/>
    </xf>
    <xf numFmtId="0" fontId="7" fillId="0" borderId="0" xfId="0" quotePrefix="1" applyFont="1" applyProtection="1"/>
    <xf numFmtId="9" fontId="18" fillId="0" borderId="0" xfId="0" applyNumberFormat="1" applyFont="1" applyBorder="1" applyAlignment="1" applyProtection="1">
      <alignment horizontal="left" vertical="center"/>
    </xf>
    <xf numFmtId="0" fontId="69" fillId="0" borderId="100" xfId="30" applyFont="1" applyBorder="1" applyAlignment="1" applyProtection="1">
      <alignment vertical="center"/>
    </xf>
    <xf numFmtId="0" fontId="69" fillId="0" borderId="47" xfId="30" applyFont="1" applyBorder="1" applyAlignment="1" applyProtection="1">
      <alignment vertical="center"/>
    </xf>
    <xf numFmtId="0" fontId="69" fillId="0" borderId="101" xfId="30" applyFont="1" applyBorder="1" applyAlignment="1" applyProtection="1">
      <alignment vertical="center"/>
    </xf>
    <xf numFmtId="0" fontId="69" fillId="0" borderId="16" xfId="30" applyFont="1" applyBorder="1" applyAlignment="1" applyProtection="1">
      <alignment vertical="center"/>
    </xf>
    <xf numFmtId="0" fontId="69" fillId="0" borderId="50" xfId="30" applyFont="1" applyBorder="1" applyAlignment="1" applyProtection="1">
      <alignment vertical="center"/>
    </xf>
    <xf numFmtId="0" fontId="69" fillId="0" borderId="0" xfId="30" applyFont="1" applyBorder="1" applyAlignment="1" applyProtection="1">
      <alignment vertical="center"/>
    </xf>
    <xf numFmtId="0" fontId="69" fillId="0" borderId="48" xfId="30" applyFont="1" applyBorder="1" applyAlignment="1" applyProtection="1">
      <alignment vertical="center"/>
    </xf>
    <xf numFmtId="0" fontId="9" fillId="0" borderId="15" xfId="36" applyFont="1" applyFill="1" applyBorder="1" applyAlignment="1" applyProtection="1">
      <alignment vertical="center"/>
    </xf>
    <xf numFmtId="3" fontId="99" fillId="25" borderId="48" xfId="30" applyNumberFormat="1" applyFont="1" applyFill="1" applyBorder="1" applyAlignment="1" applyProtection="1">
      <alignment horizontal="right" vertical="center" indent="2"/>
    </xf>
    <xf numFmtId="3" fontId="99" fillId="25" borderId="16" xfId="30" applyNumberFormat="1" applyFont="1" applyFill="1" applyBorder="1" applyAlignment="1" applyProtection="1">
      <alignment horizontal="right" vertical="center" indent="2"/>
    </xf>
    <xf numFmtId="3" fontId="29" fillId="25" borderId="16" xfId="30" applyNumberFormat="1" applyFont="1" applyFill="1" applyBorder="1" applyAlignment="1" applyProtection="1">
      <alignment horizontal="right" vertical="center" indent="2"/>
    </xf>
    <xf numFmtId="3" fontId="29" fillId="25" borderId="48" xfId="30" applyNumberFormat="1" applyFont="1" applyFill="1" applyBorder="1" applyAlignment="1" applyProtection="1">
      <alignment horizontal="right" vertical="center" indent="2"/>
    </xf>
    <xf numFmtId="0" fontId="0" fillId="0" borderId="186" xfId="0" applyBorder="1"/>
    <xf numFmtId="0" fontId="0" fillId="0" borderId="89" xfId="0" applyFill="1" applyBorder="1"/>
    <xf numFmtId="0" fontId="14" fillId="0" borderId="15" xfId="0" applyFont="1" applyFill="1" applyBorder="1"/>
    <xf numFmtId="2" fontId="74" fillId="0" borderId="194" xfId="328" applyNumberFormat="1" applyFont="1" applyFill="1" applyBorder="1" applyAlignment="1" applyProtection="1">
      <alignment horizontal="center" vertical="center"/>
      <protection locked="0"/>
    </xf>
    <xf numFmtId="0" fontId="0" fillId="0" borderId="90" xfId="0" applyFill="1" applyBorder="1"/>
    <xf numFmtId="0" fontId="74" fillId="0" borderId="140" xfId="36" applyFont="1" applyFill="1" applyBorder="1" applyAlignment="1" applyProtection="1">
      <alignment horizontal="center" vertical="center" wrapText="1"/>
      <protection locked="0"/>
    </xf>
    <xf numFmtId="2" fontId="9" fillId="0" borderId="195" xfId="223" applyNumberFormat="1" applyFont="1" applyFill="1" applyBorder="1" applyAlignment="1" applyProtection="1">
      <alignment horizontal="center" vertical="center"/>
      <protection hidden="1"/>
    </xf>
    <xf numFmtId="0" fontId="8" fillId="0" borderId="189" xfId="30" applyFont="1" applyFill="1" applyBorder="1" applyAlignment="1" applyProtection="1">
      <protection locked="0"/>
    </xf>
    <xf numFmtId="0" fontId="74" fillId="0" borderId="194" xfId="328" applyFont="1" applyFill="1" applyBorder="1" applyAlignment="1">
      <alignment horizontal="center" vertical="center"/>
    </xf>
    <xf numFmtId="0" fontId="7" fillId="0" borderId="0" xfId="328" applyBorder="1"/>
    <xf numFmtId="2" fontId="9" fillId="111" borderId="190" xfId="328" applyNumberFormat="1" applyFont="1" applyFill="1" applyBorder="1" applyAlignment="1" applyProtection="1">
      <alignment horizontal="center" vertical="center"/>
      <protection locked="0"/>
    </xf>
    <xf numFmtId="3" fontId="7" fillId="0" borderId="186" xfId="328" applyNumberFormat="1" applyFont="1" applyFill="1" applyBorder="1" applyAlignment="1">
      <alignment wrapText="1"/>
    </xf>
    <xf numFmtId="0" fontId="14" fillId="0" borderId="0" xfId="0" applyFont="1" applyFill="1" applyBorder="1" applyAlignment="1">
      <alignment horizontal="center" vertical="center"/>
    </xf>
    <xf numFmtId="0" fontId="7" fillId="0" borderId="194" xfId="328" applyFont="1" applyFill="1" applyBorder="1"/>
    <xf numFmtId="3" fontId="16" fillId="0" borderId="186" xfId="36" applyNumberFormat="1" applyFont="1" applyFill="1" applyBorder="1" applyAlignment="1" applyProtection="1">
      <alignment horizontal="center" vertical="center" wrapText="1"/>
    </xf>
    <xf numFmtId="0" fontId="74" fillId="0" borderId="186" xfId="328" applyFont="1" applyFill="1" applyBorder="1" applyAlignment="1">
      <alignment horizontal="center" vertical="center"/>
    </xf>
    <xf numFmtId="2" fontId="74" fillId="0" borderId="186" xfId="328" applyNumberFormat="1" applyFont="1" applyFill="1" applyBorder="1" applyAlignment="1" applyProtection="1">
      <alignment horizontal="center" vertical="center"/>
      <protection locked="0"/>
    </xf>
    <xf numFmtId="3" fontId="16" fillId="0" borderId="90" xfId="36" applyNumberFormat="1" applyFont="1" applyFill="1" applyBorder="1" applyAlignment="1" applyProtection="1">
      <alignment horizontal="center" vertical="center" wrapText="1"/>
    </xf>
    <xf numFmtId="0" fontId="0" fillId="0" borderId="90" xfId="0" applyBorder="1"/>
    <xf numFmtId="3" fontId="16" fillId="0" borderId="90" xfId="328" applyNumberFormat="1" applyFont="1" applyFill="1" applyBorder="1" applyAlignment="1">
      <alignment wrapText="1"/>
    </xf>
    <xf numFmtId="3" fontId="24" fillId="0" borderId="193" xfId="36" applyNumberFormat="1" applyFont="1" applyFill="1" applyBorder="1" applyAlignment="1" applyProtection="1">
      <alignment horizontal="right" vertical="center"/>
      <protection locked="0"/>
    </xf>
    <xf numFmtId="3" fontId="9" fillId="0" borderId="191" xfId="36" applyNumberFormat="1" applyFont="1" applyFill="1" applyBorder="1" applyAlignment="1" applyProtection="1">
      <alignment horizontal="right" vertical="center" indent="1"/>
      <protection locked="0"/>
    </xf>
    <xf numFmtId="0" fontId="9" fillId="0" borderId="195" xfId="223" applyFont="1" applyFill="1" applyBorder="1" applyAlignment="1" applyProtection="1">
      <alignment horizontal="left" vertical="center"/>
      <protection hidden="1"/>
    </xf>
    <xf numFmtId="2" fontId="9" fillId="111" borderId="190" xfId="223" applyNumberFormat="1" applyFont="1" applyFill="1" applyBorder="1" applyAlignment="1" applyProtection="1">
      <alignment horizontal="center" vertical="center"/>
      <protection hidden="1"/>
    </xf>
    <xf numFmtId="2" fontId="9" fillId="111" borderId="186" xfId="328" applyNumberFormat="1" applyFont="1" applyFill="1" applyBorder="1" applyAlignment="1" applyProtection="1">
      <alignment horizontal="center" vertical="center"/>
      <protection locked="0"/>
    </xf>
    <xf numFmtId="2" fontId="74" fillId="0" borderId="195" xfId="328" applyNumberFormat="1" applyFont="1" applyFill="1" applyBorder="1" applyAlignment="1" applyProtection="1">
      <alignment horizontal="center" vertical="center"/>
      <protection locked="0"/>
    </xf>
    <xf numFmtId="3" fontId="17" fillId="0" borderId="186" xfId="328" applyNumberFormat="1" applyFont="1" applyFill="1" applyBorder="1" applyAlignment="1" applyProtection="1">
      <alignment horizontal="left" vertical="center" indent="2"/>
    </xf>
    <xf numFmtId="2" fontId="9" fillId="109" borderId="191" xfId="223" applyNumberFormat="1" applyFont="1" applyFill="1" applyBorder="1" applyAlignment="1" applyProtection="1">
      <alignment horizontal="center" vertical="center"/>
      <protection hidden="1"/>
    </xf>
    <xf numFmtId="2" fontId="9" fillId="31" borderId="192" xfId="328" applyNumberFormat="1" applyFont="1" applyFill="1" applyBorder="1" applyAlignment="1" applyProtection="1">
      <alignment horizontal="center" vertical="center"/>
      <protection locked="0"/>
    </xf>
    <xf numFmtId="0" fontId="7" fillId="0" borderId="90" xfId="328" applyFont="1" applyFill="1" applyBorder="1"/>
    <xf numFmtId="3" fontId="9" fillId="48" borderId="16" xfId="36" applyNumberFormat="1" applyFont="1" applyFill="1" applyBorder="1" applyAlignment="1" applyProtection="1">
      <alignment horizontal="right" vertical="center"/>
    </xf>
    <xf numFmtId="0" fontId="74" fillId="0" borderId="195" xfId="328" applyFont="1" applyFill="1" applyBorder="1" applyAlignment="1">
      <alignment horizontal="center" vertical="center"/>
    </xf>
    <xf numFmtId="2" fontId="9" fillId="111" borderId="191" xfId="328" applyNumberFormat="1" applyFont="1" applyFill="1" applyBorder="1" applyAlignment="1" applyProtection="1">
      <alignment horizontal="center" vertical="center"/>
      <protection locked="0"/>
    </xf>
    <xf numFmtId="3" fontId="9" fillId="0" borderId="192" xfId="36" applyNumberFormat="1" applyFont="1" applyFill="1" applyBorder="1" applyAlignment="1" applyProtection="1">
      <alignment horizontal="center" vertical="center"/>
      <protection locked="0"/>
    </xf>
    <xf numFmtId="9" fontId="17" fillId="0" borderId="186" xfId="36" applyNumberFormat="1" applyFont="1" applyFill="1" applyBorder="1" applyAlignment="1" applyProtection="1">
      <alignment horizontal="center" vertical="center" wrapText="1"/>
    </xf>
    <xf numFmtId="3" fontId="17" fillId="0" borderId="186" xfId="328" applyNumberFormat="1" applyFont="1" applyFill="1" applyBorder="1" applyAlignment="1">
      <alignment horizontal="left" vertical="center" indent="2"/>
    </xf>
    <xf numFmtId="2" fontId="9" fillId="49" borderId="187" xfId="328" applyNumberFormat="1" applyFont="1" applyFill="1" applyBorder="1" applyAlignment="1" applyProtection="1">
      <alignment horizontal="center" vertical="center"/>
      <protection locked="0"/>
    </xf>
    <xf numFmtId="0" fontId="9" fillId="0" borderId="195" xfId="223" applyFont="1" applyFill="1" applyBorder="1" applyAlignment="1" applyProtection="1">
      <alignment horizontal="center" vertical="center"/>
      <protection hidden="1"/>
    </xf>
    <xf numFmtId="2" fontId="9" fillId="111" borderId="192" xfId="223" applyNumberFormat="1" applyFont="1" applyFill="1" applyBorder="1" applyAlignment="1" applyProtection="1">
      <alignment horizontal="center" vertical="center"/>
      <protection hidden="1"/>
    </xf>
    <xf numFmtId="0" fontId="9" fillId="0" borderId="186" xfId="328" applyFont="1" applyFill="1" applyBorder="1" applyAlignment="1" applyProtection="1">
      <alignment horizontal="center" vertical="center" wrapText="1"/>
    </xf>
    <xf numFmtId="2" fontId="9" fillId="31" borderId="0" xfId="328" applyNumberFormat="1" applyFont="1" applyFill="1" applyBorder="1" applyAlignment="1" applyProtection="1">
      <alignment horizontal="center" vertical="center"/>
    </xf>
    <xf numFmtId="0" fontId="7" fillId="0" borderId="86" xfId="328" applyFont="1" applyFill="1" applyBorder="1"/>
    <xf numFmtId="3" fontId="16" fillId="0" borderId="90" xfId="328" applyNumberFormat="1" applyFont="1" applyFill="1" applyBorder="1" applyAlignment="1" applyProtection="1">
      <alignment horizontal="left" vertical="center" indent="2"/>
    </xf>
    <xf numFmtId="0" fontId="17" fillId="0" borderId="190" xfId="36" applyFont="1" applyFill="1" applyBorder="1" applyAlignment="1" applyProtection="1">
      <alignment horizontal="center" vertical="center" wrapText="1"/>
    </xf>
    <xf numFmtId="0" fontId="7" fillId="0" borderId="15" xfId="0" applyFont="1" applyFill="1" applyBorder="1"/>
    <xf numFmtId="0" fontId="7" fillId="0" borderId="186" xfId="328" applyFont="1" applyFill="1" applyBorder="1"/>
    <xf numFmtId="3" fontId="16" fillId="0" borderId="90" xfId="328" applyNumberFormat="1" applyFont="1" applyFill="1" applyBorder="1" applyAlignment="1">
      <alignment horizontal="left" vertical="center" indent="2"/>
    </xf>
    <xf numFmtId="2" fontId="9" fillId="111" borderId="192" xfId="328" applyNumberFormat="1" applyFont="1" applyFill="1" applyBorder="1" applyAlignment="1" applyProtection="1">
      <alignment horizontal="center" vertical="center"/>
      <protection locked="0"/>
    </xf>
    <xf numFmtId="0" fontId="9" fillId="0" borderId="187" xfId="223" applyFont="1" applyFill="1" applyBorder="1" applyAlignment="1" applyProtection="1">
      <alignment vertical="center"/>
      <protection hidden="1"/>
    </xf>
    <xf numFmtId="2" fontId="9" fillId="0" borderId="0" xfId="223" applyNumberFormat="1" applyFont="1" applyFill="1" applyBorder="1" applyAlignment="1" applyProtection="1">
      <alignment horizontal="center" vertical="center"/>
      <protection hidden="1"/>
    </xf>
    <xf numFmtId="3" fontId="24" fillId="48" borderId="16" xfId="35" applyNumberFormat="1" applyFont="1" applyFill="1" applyBorder="1" applyAlignment="1" applyProtection="1">
      <alignment horizontal="center" vertical="center"/>
    </xf>
    <xf numFmtId="0" fontId="9" fillId="0" borderId="0" xfId="36" applyFont="1" applyFill="1" applyBorder="1" applyAlignment="1" applyProtection="1"/>
    <xf numFmtId="0" fontId="17" fillId="0" borderId="134" xfId="36" applyFont="1" applyFill="1" applyBorder="1" applyAlignment="1" applyProtection="1">
      <alignment horizontal="center" vertical="center" wrapText="1"/>
    </xf>
    <xf numFmtId="0" fontId="9" fillId="0" borderId="0" xfId="36" applyFont="1" applyFill="1" applyBorder="1" applyAlignment="1" applyProtection="1">
      <alignment wrapText="1"/>
    </xf>
    <xf numFmtId="3" fontId="9" fillId="0" borderId="78" xfId="36" applyNumberFormat="1" applyFont="1" applyFill="1" applyBorder="1" applyAlignment="1" applyProtection="1">
      <alignment horizontal="right" vertical="center" indent="1"/>
      <protection locked="0"/>
    </xf>
    <xf numFmtId="3" fontId="9" fillId="0" borderId="79" xfId="36" applyNumberFormat="1" applyFont="1" applyFill="1" applyBorder="1" applyAlignment="1" applyProtection="1">
      <alignment horizontal="center" vertical="center"/>
      <protection locked="0"/>
    </xf>
    <xf numFmtId="3" fontId="9" fillId="0" borderId="57" xfId="36" applyNumberFormat="1" applyFont="1" applyFill="1" applyBorder="1" applyAlignment="1" applyProtection="1">
      <alignment horizontal="center" vertical="center"/>
      <protection locked="0"/>
    </xf>
    <xf numFmtId="3" fontId="9" fillId="0" borderId="85" xfId="36" applyNumberFormat="1" applyFont="1" applyFill="1" applyBorder="1" applyAlignment="1" applyProtection="1">
      <alignment horizontal="center" vertical="center"/>
      <protection locked="0"/>
    </xf>
    <xf numFmtId="3" fontId="9" fillId="0" borderId="86" xfId="36" applyNumberFormat="1" applyFont="1" applyFill="1" applyBorder="1" applyAlignment="1" applyProtection="1">
      <alignment horizontal="center" vertical="center"/>
      <protection locked="0"/>
    </xf>
    <xf numFmtId="3" fontId="9" fillId="0" borderId="88" xfId="36" applyNumberFormat="1" applyFont="1" applyFill="1" applyBorder="1" applyAlignment="1" applyProtection="1">
      <alignment horizontal="center" vertical="center"/>
      <protection locked="0"/>
    </xf>
    <xf numFmtId="3" fontId="9" fillId="0" borderId="0" xfId="36" applyNumberFormat="1" applyFont="1" applyFill="1" applyBorder="1" applyAlignment="1" applyProtection="1">
      <alignment horizontal="center" vertical="center"/>
      <protection locked="0"/>
    </xf>
    <xf numFmtId="3" fontId="9" fillId="0" borderId="93" xfId="36" applyNumberFormat="1" applyFont="1" applyFill="1" applyBorder="1" applyAlignment="1" applyProtection="1">
      <alignment horizontal="center" vertical="center"/>
      <protection locked="0"/>
    </xf>
    <xf numFmtId="3" fontId="9" fillId="0" borderId="97" xfId="36" applyNumberFormat="1" applyFont="1" applyFill="1" applyBorder="1" applyAlignment="1" applyProtection="1">
      <alignment horizontal="center" vertical="center"/>
      <protection locked="0"/>
    </xf>
    <xf numFmtId="3" fontId="9" fillId="0" borderId="59" xfId="36" applyNumberFormat="1" applyFont="1" applyFill="1" applyBorder="1" applyAlignment="1" applyProtection="1">
      <alignment horizontal="center" vertical="center"/>
      <protection locked="0"/>
    </xf>
    <xf numFmtId="3" fontId="9" fillId="0" borderId="58" xfId="36" applyNumberFormat="1" applyFont="1" applyFill="1" applyBorder="1" applyAlignment="1" applyProtection="1">
      <alignment horizontal="center" vertical="center"/>
      <protection locked="0"/>
    </xf>
    <xf numFmtId="3" fontId="9" fillId="0" borderId="0" xfId="36" applyNumberFormat="1" applyFont="1" applyFill="1" applyBorder="1" applyAlignment="1" applyProtection="1">
      <alignment horizontal="center" vertical="center"/>
    </xf>
    <xf numFmtId="3" fontId="24" fillId="0" borderId="64" xfId="36" applyNumberFormat="1" applyFont="1" applyFill="1" applyBorder="1" applyAlignment="1" applyProtection="1">
      <alignment horizontal="right" vertical="center"/>
      <protection locked="0"/>
    </xf>
    <xf numFmtId="3" fontId="24" fillId="0" borderId="0" xfId="36" applyNumberFormat="1" applyFont="1" applyFill="1" applyBorder="1" applyAlignment="1" applyProtection="1">
      <alignment horizontal="right" vertical="center"/>
    </xf>
    <xf numFmtId="3" fontId="24" fillId="0" borderId="66" xfId="36" applyNumberFormat="1" applyFont="1" applyFill="1" applyBorder="1" applyAlignment="1" applyProtection="1">
      <alignment horizontal="right" vertical="center"/>
      <protection locked="0"/>
    </xf>
    <xf numFmtId="3" fontId="24" fillId="0" borderId="67" xfId="36" applyNumberFormat="1" applyFont="1" applyFill="1" applyBorder="1" applyAlignment="1" applyProtection="1">
      <alignment horizontal="right" vertical="center"/>
      <protection locked="0"/>
    </xf>
    <xf numFmtId="3" fontId="24" fillId="0" borderId="0" xfId="36" applyNumberFormat="1" applyFont="1" applyFill="1" applyBorder="1" applyAlignment="1" applyProtection="1">
      <alignment horizontal="right" vertical="center"/>
      <protection locked="0"/>
    </xf>
    <xf numFmtId="0" fontId="9" fillId="0" borderId="137" xfId="36" applyFont="1" applyFill="1" applyBorder="1" applyAlignment="1" applyProtection="1">
      <alignment horizontal="left" vertical="center" wrapText="1" indent="1"/>
      <protection hidden="1"/>
    </xf>
    <xf numFmtId="0" fontId="9" fillId="0" borderId="134" xfId="36" applyFont="1" applyFill="1" applyBorder="1" applyAlignment="1" applyProtection="1">
      <alignment horizontal="left" vertical="center" wrapText="1" indent="1"/>
      <protection hidden="1"/>
    </xf>
    <xf numFmtId="3" fontId="44" fillId="0" borderId="26" xfId="30" applyNumberFormat="1" applyFont="1" applyFill="1" applyBorder="1" applyAlignment="1" applyProtection="1">
      <alignment horizontal="right" vertical="center" indent="1"/>
    </xf>
    <xf numFmtId="0" fontId="54" fillId="0" borderId="186" xfId="36" applyFont="1" applyFill="1" applyBorder="1" applyAlignment="1" applyProtection="1">
      <alignment horizontal="left" vertical="center" wrapText="1" indent="1"/>
    </xf>
    <xf numFmtId="0" fontId="9" fillId="0" borderId="90" xfId="36" applyFont="1" applyFill="1" applyBorder="1" applyAlignment="1" applyProtection="1">
      <alignment vertical="center"/>
    </xf>
    <xf numFmtId="0" fontId="26" fillId="0" borderId="197" xfId="36" applyFont="1" applyFill="1" applyBorder="1" applyAlignment="1" applyProtection="1">
      <alignment horizontal="center"/>
    </xf>
    <xf numFmtId="0" fontId="27" fillId="0" borderId="186" xfId="0" applyFont="1" applyFill="1" applyBorder="1" applyAlignment="1" applyProtection="1"/>
    <xf numFmtId="0" fontId="9" fillId="0" borderId="186" xfId="36" applyFont="1" applyFill="1" applyBorder="1" applyAlignment="1" applyProtection="1">
      <alignment horizontal="left" vertical="center"/>
    </xf>
    <xf numFmtId="2" fontId="9" fillId="0" borderId="197" xfId="328" applyNumberFormat="1" applyFont="1" applyFill="1" applyBorder="1" applyAlignment="1">
      <alignment horizontal="center" vertical="center"/>
    </xf>
    <xf numFmtId="0" fontId="55" fillId="0" borderId="90" xfId="0" applyFont="1" applyFill="1" applyBorder="1" applyAlignment="1">
      <alignment horizontal="left" vertical="center" wrapText="1" indent="1"/>
    </xf>
    <xf numFmtId="0" fontId="23" fillId="0" borderId="89" xfId="36" applyFont="1" applyFill="1" applyBorder="1" applyAlignment="1" applyProtection="1">
      <alignment horizontal="left" vertical="center" wrapText="1"/>
    </xf>
    <xf numFmtId="0" fontId="26" fillId="0" borderId="186" xfId="36" applyFont="1" applyFill="1" applyBorder="1" applyAlignment="1" applyProtection="1">
      <alignment horizontal="center"/>
    </xf>
    <xf numFmtId="0" fontId="24" fillId="0" borderId="198" xfId="36" applyFont="1" applyFill="1" applyBorder="1" applyAlignment="1" applyProtection="1">
      <alignment horizontal="left" vertical="center" wrapText="1"/>
    </xf>
    <xf numFmtId="0" fontId="12" fillId="0" borderId="186" xfId="36" applyFont="1" applyFill="1" applyBorder="1" applyAlignment="1" applyProtection="1"/>
    <xf numFmtId="0" fontId="12" fillId="0" borderId="0" xfId="36" applyFont="1" applyFill="1" applyAlignment="1" applyProtection="1"/>
    <xf numFmtId="0" fontId="12" fillId="0" borderId="0" xfId="36" applyFont="1" applyFill="1" applyBorder="1" applyAlignment="1" applyProtection="1"/>
    <xf numFmtId="3" fontId="24" fillId="0" borderId="12" xfId="30" applyNumberFormat="1" applyFont="1" applyFill="1" applyBorder="1" applyAlignment="1" applyProtection="1">
      <alignment horizontal="right" vertical="center" indent="1"/>
    </xf>
    <xf numFmtId="3" fontId="29" fillId="25" borderId="17" xfId="30" applyNumberFormat="1" applyFont="1" applyFill="1" applyBorder="1" applyAlignment="1" applyProtection="1">
      <alignment horizontal="right" vertical="center" indent="2"/>
    </xf>
    <xf numFmtId="0" fontId="11" fillId="0" borderId="0" xfId="36" applyFont="1" applyFill="1" applyAlignment="1" applyProtection="1">
      <alignment horizontal="center" vertical="center"/>
    </xf>
    <xf numFmtId="0" fontId="26" fillId="0" borderId="0" xfId="36" applyFont="1" applyFill="1" applyBorder="1" applyAlignment="1" applyProtection="1">
      <alignment horizontal="center"/>
    </xf>
    <xf numFmtId="0" fontId="25" fillId="0" borderId="0" xfId="36" applyFont="1" applyFill="1" applyBorder="1" applyAlignment="1" applyProtection="1"/>
    <xf numFmtId="3" fontId="29" fillId="0" borderId="0" xfId="30" applyNumberFormat="1" applyFont="1" applyFill="1" applyBorder="1" applyAlignment="1" applyProtection="1">
      <alignment horizontal="right" vertical="center" indent="2"/>
    </xf>
    <xf numFmtId="170" fontId="14" fillId="26" borderId="0" xfId="36" applyNumberFormat="1" applyFont="1" applyFill="1" applyBorder="1" applyAlignment="1" applyProtection="1">
      <alignment horizontal="right" vertical="center" wrapText="1" indent="1"/>
    </xf>
    <xf numFmtId="0" fontId="146" fillId="0" borderId="0" xfId="36" applyFont="1" applyFill="1" applyAlignment="1" applyProtection="1">
      <alignment horizontal="center" vertical="center"/>
    </xf>
    <xf numFmtId="0" fontId="28" fillId="0" borderId="0" xfId="0" applyFont="1" applyFill="1" applyBorder="1" applyAlignment="1" applyProtection="1">
      <alignment horizontal="center" vertical="center"/>
    </xf>
    <xf numFmtId="0" fontId="14" fillId="26" borderId="22" xfId="36" applyFont="1" applyFill="1" applyBorder="1" applyAlignment="1" applyProtection="1">
      <alignment horizontal="center" vertical="center" wrapText="1"/>
    </xf>
    <xf numFmtId="0" fontId="14" fillId="26" borderId="17" xfId="36" applyFont="1" applyFill="1" applyBorder="1" applyAlignment="1" applyProtection="1">
      <alignment horizontal="center" vertical="center" wrapText="1"/>
    </xf>
    <xf numFmtId="0" fontId="7" fillId="0" borderId="132" xfId="328" applyFont="1" applyFill="1" applyBorder="1"/>
    <xf numFmtId="43" fontId="7" fillId="0" borderId="132" xfId="327" applyFont="1" applyFill="1" applyBorder="1"/>
    <xf numFmtId="0" fontId="7" fillId="0" borderId="48" xfId="328" applyFont="1" applyFill="1" applyBorder="1"/>
    <xf numFmtId="0" fontId="36" fillId="0" borderId="0" xfId="36" applyFont="1" applyFill="1" applyAlignment="1" applyProtection="1">
      <alignment horizontal="center"/>
    </xf>
    <xf numFmtId="0" fontId="7" fillId="0" borderId="0" xfId="36" applyFont="1" applyFill="1" applyBorder="1" applyAlignment="1" applyProtection="1">
      <alignment vertical="center" wrapText="1"/>
    </xf>
    <xf numFmtId="3" fontId="14" fillId="0" borderId="132" xfId="0" applyNumberFormat="1" applyFont="1" applyFill="1" applyBorder="1" applyAlignment="1" applyProtection="1">
      <alignment horizontal="right" vertical="center" indent="1"/>
    </xf>
    <xf numFmtId="3" fontId="24" fillId="0" borderId="132" xfId="30" applyNumberFormat="1" applyFont="1" applyFill="1" applyBorder="1" applyAlignment="1" applyProtection="1">
      <alignment horizontal="right" vertical="center" indent="1"/>
    </xf>
    <xf numFmtId="3" fontId="11" fillId="0" borderId="0" xfId="36" applyNumberFormat="1" applyFont="1" applyFill="1" applyAlignment="1" applyProtection="1"/>
    <xf numFmtId="168" fontId="10" fillId="0" borderId="0" xfId="36" applyNumberFormat="1" applyFont="1" applyFill="1" applyAlignment="1" applyProtection="1">
      <alignment horizontal="center"/>
    </xf>
    <xf numFmtId="3" fontId="49" fillId="0" borderId="0" xfId="30" quotePrefix="1" applyNumberFormat="1" applyFont="1" applyFill="1" applyBorder="1" applyAlignment="1" applyProtection="1">
      <alignment horizontal="center" vertical="center" wrapText="1"/>
    </xf>
    <xf numFmtId="0" fontId="0" fillId="0" borderId="0" xfId="0" applyFill="1" applyBorder="1" applyAlignment="1">
      <alignment horizontal="center" vertical="center" wrapText="1"/>
    </xf>
    <xf numFmtId="0" fontId="60" fillId="0" borderId="0" xfId="36" applyFont="1" applyFill="1" applyAlignment="1" applyProtection="1">
      <alignment horizontal="center"/>
    </xf>
    <xf numFmtId="0" fontId="8" fillId="0" borderId="48" xfId="30" applyBorder="1" applyAlignment="1" applyProtection="1"/>
    <xf numFmtId="0" fontId="14" fillId="0" borderId="28" xfId="0" applyFont="1" applyFill="1" applyBorder="1" applyAlignment="1" applyProtection="1">
      <alignment horizontal="center" vertical="center" wrapText="1"/>
    </xf>
    <xf numFmtId="0" fontId="8" fillId="0" borderId="204" xfId="30" applyFill="1" applyBorder="1" applyAlignment="1" applyProtection="1">
      <alignment horizontal="center" vertical="center" wrapText="1"/>
    </xf>
    <xf numFmtId="3" fontId="50" fillId="0" borderId="132" xfId="36" applyNumberFormat="1" applyFont="1" applyFill="1" applyBorder="1" applyAlignment="1" applyProtection="1">
      <alignment horizontal="right" vertical="center"/>
    </xf>
    <xf numFmtId="0" fontId="0" fillId="0" borderId="132" xfId="0" applyFill="1" applyBorder="1" applyAlignment="1">
      <alignment vertical="center"/>
    </xf>
    <xf numFmtId="3" fontId="11" fillId="0" borderId="132" xfId="36" applyNumberFormat="1" applyFont="1" applyFill="1" applyBorder="1" applyAlignment="1" applyProtection="1"/>
    <xf numFmtId="168" fontId="10" fillId="0" borderId="132" xfId="36" applyNumberFormat="1" applyFont="1" applyFill="1" applyBorder="1" applyAlignment="1" applyProtection="1">
      <alignment horizontal="center"/>
    </xf>
    <xf numFmtId="0" fontId="16" fillId="0" borderId="0" xfId="0" applyFont="1" applyFill="1"/>
    <xf numFmtId="0" fontId="7" fillId="0" borderId="0" xfId="0" applyFont="1"/>
    <xf numFmtId="0" fontId="16" fillId="0" borderId="0" xfId="0" applyFont="1"/>
    <xf numFmtId="0" fontId="7" fillId="116" borderId="0" xfId="0" applyFont="1" applyFill="1"/>
    <xf numFmtId="0" fontId="148" fillId="52" borderId="18" xfId="0" applyFont="1" applyFill="1" applyBorder="1" applyAlignment="1">
      <alignment horizontal="center" vertical="center" wrapText="1"/>
    </xf>
    <xf numFmtId="0" fontId="7" fillId="0" borderId="0" xfId="0" applyFont="1" applyBorder="1"/>
    <xf numFmtId="0" fontId="148" fillId="117" borderId="189" xfId="0" applyFont="1" applyFill="1" applyBorder="1" applyAlignment="1">
      <alignment vertical="center" wrapText="1"/>
    </xf>
    <xf numFmtId="0" fontId="148" fillId="117" borderId="197" xfId="0" applyFont="1" applyFill="1" applyBorder="1" applyAlignment="1">
      <alignment horizontal="center" vertical="center" wrapText="1"/>
    </xf>
    <xf numFmtId="0" fontId="7" fillId="116" borderId="0" xfId="0" applyFont="1" applyFill="1" applyBorder="1"/>
    <xf numFmtId="0" fontId="7" fillId="49" borderId="140" xfId="0" applyFont="1" applyFill="1" applyBorder="1"/>
    <xf numFmtId="0" fontId="7" fillId="116" borderId="15" xfId="0" applyFont="1" applyFill="1" applyBorder="1"/>
    <xf numFmtId="0" fontId="7" fillId="49" borderId="189" xfId="0" applyFont="1" applyFill="1" applyBorder="1"/>
    <xf numFmtId="0" fontId="14" fillId="49" borderId="18" xfId="0" applyFont="1" applyFill="1" applyBorder="1" applyAlignment="1">
      <alignment horizontal="center"/>
    </xf>
    <xf numFmtId="0" fontId="151" fillId="0" borderId="189" xfId="0" applyFont="1" applyBorder="1" applyAlignment="1">
      <alignment vertical="center" wrapText="1"/>
    </xf>
    <xf numFmtId="179" fontId="152" fillId="0" borderId="197" xfId="0" applyNumberFormat="1" applyFont="1" applyFill="1" applyBorder="1" applyAlignment="1" applyProtection="1">
      <alignment horizontal="center" vertical="center" wrapText="1"/>
      <protection locked="0"/>
    </xf>
    <xf numFmtId="0" fontId="153" fillId="116" borderId="0" xfId="0" applyFont="1" applyFill="1" applyBorder="1"/>
    <xf numFmtId="0" fontId="7" fillId="0" borderId="18" xfId="0" applyFont="1" applyFill="1" applyBorder="1" applyAlignment="1">
      <alignment wrapText="1"/>
    </xf>
    <xf numFmtId="9" fontId="7" fillId="115" borderId="18" xfId="46" applyFont="1" applyFill="1" applyBorder="1" applyAlignment="1">
      <alignment horizontal="center" vertical="center"/>
    </xf>
    <xf numFmtId="9" fontId="7" fillId="115" borderId="18" xfId="0" applyNumberFormat="1" applyFont="1" applyFill="1" applyBorder="1" applyAlignment="1">
      <alignment horizontal="center" vertical="center"/>
    </xf>
    <xf numFmtId="0" fontId="151" fillId="0" borderId="189" xfId="0" applyFont="1" applyFill="1" applyBorder="1" applyAlignment="1">
      <alignment vertical="center" wrapText="1"/>
    </xf>
    <xf numFmtId="0" fontId="7" fillId="116" borderId="16" xfId="0" applyFont="1" applyFill="1" applyBorder="1"/>
    <xf numFmtId="0" fontId="7" fillId="0" borderId="17" xfId="0" applyFont="1" applyFill="1" applyBorder="1" applyAlignment="1">
      <alignment wrapText="1"/>
    </xf>
    <xf numFmtId="179" fontId="151" fillId="0" borderId="197" xfId="0" applyNumberFormat="1" applyFont="1" applyBorder="1" applyAlignment="1" applyProtection="1">
      <alignment horizontal="center" vertical="center" wrapText="1"/>
      <protection locked="0"/>
    </xf>
    <xf numFmtId="179" fontId="151" fillId="0" borderId="197" xfId="0" applyNumberFormat="1" applyFont="1" applyBorder="1" applyAlignment="1" applyProtection="1">
      <alignment horizontal="right" vertical="center" wrapText="1" indent="1"/>
      <protection locked="0"/>
    </xf>
    <xf numFmtId="2" fontId="7" fillId="0" borderId="0" xfId="0" applyNumberFormat="1" applyFont="1" applyFill="1"/>
    <xf numFmtId="2" fontId="7" fillId="0" borderId="0" xfId="0" applyNumberFormat="1" applyFont="1"/>
    <xf numFmtId="179" fontId="152" fillId="0" borderId="197" xfId="0" applyNumberFormat="1" applyFont="1" applyBorder="1" applyAlignment="1" applyProtection="1">
      <alignment horizontal="center" vertical="center" wrapText="1"/>
      <protection locked="0"/>
    </xf>
    <xf numFmtId="179" fontId="152" fillId="0" borderId="197" xfId="0" applyNumberFormat="1" applyFont="1" applyBorder="1" applyAlignment="1" applyProtection="1">
      <alignment vertical="center" wrapText="1"/>
      <protection locked="0"/>
    </xf>
    <xf numFmtId="179" fontId="151" fillId="0" borderId="197" xfId="0" applyNumberFormat="1" applyFont="1" applyBorder="1" applyAlignment="1" applyProtection="1">
      <alignment vertical="center" wrapText="1"/>
      <protection locked="0"/>
    </xf>
    <xf numFmtId="1" fontId="151" fillId="0" borderId="197" xfId="0" applyNumberFormat="1" applyFont="1" applyBorder="1" applyAlignment="1" applyProtection="1">
      <alignment horizontal="center" vertical="center" wrapText="1"/>
      <protection locked="0"/>
    </xf>
    <xf numFmtId="1" fontId="151" fillId="0" borderId="197" xfId="0" applyNumberFormat="1" applyFont="1" applyBorder="1" applyAlignment="1" applyProtection="1">
      <alignment horizontal="right" vertical="center" wrapText="1" indent="1"/>
      <protection locked="0"/>
    </xf>
    <xf numFmtId="179" fontId="152" fillId="114" borderId="197" xfId="0" applyNumberFormat="1" applyFont="1" applyFill="1" applyBorder="1" applyAlignment="1" applyProtection="1">
      <alignment horizontal="center" vertical="center" wrapText="1"/>
      <protection locked="0"/>
    </xf>
    <xf numFmtId="2" fontId="9" fillId="0" borderId="22" xfId="328" applyNumberFormat="1" applyFont="1" applyFill="1" applyBorder="1" applyAlignment="1" applyProtection="1">
      <alignment horizontal="center" vertical="center"/>
      <protection locked="0"/>
    </xf>
    <xf numFmtId="2" fontId="9" fillId="0" borderId="17" xfId="328" applyNumberFormat="1" applyFont="1" applyFill="1" applyBorder="1" applyAlignment="1" applyProtection="1">
      <alignment horizontal="center" vertical="center"/>
      <protection locked="0"/>
    </xf>
    <xf numFmtId="0" fontId="0" fillId="0" borderId="203" xfId="0" applyBorder="1"/>
    <xf numFmtId="0" fontId="0" fillId="0" borderId="197" xfId="0" applyBorder="1"/>
    <xf numFmtId="0" fontId="8" fillId="0" borderId="203" xfId="30" applyFont="1" applyFill="1" applyBorder="1" applyAlignment="1" applyProtection="1">
      <protection locked="0"/>
    </xf>
    <xf numFmtId="0" fontId="8" fillId="0" borderId="197" xfId="30" applyFont="1" applyFill="1" applyBorder="1" applyAlignment="1" applyProtection="1">
      <protection locked="0"/>
    </xf>
    <xf numFmtId="0" fontId="8" fillId="0" borderId="0" xfId="30" applyFill="1" applyBorder="1" applyAlignment="1" applyProtection="1">
      <alignment horizontal="left" vertical="center"/>
    </xf>
    <xf numFmtId="0" fontId="8" fillId="0" borderId="0" xfId="30" applyBorder="1" applyAlignment="1" applyProtection="1">
      <alignment horizontal="left" vertical="center"/>
    </xf>
    <xf numFmtId="0" fontId="7" fillId="48" borderId="59" xfId="328" applyFont="1" applyFill="1" applyBorder="1" applyAlignment="1">
      <alignment horizontal="center" wrapText="1"/>
    </xf>
    <xf numFmtId="0" fontId="14" fillId="52" borderId="38" xfId="328" applyFont="1" applyFill="1" applyBorder="1" applyAlignment="1">
      <alignment horizontal="center" vertical="center" wrapText="1"/>
    </xf>
    <xf numFmtId="0" fontId="0" fillId="0" borderId="32" xfId="0" applyBorder="1"/>
    <xf numFmtId="0" fontId="0" fillId="0" borderId="161" xfId="0" applyBorder="1"/>
    <xf numFmtId="0" fontId="0" fillId="0" borderId="24" xfId="0" applyBorder="1"/>
    <xf numFmtId="0" fontId="0" fillId="0" borderId="48" xfId="0" applyBorder="1"/>
    <xf numFmtId="0" fontId="7" fillId="0" borderId="38" xfId="0" applyFont="1" applyBorder="1"/>
    <xf numFmtId="3" fontId="159" fillId="51" borderId="137" xfId="36" applyNumberFormat="1" applyFont="1" applyFill="1" applyBorder="1" applyAlignment="1" applyProtection="1">
      <alignment horizontal="right" vertical="center" indent="1"/>
      <protection locked="0"/>
    </xf>
    <xf numFmtId="0" fontId="10" fillId="24" borderId="202" xfId="36" applyFont="1" applyFill="1" applyBorder="1" applyAlignment="1" applyProtection="1"/>
    <xf numFmtId="0" fontId="14" fillId="0" borderId="31" xfId="30" applyFont="1" applyFill="1" applyBorder="1" applyAlignment="1" applyProtection="1">
      <alignment horizontal="left"/>
    </xf>
    <xf numFmtId="0" fontId="14" fillId="0" borderId="31" xfId="30" applyFont="1" applyFill="1" applyBorder="1" applyAlignment="1" applyProtection="1"/>
    <xf numFmtId="43" fontId="16" fillId="0" borderId="0" xfId="327" applyFont="1" applyFill="1" applyBorder="1" applyAlignment="1" applyProtection="1">
      <alignment horizontal="center" vertical="center" wrapText="1"/>
    </xf>
    <xf numFmtId="2" fontId="9" fillId="109" borderId="28" xfId="48" applyNumberFormat="1" applyFont="1" applyFill="1" applyBorder="1" applyAlignment="1" applyProtection="1">
      <alignment horizontal="center" vertical="center"/>
      <protection locked="0"/>
    </xf>
    <xf numFmtId="2" fontId="9" fillId="110" borderId="22" xfId="328" applyNumberFormat="1" applyFont="1" applyFill="1" applyBorder="1" applyAlignment="1" applyProtection="1">
      <alignment vertical="center"/>
      <protection locked="0"/>
    </xf>
    <xf numFmtId="0" fontId="9" fillId="0" borderId="0" xfId="328" applyFont="1" applyFill="1" applyBorder="1" applyAlignment="1">
      <alignment horizontal="center" vertical="center"/>
    </xf>
    <xf numFmtId="0" fontId="9" fillId="0" borderId="47" xfId="328" applyFont="1" applyFill="1" applyBorder="1" applyAlignment="1">
      <alignment horizontal="center" vertical="center"/>
    </xf>
    <xf numFmtId="0" fontId="12" fillId="26" borderId="15" xfId="36" applyFont="1" applyFill="1" applyBorder="1" applyAlignment="1" applyProtection="1">
      <alignment horizontal="center"/>
    </xf>
    <xf numFmtId="169" fontId="16" fillId="26" borderId="15" xfId="36" applyNumberFormat="1" applyFont="1" applyFill="1" applyBorder="1" applyAlignment="1" applyProtection="1">
      <alignment vertical="center"/>
    </xf>
    <xf numFmtId="169" fontId="9" fillId="26" borderId="15" xfId="36" applyNumberFormat="1" applyFont="1" applyFill="1" applyBorder="1" applyAlignment="1" applyProtection="1">
      <alignment horizontal="center"/>
    </xf>
    <xf numFmtId="169" fontId="9" fillId="26" borderId="0" xfId="36" applyNumberFormat="1" applyFont="1" applyFill="1" applyBorder="1" applyAlignment="1" applyProtection="1">
      <alignment horizontal="center"/>
    </xf>
    <xf numFmtId="169" fontId="9" fillId="26" borderId="16" xfId="36" applyNumberFormat="1" applyFont="1" applyFill="1" applyBorder="1" applyAlignment="1" applyProtection="1">
      <alignment horizontal="center"/>
    </xf>
    <xf numFmtId="0" fontId="9" fillId="26" borderId="15" xfId="0" applyFont="1" applyFill="1" applyBorder="1" applyAlignment="1" applyProtection="1">
      <alignment horizontal="center" vertical="center" wrapText="1"/>
    </xf>
    <xf numFmtId="4" fontId="16" fillId="26" borderId="0" xfId="0" applyNumberFormat="1" applyFont="1" applyFill="1" applyBorder="1" applyAlignment="1" applyProtection="1">
      <alignment horizontal="center" vertical="center"/>
    </xf>
    <xf numFmtId="49" fontId="16" fillId="26" borderId="0" xfId="0" applyNumberFormat="1" applyFont="1" applyFill="1" applyBorder="1" applyAlignment="1" applyProtection="1">
      <alignment horizontal="center" vertical="center"/>
    </xf>
    <xf numFmtId="170" fontId="16" fillId="26" borderId="0" xfId="0" applyNumberFormat="1" applyFont="1" applyFill="1" applyBorder="1" applyAlignment="1" applyProtection="1">
      <alignment horizontal="right" vertical="center" indent="1"/>
    </xf>
    <xf numFmtId="170" fontId="16" fillId="26" borderId="16" xfId="0" applyNumberFormat="1" applyFont="1" applyFill="1" applyBorder="1" applyAlignment="1" applyProtection="1">
      <alignment horizontal="right" vertical="center" indent="1"/>
    </xf>
    <xf numFmtId="4" fontId="16" fillId="26" borderId="0" xfId="30" applyNumberFormat="1" applyFont="1" applyFill="1" applyBorder="1" applyAlignment="1" applyProtection="1">
      <alignment horizontal="right" vertical="center" indent="2"/>
    </xf>
    <xf numFmtId="173" fontId="7" fillId="26" borderId="16" xfId="0" applyNumberFormat="1" applyFont="1" applyFill="1" applyBorder="1" applyAlignment="1">
      <alignment horizontal="right" vertical="center" wrapText="1"/>
    </xf>
    <xf numFmtId="1" fontId="16" fillId="26" borderId="55" xfId="30" applyNumberFormat="1" applyFont="1" applyFill="1" applyBorder="1" applyAlignment="1" applyProtection="1">
      <alignment horizontal="center" vertical="center"/>
    </xf>
    <xf numFmtId="1" fontId="16" fillId="26" borderId="15" xfId="30" applyNumberFormat="1" applyFont="1" applyFill="1" applyBorder="1" applyAlignment="1" applyProtection="1">
      <alignment horizontal="center" vertical="center"/>
    </xf>
    <xf numFmtId="0" fontId="7" fillId="26" borderId="0" xfId="0" applyFont="1" applyFill="1" applyBorder="1" applyAlignment="1">
      <alignment horizontal="right" vertical="center"/>
    </xf>
    <xf numFmtId="0" fontId="7" fillId="0" borderId="137" xfId="36" applyFont="1" applyFill="1" applyBorder="1" applyAlignment="1" applyProtection="1">
      <alignment horizontal="center" vertical="center" wrapText="1"/>
    </xf>
    <xf numFmtId="0" fontId="7" fillId="0" borderId="174" xfId="36" applyFont="1" applyFill="1" applyBorder="1" applyAlignment="1" applyProtection="1">
      <alignment horizontal="center" vertical="center" wrapText="1"/>
    </xf>
    <xf numFmtId="0" fontId="7" fillId="0" borderId="0" xfId="0" applyFont="1" applyFill="1" applyAlignment="1">
      <alignment horizontal="left" vertical="top"/>
    </xf>
    <xf numFmtId="0" fontId="14" fillId="47" borderId="135" xfId="0" applyFont="1" applyFill="1" applyBorder="1" applyAlignment="1" applyProtection="1">
      <alignment horizontal="left" vertical="center" wrapText="1" indent="1"/>
    </xf>
    <xf numFmtId="0" fontId="17" fillId="33" borderId="202" xfId="30" applyFont="1" applyFill="1" applyBorder="1" applyAlignment="1" applyProtection="1">
      <alignment horizontal="center" vertical="center" wrapText="1"/>
    </xf>
    <xf numFmtId="0" fontId="7" fillId="0" borderId="48" xfId="0" applyFont="1" applyBorder="1"/>
    <xf numFmtId="43" fontId="7" fillId="0" borderId="203" xfId="327" applyFont="1" applyFill="1" applyBorder="1"/>
    <xf numFmtId="0" fontId="7" fillId="0" borderId="203" xfId="328" applyFont="1" applyFill="1" applyBorder="1"/>
    <xf numFmtId="9" fontId="7" fillId="110" borderId="29" xfId="46" applyFont="1" applyFill="1" applyBorder="1"/>
    <xf numFmtId="9" fontId="7" fillId="110" borderId="27" xfId="46" applyFont="1" applyFill="1" applyBorder="1"/>
    <xf numFmtId="9" fontId="7" fillId="110" borderId="38" xfId="46" applyFont="1" applyFill="1" applyBorder="1"/>
    <xf numFmtId="9" fontId="7" fillId="110" borderId="207" xfId="46" applyFont="1" applyFill="1" applyBorder="1"/>
    <xf numFmtId="9" fontId="7" fillId="110" borderId="173" xfId="46" applyFont="1" applyFill="1" applyBorder="1"/>
    <xf numFmtId="9" fontId="7" fillId="112" borderId="57" xfId="46" applyFont="1" applyFill="1" applyBorder="1"/>
    <xf numFmtId="9" fontId="7" fillId="112" borderId="58" xfId="46" applyFont="1" applyFill="1" applyBorder="1"/>
    <xf numFmtId="9" fontId="7" fillId="112" borderId="103" xfId="46" applyFont="1" applyFill="1" applyBorder="1"/>
    <xf numFmtId="9" fontId="7" fillId="112" borderId="48" xfId="46" applyFont="1" applyFill="1" applyBorder="1"/>
    <xf numFmtId="9" fontId="7" fillId="112" borderId="59" xfId="46" applyFont="1" applyFill="1" applyBorder="1"/>
    <xf numFmtId="9" fontId="7" fillId="112" borderId="86" xfId="46" applyFont="1" applyFill="1" applyBorder="1"/>
    <xf numFmtId="9" fontId="7" fillId="112" borderId="17" xfId="46" applyFont="1" applyFill="1" applyBorder="1"/>
    <xf numFmtId="0" fontId="14" fillId="52" borderId="164" xfId="328" applyFont="1" applyFill="1" applyBorder="1" applyAlignment="1">
      <alignment horizontal="center" vertical="center" wrapText="1"/>
    </xf>
    <xf numFmtId="0" fontId="7" fillId="0" borderId="197" xfId="328" applyFont="1" applyFill="1" applyBorder="1"/>
    <xf numFmtId="9" fontId="0" fillId="0" borderId="32" xfId="46" applyFont="1" applyBorder="1"/>
    <xf numFmtId="0" fontId="17" fillId="0" borderId="0" xfId="0" applyFont="1" applyFill="1" applyBorder="1" applyAlignment="1">
      <alignment horizontal="left" wrapText="1"/>
    </xf>
    <xf numFmtId="2" fontId="7" fillId="49" borderId="18" xfId="328" applyNumberFormat="1" applyFont="1" applyFill="1" applyBorder="1"/>
    <xf numFmtId="2" fontId="7" fillId="49" borderId="49" xfId="328" applyNumberFormat="1" applyFont="1" applyFill="1" applyBorder="1"/>
    <xf numFmtId="2" fontId="7" fillId="49" borderId="208" xfId="328" applyNumberFormat="1" applyFont="1" applyFill="1" applyBorder="1"/>
    <xf numFmtId="2" fontId="7" fillId="49" borderId="209" xfId="328" applyNumberFormat="1" applyFont="1" applyFill="1" applyBorder="1"/>
    <xf numFmtId="43" fontId="7" fillId="49" borderId="57" xfId="327" applyFont="1" applyFill="1" applyBorder="1"/>
    <xf numFmtId="43" fontId="7" fillId="49" borderId="58" xfId="327" applyFont="1" applyFill="1" applyBorder="1"/>
    <xf numFmtId="43" fontId="7" fillId="49" borderId="59" xfId="327" applyFont="1" applyFill="1" applyBorder="1"/>
    <xf numFmtId="43" fontId="7" fillId="49" borderId="48" xfId="327" applyFont="1" applyFill="1" applyBorder="1"/>
    <xf numFmtId="43" fontId="7" fillId="49" borderId="17" xfId="327" applyFont="1" applyFill="1" applyBorder="1"/>
    <xf numFmtId="0" fontId="7" fillId="0" borderId="99" xfId="0" applyFont="1" applyFill="1" applyBorder="1" applyAlignment="1">
      <alignment horizontal="left" vertical="center" wrapText="1" indent="1"/>
    </xf>
    <xf numFmtId="0" fontId="7" fillId="0" borderId="15" xfId="30" applyFont="1" applyFill="1" applyBorder="1" applyAlignment="1" applyProtection="1">
      <alignment horizontal="center" vertical="center" wrapText="1"/>
    </xf>
    <xf numFmtId="0" fontId="7" fillId="0" borderId="0" xfId="30" applyFont="1" applyFill="1" applyBorder="1" applyAlignment="1" applyProtection="1">
      <alignment horizontal="center" vertical="center" wrapText="1"/>
    </xf>
    <xf numFmtId="0" fontId="7" fillId="0" borderId="16" xfId="30" applyFont="1" applyFill="1" applyBorder="1" applyAlignment="1" applyProtection="1">
      <alignment horizontal="center" vertical="center" wrapText="1"/>
    </xf>
    <xf numFmtId="43" fontId="7" fillId="0" borderId="164" xfId="327" applyFont="1" applyFill="1" applyBorder="1" applyAlignment="1">
      <alignment horizontal="center" vertical="center" wrapText="1"/>
    </xf>
    <xf numFmtId="0" fontId="16" fillId="105" borderId="202" xfId="0" applyFont="1" applyFill="1" applyBorder="1" applyAlignment="1">
      <alignment horizontal="left" vertical="center"/>
    </xf>
    <xf numFmtId="0" fontId="16" fillId="107" borderId="202" xfId="0" applyFont="1" applyFill="1" applyBorder="1" applyAlignment="1">
      <alignment horizontal="left" vertical="center"/>
    </xf>
    <xf numFmtId="0" fontId="16" fillId="47" borderId="202" xfId="0" applyFont="1" applyFill="1" applyBorder="1" applyAlignment="1">
      <alignment horizontal="left" vertical="center" wrapText="1"/>
    </xf>
    <xf numFmtId="0" fontId="142" fillId="0" borderId="0" xfId="0" applyFont="1" applyFill="1" applyBorder="1" applyAlignment="1">
      <alignment horizontal="center"/>
    </xf>
    <xf numFmtId="0" fontId="142" fillId="0" borderId="16" xfId="0" applyFont="1" applyFill="1" applyBorder="1" applyAlignment="1">
      <alignment horizontal="center"/>
    </xf>
    <xf numFmtId="0" fontId="67" fillId="0" borderId="0" xfId="0" applyFont="1" applyBorder="1" applyAlignment="1" applyProtection="1">
      <alignment horizontal="left" vertical="center"/>
    </xf>
    <xf numFmtId="0" fontId="67" fillId="0" borderId="203" xfId="0" applyFont="1" applyBorder="1" applyAlignment="1" applyProtection="1">
      <alignment horizontal="left" vertical="center"/>
    </xf>
    <xf numFmtId="0" fontId="67" fillId="0" borderId="197" xfId="0" applyFont="1" applyBorder="1" applyAlignment="1" applyProtection="1">
      <alignment horizontal="left" vertical="center"/>
    </xf>
    <xf numFmtId="0" fontId="8" fillId="47" borderId="203" xfId="30" applyFill="1" applyBorder="1" applyAlignment="1" applyProtection="1"/>
    <xf numFmtId="0" fontId="8" fillId="47" borderId="219" xfId="30" applyFill="1" applyBorder="1" applyAlignment="1" applyProtection="1"/>
    <xf numFmtId="179" fontId="151" fillId="0" borderId="197" xfId="0" applyNumberFormat="1" applyFont="1" applyFill="1" applyBorder="1" applyAlignment="1" applyProtection="1">
      <alignment horizontal="center" vertical="center" wrapText="1"/>
      <protection locked="0"/>
    </xf>
    <xf numFmtId="179" fontId="151" fillId="0" borderId="197" xfId="0" applyNumberFormat="1" applyFont="1" applyFill="1" applyBorder="1" applyAlignment="1" applyProtection="1">
      <alignment horizontal="right" vertical="center" wrapText="1" indent="1"/>
      <protection locked="0"/>
    </xf>
    <xf numFmtId="1" fontId="151" fillId="0" borderId="197" xfId="0" applyNumberFormat="1" applyFont="1" applyFill="1" applyBorder="1" applyAlignment="1" applyProtection="1">
      <alignment horizontal="center" vertical="center" wrapText="1"/>
      <protection locked="0"/>
    </xf>
    <xf numFmtId="0" fontId="151" fillId="0" borderId="197" xfId="0" applyFont="1" applyFill="1" applyBorder="1" applyAlignment="1" applyProtection="1">
      <alignment horizontal="center" vertical="center" wrapText="1"/>
      <protection locked="0"/>
    </xf>
    <xf numFmtId="0" fontId="151" fillId="0" borderId="197" xfId="0" applyFont="1" applyFill="1" applyBorder="1" applyAlignment="1" applyProtection="1">
      <alignment vertical="center" wrapText="1"/>
      <protection locked="0"/>
    </xf>
    <xf numFmtId="3" fontId="7" fillId="0" borderId="28" xfId="36" applyNumberFormat="1" applyFont="1" applyFill="1" applyBorder="1" applyAlignment="1" applyProtection="1">
      <alignment horizontal="right" vertical="center" indent="1"/>
      <protection locked="0"/>
    </xf>
    <xf numFmtId="3" fontId="7" fillId="0" borderId="47" xfId="36" applyNumberFormat="1" applyFont="1" applyFill="1" applyBorder="1" applyAlignment="1" applyProtection="1">
      <alignment horizontal="center" vertical="center"/>
      <protection locked="0"/>
    </xf>
    <xf numFmtId="3" fontId="14" fillId="0" borderId="22" xfId="0" applyNumberFormat="1" applyFont="1" applyFill="1" applyBorder="1" applyAlignment="1" applyProtection="1">
      <alignment horizontal="right" vertical="center" indent="1"/>
      <protection locked="0"/>
    </xf>
    <xf numFmtId="3" fontId="14" fillId="0" borderId="198" xfId="36" applyNumberFormat="1" applyFont="1" applyFill="1" applyBorder="1" applyAlignment="1" applyProtection="1">
      <alignment horizontal="right" vertical="center" indent="1"/>
      <protection locked="0"/>
    </xf>
    <xf numFmtId="168" fontId="18" fillId="0" borderId="192" xfId="36" applyNumberFormat="1" applyFont="1" applyFill="1" applyBorder="1" applyAlignment="1" applyProtection="1">
      <alignment horizontal="center" vertical="center"/>
    </xf>
    <xf numFmtId="0" fontId="20" fillId="0" borderId="0" xfId="0" applyFont="1" applyFill="1" applyBorder="1" applyAlignment="1">
      <alignment vertical="center"/>
    </xf>
    <xf numFmtId="0" fontId="98" fillId="0" borderId="0" xfId="36" applyFont="1" applyFill="1" applyBorder="1" applyAlignment="1" applyProtection="1">
      <alignment vertical="center"/>
    </xf>
    <xf numFmtId="0" fontId="14" fillId="26" borderId="0" xfId="36" applyFont="1" applyFill="1" applyBorder="1" applyAlignment="1" applyProtection="1">
      <alignment horizontal="center" vertical="center" wrapText="1"/>
    </xf>
    <xf numFmtId="0" fontId="9" fillId="0" borderId="0" xfId="35" applyFont="1" applyFill="1" applyBorder="1" applyAlignment="1" applyProtection="1">
      <alignment horizontal="center" vertical="center" wrapText="1"/>
    </xf>
    <xf numFmtId="0" fontId="69" fillId="0" borderId="197" xfId="30" applyFont="1" applyBorder="1" applyAlignment="1" applyProtection="1">
      <alignment vertical="center"/>
    </xf>
    <xf numFmtId="3" fontId="99" fillId="25" borderId="197" xfId="30" applyNumberFormat="1" applyFont="1" applyFill="1" applyBorder="1" applyAlignment="1" applyProtection="1">
      <alignment horizontal="right" vertical="center" indent="2"/>
    </xf>
    <xf numFmtId="3" fontId="9" fillId="0" borderId="187" xfId="36" applyNumberFormat="1" applyFont="1" applyFill="1" applyBorder="1" applyAlignment="1" applyProtection="1">
      <alignment horizontal="right" vertical="center" indent="1"/>
      <protection locked="0"/>
    </xf>
    <xf numFmtId="3" fontId="9" fillId="40" borderId="191" xfId="36" applyNumberFormat="1" applyFont="1" applyFill="1" applyBorder="1" applyAlignment="1" applyProtection="1">
      <alignment horizontal="right" vertical="center" indent="1"/>
      <protection locked="0"/>
    </xf>
    <xf numFmtId="3" fontId="9" fillId="0" borderId="197" xfId="36" applyNumberFormat="1" applyFont="1" applyFill="1" applyBorder="1" applyAlignment="1" applyProtection="1">
      <alignment horizontal="center" vertical="center"/>
      <protection locked="0"/>
    </xf>
    <xf numFmtId="3" fontId="9" fillId="41" borderId="191" xfId="36" applyNumberFormat="1" applyFont="1" applyFill="1" applyBorder="1" applyAlignment="1" applyProtection="1">
      <alignment horizontal="right" vertical="center" indent="1"/>
      <protection locked="0"/>
    </xf>
    <xf numFmtId="3" fontId="29" fillId="25" borderId="197" xfId="30" applyNumberFormat="1" applyFont="1" applyFill="1" applyBorder="1" applyAlignment="1" applyProtection="1">
      <alignment horizontal="right" vertical="center" indent="2"/>
    </xf>
    <xf numFmtId="3" fontId="9" fillId="0" borderId="222" xfId="36" applyNumberFormat="1" applyFont="1" applyFill="1" applyBorder="1" applyAlignment="1" applyProtection="1">
      <alignment horizontal="center" vertical="center"/>
      <protection locked="0"/>
    </xf>
    <xf numFmtId="3" fontId="24" fillId="36" borderId="187" xfId="36" applyNumberFormat="1" applyFont="1" applyFill="1" applyBorder="1" applyAlignment="1" applyProtection="1">
      <alignment horizontal="right" vertical="center"/>
      <protection locked="0"/>
    </xf>
    <xf numFmtId="3" fontId="9" fillId="26" borderId="191" xfId="36" applyNumberFormat="1" applyFont="1" applyFill="1" applyBorder="1" applyAlignment="1" applyProtection="1">
      <alignment horizontal="right" vertical="center" indent="1"/>
      <protection locked="0"/>
    </xf>
    <xf numFmtId="3" fontId="9" fillId="42" borderId="191" xfId="36" applyNumberFormat="1" applyFont="1" applyFill="1" applyBorder="1" applyAlignment="1" applyProtection="1">
      <alignment horizontal="right" vertical="center" indent="1"/>
      <protection locked="0"/>
    </xf>
    <xf numFmtId="3" fontId="9" fillId="0" borderId="186" xfId="36" applyNumberFormat="1" applyFont="1" applyFill="1" applyBorder="1" applyAlignment="1" applyProtection="1">
      <alignment horizontal="center" vertical="center"/>
    </xf>
    <xf numFmtId="3" fontId="9" fillId="0" borderId="186" xfId="36" applyNumberFormat="1" applyFont="1" applyFill="1" applyBorder="1" applyAlignment="1" applyProtection="1">
      <alignment horizontal="center" vertical="center"/>
      <protection locked="0"/>
    </xf>
    <xf numFmtId="3" fontId="9" fillId="0" borderId="186" xfId="36" applyNumberFormat="1" applyFont="1" applyFill="1" applyBorder="1" applyAlignment="1" applyProtection="1">
      <alignment vertical="center"/>
    </xf>
    <xf numFmtId="3" fontId="24" fillId="0" borderId="186" xfId="36" applyNumberFormat="1" applyFont="1" applyFill="1" applyBorder="1" applyAlignment="1" applyProtection="1">
      <alignment horizontal="right" vertical="center"/>
    </xf>
    <xf numFmtId="3" fontId="9" fillId="42" borderId="187" xfId="36" applyNumberFormat="1" applyFont="1" applyFill="1" applyBorder="1" applyAlignment="1" applyProtection="1">
      <alignment horizontal="right" vertical="center" indent="1"/>
      <protection locked="0"/>
    </xf>
    <xf numFmtId="3" fontId="9" fillId="0" borderId="220" xfId="36" applyNumberFormat="1" applyFont="1" applyFill="1" applyBorder="1" applyAlignment="1" applyProtection="1">
      <alignment horizontal="center" vertical="center"/>
      <protection locked="0"/>
    </xf>
    <xf numFmtId="3" fontId="24" fillId="0" borderId="186" xfId="35" applyNumberFormat="1" applyFont="1" applyFill="1" applyBorder="1" applyAlignment="1" applyProtection="1">
      <alignment horizontal="center" vertical="center"/>
    </xf>
    <xf numFmtId="3" fontId="24" fillId="0" borderId="197" xfId="35" applyNumberFormat="1" applyFont="1" applyFill="1" applyBorder="1" applyAlignment="1" applyProtection="1">
      <alignment horizontal="center" vertical="center"/>
    </xf>
    <xf numFmtId="3" fontId="24" fillId="37" borderId="187" xfId="36" applyNumberFormat="1" applyFont="1" applyFill="1" applyBorder="1" applyAlignment="1" applyProtection="1">
      <alignment horizontal="right" vertical="center"/>
      <protection locked="0"/>
    </xf>
    <xf numFmtId="3" fontId="9" fillId="43" borderId="187" xfId="36" applyNumberFormat="1" applyFont="1" applyFill="1" applyBorder="1" applyAlignment="1" applyProtection="1">
      <alignment horizontal="right" vertical="center" indent="1"/>
      <protection locked="0"/>
    </xf>
    <xf numFmtId="3" fontId="9" fillId="44" borderId="191" xfId="36" applyNumberFormat="1" applyFont="1" applyFill="1" applyBorder="1" applyAlignment="1" applyProtection="1">
      <alignment horizontal="right" vertical="center" indent="1"/>
      <protection locked="0"/>
    </xf>
    <xf numFmtId="3" fontId="24" fillId="0" borderId="186" xfId="36" applyNumberFormat="1" applyFont="1" applyFill="1" applyBorder="1" applyAlignment="1" applyProtection="1">
      <alignment horizontal="right" vertical="center"/>
      <protection locked="0"/>
    </xf>
    <xf numFmtId="0" fontId="9" fillId="0" borderId="186" xfId="35" applyFont="1" applyBorder="1" applyAlignment="1" applyProtection="1">
      <alignment vertical="center"/>
    </xf>
    <xf numFmtId="168" fontId="9" fillId="0" borderId="186" xfId="36" applyNumberFormat="1" applyFont="1" applyFill="1" applyBorder="1" applyAlignment="1" applyProtection="1">
      <alignment vertical="center"/>
    </xf>
    <xf numFmtId="168" fontId="9" fillId="0" borderId="186" xfId="36" applyNumberFormat="1" applyFont="1" applyFill="1" applyBorder="1" applyAlignment="1" applyProtection="1">
      <alignment horizontal="right" vertical="center"/>
    </xf>
    <xf numFmtId="168" fontId="24" fillId="0" borderId="186" xfId="36" applyNumberFormat="1" applyFont="1" applyFill="1" applyBorder="1" applyAlignment="1" applyProtection="1">
      <alignment vertical="center"/>
    </xf>
    <xf numFmtId="169" fontId="29" fillId="0" borderId="186" xfId="36" applyNumberFormat="1" applyFont="1" applyFill="1" applyBorder="1" applyAlignment="1" applyProtection="1">
      <alignment horizontal="right" vertical="center"/>
    </xf>
    <xf numFmtId="0" fontId="9" fillId="0" borderId="186" xfId="36" applyFont="1" applyFill="1" applyBorder="1" applyAlignment="1" applyProtection="1">
      <alignment vertical="center"/>
    </xf>
    <xf numFmtId="168" fontId="9" fillId="0" borderId="197" xfId="36" applyNumberFormat="1" applyFont="1" applyFill="1" applyBorder="1" applyAlignment="1" applyProtection="1">
      <alignment horizontal="right" vertical="center"/>
    </xf>
    <xf numFmtId="0" fontId="0" fillId="0" borderId="32" xfId="0" applyFont="1" applyFill="1" applyBorder="1"/>
    <xf numFmtId="1" fontId="0" fillId="0" borderId="32" xfId="0" applyNumberFormat="1" applyBorder="1"/>
    <xf numFmtId="0" fontId="0" fillId="0" borderId="0" xfId="0" applyAlignment="1">
      <alignment vertical="center" wrapText="1"/>
    </xf>
    <xf numFmtId="0" fontId="27" fillId="26" borderId="187" xfId="0" applyFont="1" applyFill="1" applyBorder="1" applyAlignment="1" applyProtection="1">
      <alignment horizontal="center" vertical="center" wrapText="1"/>
    </xf>
    <xf numFmtId="0" fontId="53" fillId="26" borderId="198" xfId="0" applyFont="1" applyFill="1" applyBorder="1" applyAlignment="1" applyProtection="1">
      <alignment horizontal="center" vertical="center" wrapText="1"/>
    </xf>
    <xf numFmtId="0" fontId="19" fillId="26" borderId="223" xfId="0" applyFont="1" applyFill="1" applyBorder="1" applyAlignment="1">
      <alignment horizontal="center" vertical="center" wrapText="1"/>
    </xf>
    <xf numFmtId="0" fontId="9" fillId="26" borderId="187" xfId="0" applyFont="1" applyFill="1" applyBorder="1" applyAlignment="1" applyProtection="1">
      <alignment horizontal="center" vertical="center" wrapText="1"/>
    </xf>
    <xf numFmtId="0" fontId="8" fillId="0" borderId="197" xfId="30" applyBorder="1" applyAlignment="1" applyProtection="1"/>
    <xf numFmtId="0" fontId="27" fillId="26" borderId="186" xfId="0" applyFont="1" applyFill="1" applyBorder="1" applyAlignment="1" applyProtection="1">
      <alignment horizontal="center" vertical="center" wrapText="1"/>
    </xf>
    <xf numFmtId="0" fontId="8" fillId="0" borderId="192" xfId="30" applyBorder="1" applyAlignment="1" applyProtection="1"/>
    <xf numFmtId="0" fontId="7" fillId="0" borderId="0" xfId="0" applyFont="1" applyFill="1" applyBorder="1" applyAlignment="1">
      <alignment horizontal="left" vertical="top"/>
    </xf>
    <xf numFmtId="2" fontId="9" fillId="121" borderId="82" xfId="328" applyNumberFormat="1" applyFont="1" applyFill="1" applyBorder="1" applyAlignment="1" applyProtection="1">
      <alignment horizontal="center" vertical="center"/>
      <protection locked="0"/>
    </xf>
    <xf numFmtId="2" fontId="9" fillId="121" borderId="133" xfId="328" applyNumberFormat="1" applyFont="1" applyFill="1" applyBorder="1" applyAlignment="1" applyProtection="1">
      <alignment horizontal="center" vertical="center"/>
      <protection locked="0"/>
    </xf>
    <xf numFmtId="2" fontId="9" fillId="121" borderId="138" xfId="328" applyNumberFormat="1" applyFont="1" applyFill="1" applyBorder="1" applyAlignment="1" applyProtection="1">
      <alignment horizontal="center" vertical="center"/>
      <protection locked="0"/>
    </xf>
    <xf numFmtId="2" fontId="9" fillId="121" borderId="47" xfId="328" applyNumberFormat="1" applyFont="1" applyFill="1" applyBorder="1" applyAlignment="1" applyProtection="1">
      <alignment horizontal="center" vertical="center"/>
      <protection locked="0"/>
    </xf>
    <xf numFmtId="0" fontId="120" fillId="0" borderId="0" xfId="0" applyFont="1"/>
    <xf numFmtId="0" fontId="0" fillId="0" borderId="32" xfId="0" applyFill="1" applyBorder="1"/>
    <xf numFmtId="0" fontId="7" fillId="0" borderId="32" xfId="0" applyFont="1" applyFill="1" applyBorder="1"/>
    <xf numFmtId="0" fontId="0" fillId="52" borderId="32" xfId="0" applyFill="1" applyBorder="1"/>
    <xf numFmtId="0" fontId="14" fillId="0" borderId="0" xfId="0" applyFont="1" applyBorder="1"/>
    <xf numFmtId="0" fontId="0" fillId="0" borderId="198" xfId="0" applyBorder="1"/>
    <xf numFmtId="0" fontId="67" fillId="0" borderId="198" xfId="0" applyFont="1" applyBorder="1" applyAlignment="1" applyProtection="1">
      <alignment horizontal="left" vertical="center"/>
    </xf>
    <xf numFmtId="0" fontId="7" fillId="0" borderId="0" xfId="0" applyFont="1" applyBorder="1" applyAlignment="1" applyProtection="1">
      <alignment horizontal="left" vertical="center" wrapText="1"/>
    </xf>
    <xf numFmtId="0" fontId="1" fillId="0" borderId="0" xfId="47" applyFont="1" applyBorder="1"/>
    <xf numFmtId="0" fontId="6" fillId="0" borderId="0" xfId="47" applyFill="1" applyBorder="1"/>
    <xf numFmtId="0" fontId="7" fillId="0" borderId="0" xfId="0" applyFont="1" applyBorder="1" applyAlignment="1" applyProtection="1">
      <alignment horizontal="left" vertical="center"/>
    </xf>
    <xf numFmtId="0" fontId="1" fillId="0" borderId="0" xfId="690"/>
    <xf numFmtId="0" fontId="7" fillId="0" borderId="0" xfId="662" applyFill="1"/>
    <xf numFmtId="0" fontId="7" fillId="0" borderId="0" xfId="48" applyFill="1"/>
    <xf numFmtId="0" fontId="7" fillId="0" borderId="0" xfId="48"/>
    <xf numFmtId="177" fontId="0" fillId="0" borderId="0" xfId="0" applyNumberFormat="1" applyFill="1"/>
    <xf numFmtId="9" fontId="9" fillId="0" borderId="0" xfId="0" applyNumberFormat="1" applyFont="1" applyFill="1" applyBorder="1" applyAlignment="1" applyProtection="1">
      <alignment horizontal="center" vertical="center" wrapText="1"/>
    </xf>
    <xf numFmtId="3" fontId="24" fillId="0" borderId="225" xfId="0" applyNumberFormat="1" applyFont="1" applyBorder="1" applyAlignment="1" applyProtection="1">
      <alignment horizontal="center" vertical="center" wrapText="1"/>
    </xf>
    <xf numFmtId="0" fontId="17" fillId="33" borderId="93" xfId="30" applyFont="1" applyFill="1" applyBorder="1" applyAlignment="1" applyProtection="1">
      <alignment horizontal="left" vertical="center" indent="1"/>
    </xf>
    <xf numFmtId="3" fontId="22" fillId="38" borderId="113" xfId="0" applyNumberFormat="1" applyFont="1" applyFill="1" applyBorder="1" applyAlignment="1" applyProtection="1">
      <alignment horizontal="center" vertical="center"/>
      <protection locked="0"/>
    </xf>
    <xf numFmtId="43" fontId="100" fillId="0" borderId="22" xfId="327" applyFont="1" applyFill="1" applyBorder="1" applyAlignment="1" applyProtection="1">
      <alignment vertical="center" wrapText="1"/>
    </xf>
    <xf numFmtId="43" fontId="100" fillId="0" borderId="17" xfId="327" applyFont="1" applyFill="1" applyBorder="1" applyAlignment="1" applyProtection="1">
      <alignment vertical="center" wrapText="1"/>
    </xf>
    <xf numFmtId="0" fontId="9" fillId="0" borderId="15" xfId="0" applyFont="1" applyFill="1" applyBorder="1" applyAlignment="1" applyProtection="1">
      <alignment horizontal="left" vertical="center" wrapText="1"/>
    </xf>
    <xf numFmtId="180" fontId="24" fillId="122" borderId="198" xfId="0" applyNumberFormat="1" applyFont="1" applyFill="1" applyBorder="1" applyAlignment="1" applyProtection="1">
      <alignment horizontal="center" vertical="center" wrapText="1"/>
    </xf>
    <xf numFmtId="0" fontId="7" fillId="122" borderId="197" xfId="0" applyFont="1" applyFill="1" applyBorder="1" applyProtection="1"/>
    <xf numFmtId="0" fontId="16" fillId="0" borderId="0" xfId="0" applyFont="1" applyBorder="1" applyAlignment="1"/>
    <xf numFmtId="3" fontId="7" fillId="30" borderId="135" xfId="36" applyNumberFormat="1" applyFont="1" applyFill="1" applyBorder="1" applyAlignment="1" applyProtection="1">
      <alignment horizontal="right" vertical="center" indent="1"/>
      <protection locked="0"/>
    </xf>
    <xf numFmtId="0" fontId="14" fillId="122" borderId="24" xfId="0" applyFont="1" applyFill="1" applyBorder="1" applyAlignment="1">
      <alignment horizontal="left"/>
    </xf>
    <xf numFmtId="0" fontId="14" fillId="122" borderId="48" xfId="0" applyFont="1" applyFill="1" applyBorder="1" applyAlignment="1">
      <alignment horizontal="left"/>
    </xf>
    <xf numFmtId="0" fontId="142" fillId="120" borderId="22" xfId="0" applyFont="1" applyFill="1" applyBorder="1" applyAlignment="1">
      <alignment horizontal="center" vertical="center"/>
    </xf>
    <xf numFmtId="0" fontId="142" fillId="120" borderId="139" xfId="0" applyFont="1" applyFill="1" applyBorder="1" applyAlignment="1">
      <alignment horizontal="center" vertical="center"/>
    </xf>
    <xf numFmtId="0" fontId="142" fillId="120" borderId="17" xfId="0" applyFont="1" applyFill="1" applyBorder="1" applyAlignment="1">
      <alignment horizontal="center" vertical="center"/>
    </xf>
    <xf numFmtId="0" fontId="158" fillId="0" borderId="198" xfId="0" applyFont="1" applyBorder="1" applyAlignment="1">
      <alignment horizontal="center" vertical="center"/>
    </xf>
    <xf numFmtId="0" fontId="158" fillId="0" borderId="197" xfId="0" applyFont="1" applyBorder="1" applyAlignment="1">
      <alignment horizontal="center" vertical="center"/>
    </xf>
    <xf numFmtId="0" fontId="0" fillId="0" borderId="24" xfId="0" applyBorder="1" applyAlignment="1">
      <alignment horizontal="center"/>
    </xf>
    <xf numFmtId="0" fontId="0" fillId="0" borderId="48"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7" fillId="0" borderId="15" xfId="0" applyFont="1" applyBorder="1" applyAlignment="1">
      <alignment horizontal="center"/>
    </xf>
    <xf numFmtId="3" fontId="18" fillId="0" borderId="34" xfId="0" applyNumberFormat="1" applyFont="1" applyFill="1" applyBorder="1" applyAlignment="1" applyProtection="1">
      <alignment horizontal="center" vertical="center"/>
      <protection locked="0"/>
    </xf>
    <xf numFmtId="3" fontId="18" fillId="0" borderId="31" xfId="0" applyNumberFormat="1" applyFont="1" applyFill="1" applyBorder="1" applyAlignment="1" applyProtection="1">
      <alignment horizontal="center" vertical="center"/>
      <protection locked="0"/>
    </xf>
    <xf numFmtId="3" fontId="18" fillId="0" borderId="218" xfId="0" applyNumberFormat="1" applyFont="1" applyFill="1" applyBorder="1" applyAlignment="1" applyProtection="1">
      <alignment horizontal="center" vertical="center"/>
      <protection locked="0"/>
    </xf>
    <xf numFmtId="3" fontId="18" fillId="0" borderId="108" xfId="0" applyNumberFormat="1" applyFont="1" applyFill="1" applyBorder="1" applyAlignment="1" applyProtection="1">
      <alignment horizontal="center" vertical="center"/>
      <protection locked="0"/>
    </xf>
    <xf numFmtId="0" fontId="14" fillId="122" borderId="200" xfId="0" applyFont="1" applyFill="1" applyBorder="1" applyAlignment="1" applyProtection="1">
      <alignment horizontal="center" vertical="center" wrapText="1"/>
    </xf>
    <xf numFmtId="0" fontId="14" fillId="122" borderId="215" xfId="0" applyFont="1" applyFill="1" applyBorder="1" applyAlignment="1" applyProtection="1">
      <alignment horizontal="center" vertical="center" wrapText="1"/>
    </xf>
    <xf numFmtId="170" fontId="0" fillId="122" borderId="89" xfId="46" applyNumberFormat="1" applyFont="1" applyFill="1" applyBorder="1" applyAlignment="1">
      <alignment horizontal="center"/>
    </xf>
    <xf numFmtId="170" fontId="0" fillId="122" borderId="90" xfId="46" applyNumberFormat="1" applyFont="1" applyFill="1" applyBorder="1" applyAlignment="1">
      <alignment horizontal="center"/>
    </xf>
    <xf numFmtId="0" fontId="14" fillId="122" borderId="226" xfId="0" applyFont="1" applyFill="1" applyBorder="1" applyAlignment="1" applyProtection="1">
      <alignment horizontal="center" vertical="center" wrapText="1"/>
    </xf>
    <xf numFmtId="0" fontId="14" fillId="122" borderId="48" xfId="0" applyFont="1" applyFill="1" applyBorder="1" applyAlignment="1" applyProtection="1">
      <alignment horizontal="center" vertical="center" wrapText="1"/>
    </xf>
    <xf numFmtId="0" fontId="162" fillId="26" borderId="22" xfId="0" applyFont="1" applyFill="1" applyBorder="1" applyAlignment="1" applyProtection="1">
      <alignment horizontal="center" vertical="center"/>
    </xf>
    <xf numFmtId="0" fontId="162" fillId="26" borderId="211" xfId="0" applyFont="1" applyFill="1" applyBorder="1" applyAlignment="1" applyProtection="1">
      <alignment horizontal="center" vertical="center"/>
    </xf>
    <xf numFmtId="0" fontId="14" fillId="26" borderId="212" xfId="0" applyFont="1" applyFill="1" applyBorder="1" applyAlignment="1" applyProtection="1">
      <alignment horizontal="center" vertical="center"/>
    </xf>
    <xf numFmtId="0" fontId="14" fillId="26" borderId="213" xfId="0" applyFont="1" applyFill="1" applyBorder="1" applyAlignment="1" applyProtection="1">
      <alignment horizontal="center" vertical="center"/>
    </xf>
    <xf numFmtId="0" fontId="14" fillId="26" borderId="11" xfId="0" applyFont="1" applyFill="1" applyBorder="1" applyAlignment="1" applyProtection="1">
      <alignment horizontal="center" vertical="center"/>
    </xf>
    <xf numFmtId="0" fontId="14" fillId="26" borderId="35" xfId="0" applyFont="1" applyFill="1" applyBorder="1" applyAlignment="1" applyProtection="1">
      <alignment horizontal="center" vertical="center"/>
    </xf>
    <xf numFmtId="0" fontId="14" fillId="26" borderId="107" xfId="0" applyFont="1" applyFill="1" applyBorder="1" applyAlignment="1" applyProtection="1">
      <alignment horizontal="center" vertical="center"/>
    </xf>
    <xf numFmtId="0" fontId="14" fillId="26" borderId="217" xfId="0" applyFont="1" applyFill="1" applyBorder="1" applyAlignment="1" applyProtection="1">
      <alignment horizontal="center" vertical="center"/>
    </xf>
    <xf numFmtId="0" fontId="14" fillId="0" borderId="200" xfId="0" applyFont="1" applyFill="1" applyBorder="1" applyAlignment="1" applyProtection="1">
      <alignment horizontal="center" vertical="center" wrapText="1"/>
    </xf>
    <xf numFmtId="0" fontId="14" fillId="0" borderId="216" xfId="0" applyFont="1" applyFill="1" applyBorder="1" applyAlignment="1" applyProtection="1">
      <alignment horizontal="center" vertical="center" wrapText="1"/>
    </xf>
    <xf numFmtId="3" fontId="18" fillId="0" borderId="214" xfId="0" applyNumberFormat="1" applyFont="1" applyFill="1" applyBorder="1" applyAlignment="1" applyProtection="1">
      <alignment horizontal="center" vertical="center"/>
      <protection locked="0"/>
    </xf>
    <xf numFmtId="3" fontId="18" fillId="0" borderId="90" xfId="0" applyNumberFormat="1" applyFont="1" applyFill="1" applyBorder="1" applyAlignment="1" applyProtection="1">
      <alignment horizontal="center" vertical="center"/>
      <protection locked="0"/>
    </xf>
    <xf numFmtId="170" fontId="0" fillId="122" borderId="32" xfId="46" applyNumberFormat="1" applyFont="1" applyFill="1" applyBorder="1" applyAlignment="1">
      <alignment horizontal="center"/>
    </xf>
    <xf numFmtId="170" fontId="0" fillId="122" borderId="33" xfId="46" applyNumberFormat="1" applyFont="1" applyFill="1" applyBorder="1" applyAlignment="1">
      <alignment horizontal="center"/>
    </xf>
    <xf numFmtId="170" fontId="0" fillId="122" borderId="11" xfId="46" applyNumberFormat="1" applyFont="1" applyFill="1" applyBorder="1" applyAlignment="1">
      <alignment horizontal="center"/>
    </xf>
    <xf numFmtId="170" fontId="0" fillId="122" borderId="31" xfId="46" applyNumberFormat="1" applyFont="1" applyFill="1" applyBorder="1" applyAlignment="1">
      <alignment horizontal="center"/>
    </xf>
    <xf numFmtId="0" fontId="16" fillId="47" borderId="200" xfId="0" applyFont="1" applyFill="1" applyBorder="1" applyAlignment="1" applyProtection="1">
      <alignment horizontal="center" vertical="center"/>
    </xf>
    <xf numFmtId="0" fontId="16" fillId="47" borderId="201" xfId="0" applyFont="1" applyFill="1" applyBorder="1" applyAlignment="1" applyProtection="1">
      <alignment horizontal="center" vertical="center"/>
    </xf>
    <xf numFmtId="0" fontId="7" fillId="0" borderId="107" xfId="30" applyFont="1" applyFill="1" applyBorder="1" applyAlignment="1" applyProtection="1">
      <alignment horizontal="center" vertical="center" wrapText="1"/>
    </xf>
    <xf numFmtId="0" fontId="7" fillId="0" borderId="108" xfId="30" applyFont="1" applyFill="1" applyBorder="1" applyAlignment="1" applyProtection="1">
      <alignment horizontal="center" vertical="center"/>
    </xf>
    <xf numFmtId="0" fontId="7" fillId="0" borderId="103" xfId="30" applyFont="1" applyFill="1" applyBorder="1" applyAlignment="1" applyProtection="1">
      <alignment horizontal="center" vertical="center"/>
    </xf>
    <xf numFmtId="3" fontId="158" fillId="47" borderId="210" xfId="0" applyNumberFormat="1" applyFont="1" applyFill="1" applyBorder="1" applyAlignment="1" applyProtection="1">
      <alignment horizontal="center" vertical="center"/>
      <protection locked="0"/>
    </xf>
    <xf numFmtId="3" fontId="158" fillId="47" borderId="139" xfId="0" applyNumberFormat="1" applyFont="1" applyFill="1" applyBorder="1" applyAlignment="1" applyProtection="1">
      <alignment horizontal="center" vertical="center"/>
      <protection locked="0"/>
    </xf>
    <xf numFmtId="0" fontId="142" fillId="52" borderId="24" xfId="0" applyFont="1" applyFill="1" applyBorder="1" applyAlignment="1">
      <alignment horizontal="center" vertical="center"/>
    </xf>
    <xf numFmtId="0" fontId="142" fillId="52" borderId="132" xfId="0" applyFont="1" applyFill="1" applyBorder="1" applyAlignment="1">
      <alignment horizontal="center" vertical="center"/>
    </xf>
    <xf numFmtId="0" fontId="142" fillId="52" borderId="48" xfId="0" applyFont="1" applyFill="1" applyBorder="1" applyAlignment="1">
      <alignment horizontal="center" vertical="center"/>
    </xf>
    <xf numFmtId="0" fontId="158" fillId="47" borderId="139" xfId="0" applyFont="1" applyFill="1" applyBorder="1" applyAlignment="1">
      <alignment horizontal="center" vertical="center"/>
    </xf>
    <xf numFmtId="0" fontId="158" fillId="47" borderId="17" xfId="0" applyFont="1" applyFill="1" applyBorder="1" applyAlignment="1">
      <alignment horizontal="center" vertical="center"/>
    </xf>
    <xf numFmtId="0" fontId="158" fillId="47" borderId="211" xfId="0" applyFont="1" applyFill="1" applyBorder="1" applyAlignment="1">
      <alignment horizontal="center" vertical="center"/>
    </xf>
    <xf numFmtId="170" fontId="0" fillId="122" borderId="165" xfId="46" applyNumberFormat="1" applyFont="1" applyFill="1" applyBorder="1" applyAlignment="1">
      <alignment horizontal="center"/>
    </xf>
    <xf numFmtId="170" fontId="0" fillId="122" borderId="59" xfId="46" applyNumberFormat="1" applyFont="1" applyFill="1" applyBorder="1" applyAlignment="1">
      <alignment horizontal="center"/>
    </xf>
    <xf numFmtId="170" fontId="0" fillId="122" borderId="13" xfId="46" applyNumberFormat="1" applyFont="1" applyFill="1" applyBorder="1" applyAlignment="1">
      <alignment horizontal="center"/>
    </xf>
    <xf numFmtId="170" fontId="0" fillId="122" borderId="164" xfId="46" applyNumberFormat="1" applyFont="1" applyFill="1" applyBorder="1" applyAlignment="1">
      <alignment horizontal="center"/>
    </xf>
    <xf numFmtId="0" fontId="14" fillId="107" borderId="205" xfId="0" applyFont="1" applyFill="1" applyBorder="1" applyAlignment="1">
      <alignment horizontal="center" vertical="center"/>
    </xf>
    <xf numFmtId="0" fontId="18" fillId="0" borderId="205" xfId="0" applyFont="1" applyFill="1" applyBorder="1" applyAlignment="1">
      <alignment horizontal="left" vertical="center" wrapText="1" indent="1"/>
    </xf>
    <xf numFmtId="0" fontId="18" fillId="0" borderId="206" xfId="0" applyFont="1" applyFill="1" applyBorder="1" applyAlignment="1">
      <alignment horizontal="left" vertical="center" wrapText="1" indent="1"/>
    </xf>
    <xf numFmtId="0" fontId="18" fillId="0" borderId="161" xfId="0" applyFont="1" applyFill="1" applyBorder="1" applyAlignment="1">
      <alignment horizontal="left" vertical="center" wrapText="1" indent="1"/>
    </xf>
    <xf numFmtId="0" fontId="18" fillId="0" borderId="130" xfId="0" applyFont="1" applyFill="1" applyBorder="1" applyAlignment="1">
      <alignment horizontal="left" vertical="center" wrapText="1" indent="1"/>
    </xf>
    <xf numFmtId="0" fontId="14" fillId="47" borderId="39" xfId="30" applyFont="1" applyFill="1" applyBorder="1" applyAlignment="1" applyProtection="1">
      <alignment horizontal="center" vertical="center"/>
    </xf>
    <xf numFmtId="0" fontId="0" fillId="0" borderId="39" xfId="0" applyFill="1" applyBorder="1" applyAlignment="1">
      <alignment horizontal="left" vertical="center" wrapText="1" indent="1"/>
    </xf>
    <xf numFmtId="0" fontId="0" fillId="0" borderId="40" xfId="0" applyFill="1" applyBorder="1" applyAlignment="1">
      <alignment horizontal="left" vertical="center" wrapText="1" indent="1"/>
    </xf>
    <xf numFmtId="0" fontId="18" fillId="0" borderId="39" xfId="0" applyFont="1" applyFill="1" applyBorder="1" applyAlignment="1">
      <alignment horizontal="left" vertical="center" wrapText="1" indent="1"/>
    </xf>
    <xf numFmtId="0" fontId="18" fillId="0" borderId="40" xfId="0" applyFont="1" applyFill="1" applyBorder="1" applyAlignment="1">
      <alignment horizontal="left" vertical="center" wrapText="1" indent="1"/>
    </xf>
    <xf numFmtId="0" fontId="7" fillId="0" borderId="205" xfId="0" applyFont="1" applyFill="1" applyBorder="1" applyAlignment="1">
      <alignment horizontal="left" vertical="center" wrapText="1" indent="1"/>
    </xf>
    <xf numFmtId="0" fontId="0" fillId="0" borderId="205" xfId="0" applyFill="1" applyBorder="1" applyAlignment="1">
      <alignment horizontal="left" vertical="center" wrapText="1" indent="1"/>
    </xf>
    <xf numFmtId="0" fontId="0" fillId="0" borderId="206" xfId="0" applyFill="1" applyBorder="1" applyAlignment="1">
      <alignment horizontal="left" vertical="center" wrapText="1" indent="1"/>
    </xf>
    <xf numFmtId="0" fontId="14" fillId="105" borderId="205" xfId="0" applyFont="1" applyFill="1" applyBorder="1" applyAlignment="1">
      <alignment horizontal="center" vertical="center"/>
    </xf>
    <xf numFmtId="0" fontId="16" fillId="119" borderId="131" xfId="0" applyFont="1" applyFill="1" applyBorder="1" applyAlignment="1">
      <alignment horizontal="left" vertical="center" wrapText="1"/>
    </xf>
    <xf numFmtId="0" fontId="16" fillId="119" borderId="38" xfId="0" applyFont="1" applyFill="1" applyBorder="1" applyAlignment="1">
      <alignment horizontal="left" vertical="center" wrapText="1"/>
    </xf>
    <xf numFmtId="0" fontId="14" fillId="119" borderId="161" xfId="0" applyFont="1" applyFill="1" applyBorder="1" applyAlignment="1">
      <alignment horizontal="center" vertical="center"/>
    </xf>
    <xf numFmtId="0" fontId="0" fillId="0" borderId="161" xfId="0" applyFill="1" applyBorder="1" applyAlignment="1">
      <alignment horizontal="left" vertical="center" wrapText="1" indent="1"/>
    </xf>
    <xf numFmtId="0" fontId="0" fillId="0" borderId="130" xfId="0" applyFill="1" applyBorder="1" applyAlignment="1">
      <alignment horizontal="left" vertical="center" wrapText="1" indent="1"/>
    </xf>
    <xf numFmtId="0" fontId="14" fillId="119" borderId="39" xfId="0" applyFont="1" applyFill="1" applyBorder="1" applyAlignment="1">
      <alignment horizontal="center" vertical="center"/>
    </xf>
    <xf numFmtId="0" fontId="16" fillId="106" borderId="29" xfId="0" applyFont="1" applyFill="1" applyBorder="1" applyAlignment="1">
      <alignment horizontal="left" vertical="center"/>
    </xf>
    <xf numFmtId="0" fontId="16" fillId="106" borderId="38" xfId="0" applyFont="1" applyFill="1" applyBorder="1" applyAlignment="1">
      <alignment horizontal="left" vertical="center"/>
    </xf>
    <xf numFmtId="0" fontId="14" fillId="106" borderId="36" xfId="0" applyFont="1" applyFill="1" applyBorder="1" applyAlignment="1">
      <alignment horizontal="center" vertical="center"/>
    </xf>
    <xf numFmtId="0" fontId="7" fillId="0" borderId="36" xfId="0" applyFont="1" applyFill="1" applyBorder="1" applyAlignment="1">
      <alignment horizontal="left" vertical="center" wrapText="1" indent="1"/>
    </xf>
    <xf numFmtId="0" fontId="0" fillId="0" borderId="36" xfId="0" applyFill="1" applyBorder="1" applyAlignment="1">
      <alignment horizontal="left" vertical="center" wrapText="1" indent="1"/>
    </xf>
    <xf numFmtId="0" fontId="0" fillId="0" borderId="37" xfId="0" applyFill="1" applyBorder="1" applyAlignment="1">
      <alignment horizontal="left" vertical="center" wrapText="1" indent="1"/>
    </xf>
    <xf numFmtId="0" fontId="14" fillId="106" borderId="39" xfId="0" applyFont="1" applyFill="1" applyBorder="1" applyAlignment="1">
      <alignment horizontal="center" vertical="center"/>
    </xf>
    <xf numFmtId="0" fontId="16" fillId="52" borderId="139" xfId="36" applyFont="1" applyFill="1" applyBorder="1" applyAlignment="1" applyProtection="1">
      <alignment horizontal="left" vertical="center" indent="1"/>
      <protection locked="0"/>
    </xf>
    <xf numFmtId="0" fontId="0" fillId="52" borderId="139" xfId="0" applyFill="1" applyBorder="1" applyAlignment="1">
      <alignment horizontal="left" vertical="center" indent="1"/>
    </xf>
    <xf numFmtId="0" fontId="0" fillId="52" borderId="17" xfId="0" applyFill="1" applyBorder="1" applyAlignment="1">
      <alignment horizontal="left" vertical="center" indent="1"/>
    </xf>
    <xf numFmtId="0" fontId="16" fillId="0" borderId="156" xfId="36" applyFont="1" applyFill="1" applyBorder="1" applyAlignment="1" applyProtection="1">
      <alignment horizontal="left" vertical="center" indent="1"/>
      <protection locked="0"/>
    </xf>
    <xf numFmtId="0" fontId="0" fillId="0" borderId="156" xfId="0" applyFill="1" applyBorder="1" applyAlignment="1">
      <alignment horizontal="left" vertical="center" indent="1"/>
    </xf>
    <xf numFmtId="0" fontId="0" fillId="0" borderId="157" xfId="0" applyFill="1" applyBorder="1" applyAlignment="1">
      <alignment horizontal="left" vertical="center" indent="1"/>
    </xf>
    <xf numFmtId="0" fontId="16" fillId="47" borderId="131" xfId="0" applyFont="1" applyFill="1" applyBorder="1" applyAlignment="1">
      <alignment horizontal="left" vertical="center" wrapText="1"/>
    </xf>
    <xf numFmtId="0" fontId="16" fillId="47" borderId="38" xfId="0" applyFont="1" applyFill="1" applyBorder="1" applyAlignment="1">
      <alignment horizontal="left" vertical="center" wrapText="1"/>
    </xf>
    <xf numFmtId="0" fontId="14" fillId="47" borderId="161" xfId="30" applyFont="1" applyFill="1" applyBorder="1" applyAlignment="1" applyProtection="1">
      <alignment horizontal="center" vertical="center"/>
    </xf>
    <xf numFmtId="0" fontId="142" fillId="52" borderId="30" xfId="0" applyFont="1" applyFill="1" applyBorder="1" applyAlignment="1">
      <alignment horizontal="center" vertical="center"/>
    </xf>
    <xf numFmtId="0" fontId="142" fillId="52" borderId="81" xfId="0" applyFont="1" applyFill="1" applyBorder="1" applyAlignment="1">
      <alignment horizontal="center" vertical="center"/>
    </xf>
    <xf numFmtId="0" fontId="142" fillId="52" borderId="57" xfId="0" applyFont="1" applyFill="1" applyBorder="1" applyAlignment="1">
      <alignment horizontal="center" vertical="center"/>
    </xf>
    <xf numFmtId="0" fontId="7" fillId="0" borderId="134" xfId="0" applyFont="1" applyFill="1" applyBorder="1" applyAlignment="1">
      <alignment horizontal="left" vertical="center" wrapText="1" indent="1"/>
    </xf>
    <xf numFmtId="0" fontId="7" fillId="0" borderId="139" xfId="0" applyFont="1" applyFill="1" applyBorder="1" applyAlignment="1">
      <alignment horizontal="left" vertical="center" wrapText="1" indent="1"/>
    </xf>
    <xf numFmtId="0" fontId="7" fillId="0" borderId="17" xfId="0" applyFont="1" applyFill="1" applyBorder="1" applyAlignment="1">
      <alignment horizontal="left" vertical="center" wrapText="1" indent="1"/>
    </xf>
    <xf numFmtId="0" fontId="14" fillId="47" borderId="205" xfId="0" applyFont="1" applyFill="1" applyBorder="1" applyAlignment="1">
      <alignment horizontal="center" vertical="center"/>
    </xf>
    <xf numFmtId="0" fontId="14" fillId="47" borderId="39" xfId="0" applyFont="1" applyFill="1" applyBorder="1" applyAlignment="1">
      <alignment horizontal="center" vertical="center"/>
    </xf>
    <xf numFmtId="0" fontId="14" fillId="47" borderId="161" xfId="0" applyFont="1" applyFill="1" applyBorder="1" applyAlignment="1">
      <alignment horizontal="center" vertical="center"/>
    </xf>
    <xf numFmtId="0" fontId="16" fillId="47" borderId="207" xfId="0" applyFont="1" applyFill="1" applyBorder="1" applyAlignment="1">
      <alignment horizontal="left" vertical="center" wrapText="1"/>
    </xf>
    <xf numFmtId="0" fontId="16" fillId="47" borderId="202" xfId="0" applyFont="1" applyFill="1" applyBorder="1" applyAlignment="1">
      <alignment horizontal="left" vertical="center" wrapText="1"/>
    </xf>
    <xf numFmtId="9" fontId="9" fillId="0" borderId="22" xfId="0" applyNumberFormat="1" applyFont="1" applyBorder="1" applyAlignment="1" applyProtection="1">
      <alignment horizontal="center" vertical="center" wrapText="1"/>
    </xf>
    <xf numFmtId="9" fontId="9" fillId="0" borderId="17" xfId="0" applyNumberFormat="1" applyFont="1" applyBorder="1" applyAlignment="1" applyProtection="1">
      <alignment horizontal="center" vertical="center" wrapText="1"/>
    </xf>
    <xf numFmtId="0" fontId="181" fillId="0" borderId="15" xfId="30" applyFont="1" applyFill="1" applyBorder="1" applyAlignment="1" applyProtection="1">
      <alignment horizontal="right" vertical="center" wrapText="1"/>
    </xf>
    <xf numFmtId="0" fontId="181" fillId="0" borderId="16" xfId="30" applyFont="1" applyFill="1" applyBorder="1" applyAlignment="1" applyProtection="1">
      <alignment horizontal="right" vertical="center" wrapText="1"/>
    </xf>
    <xf numFmtId="0" fontId="16" fillId="26" borderId="82" xfId="0" applyFont="1" applyFill="1" applyBorder="1" applyAlignment="1" applyProtection="1">
      <alignment horizontal="center" vertical="center"/>
    </xf>
    <xf numFmtId="0" fontId="16" fillId="26" borderId="92" xfId="0" applyFont="1" applyFill="1" applyBorder="1" applyAlignment="1" applyProtection="1">
      <alignment horizontal="center" vertical="center"/>
    </xf>
    <xf numFmtId="0" fontId="16" fillId="26" borderId="191" xfId="0" applyFont="1" applyFill="1" applyBorder="1" applyAlignment="1" applyProtection="1">
      <alignment horizontal="center" vertical="center"/>
    </xf>
    <xf numFmtId="1" fontId="9" fillId="0" borderId="22" xfId="0" applyNumberFormat="1" applyFont="1" applyBorder="1" applyAlignment="1" applyProtection="1">
      <alignment horizontal="center" vertical="center" wrapText="1"/>
    </xf>
    <xf numFmtId="1" fontId="9" fillId="0" borderId="17" xfId="0" applyNumberFormat="1" applyFont="1" applyBorder="1" applyAlignment="1" applyProtection="1">
      <alignment horizontal="center" vertical="center" wrapText="1"/>
    </xf>
    <xf numFmtId="0" fontId="14" fillId="0" borderId="15" xfId="0" applyFont="1" applyFill="1" applyBorder="1" applyAlignment="1" applyProtection="1">
      <alignment horizontal="left"/>
    </xf>
    <xf numFmtId="0" fontId="14" fillId="0" borderId="0" xfId="0" applyFont="1" applyFill="1" applyBorder="1" applyAlignment="1" applyProtection="1">
      <alignment horizontal="left"/>
    </xf>
    <xf numFmtId="0" fontId="20" fillId="26" borderId="15" xfId="0" applyFont="1" applyFill="1" applyBorder="1" applyAlignment="1">
      <alignment horizontal="center" vertical="center"/>
    </xf>
    <xf numFmtId="0" fontId="20" fillId="26" borderId="0" xfId="0" applyFont="1" applyFill="1" applyBorder="1" applyAlignment="1">
      <alignment horizontal="center" vertical="center"/>
    </xf>
    <xf numFmtId="0" fontId="0" fillId="0" borderId="22" xfId="0" applyBorder="1" applyAlignment="1" applyProtection="1">
      <alignment horizontal="left" vertical="top" wrapText="1"/>
    </xf>
    <xf numFmtId="0" fontId="0" fillId="0" borderId="139" xfId="0" applyBorder="1" applyAlignment="1" applyProtection="1">
      <alignment horizontal="left" vertical="top" wrapText="1"/>
    </xf>
    <xf numFmtId="0" fontId="0" fillId="0" borderId="17" xfId="0" applyBorder="1" applyAlignment="1" applyProtection="1">
      <alignment horizontal="left" vertical="top" wrapText="1"/>
    </xf>
    <xf numFmtId="0" fontId="57" fillId="0" borderId="13" xfId="0" applyFont="1" applyBorder="1" applyAlignment="1">
      <alignment horizontal="left"/>
    </xf>
    <xf numFmtId="0" fontId="57" fillId="0" borderId="99" xfId="0" applyFont="1" applyBorder="1" applyAlignment="1">
      <alignment horizontal="left"/>
    </xf>
    <xf numFmtId="0" fontId="7" fillId="0" borderId="22" xfId="0" applyFont="1" applyBorder="1" applyAlignment="1" applyProtection="1">
      <alignment horizontal="left" vertical="top" wrapText="1"/>
    </xf>
    <xf numFmtId="0" fontId="7" fillId="0" borderId="139" xfId="0" applyFont="1" applyBorder="1" applyAlignment="1" applyProtection="1">
      <alignment horizontal="left" vertical="top" wrapText="1"/>
    </xf>
    <xf numFmtId="0" fontId="7" fillId="0" borderId="17" xfId="0" applyFont="1" applyBorder="1" applyAlignment="1" applyProtection="1">
      <alignment horizontal="left" vertical="top" wrapText="1"/>
    </xf>
    <xf numFmtId="0" fontId="16" fillId="26" borderId="45" xfId="0" applyFont="1" applyFill="1" applyBorder="1" applyAlignment="1" applyProtection="1">
      <alignment horizontal="center" vertical="center"/>
    </xf>
    <xf numFmtId="0" fontId="16" fillId="26" borderId="118" xfId="0" applyFont="1" applyFill="1" applyBorder="1" applyAlignment="1" applyProtection="1">
      <alignment horizontal="center" vertical="center"/>
    </xf>
    <xf numFmtId="0" fontId="16" fillId="26" borderId="41" xfId="0" applyFont="1" applyFill="1" applyBorder="1" applyAlignment="1" applyProtection="1">
      <alignment horizontal="center" vertical="center"/>
    </xf>
    <xf numFmtId="0" fontId="10" fillId="0" borderId="24" xfId="36" applyFont="1" applyFill="1" applyBorder="1" applyAlignment="1" applyProtection="1">
      <alignment horizontal="left" vertical="top"/>
    </xf>
    <xf numFmtId="0" fontId="10" fillId="0" borderId="132" xfId="36" applyFont="1" applyFill="1" applyBorder="1" applyAlignment="1" applyProtection="1">
      <alignment horizontal="left" vertical="top"/>
    </xf>
    <xf numFmtId="0" fontId="10" fillId="0" borderId="48" xfId="36" applyFont="1" applyFill="1" applyBorder="1" applyAlignment="1" applyProtection="1">
      <alignment horizontal="left" vertical="top"/>
    </xf>
    <xf numFmtId="0" fontId="10" fillId="0" borderId="15" xfId="36" applyFont="1" applyFill="1" applyBorder="1" applyAlignment="1" applyProtection="1">
      <alignment horizontal="left" vertical="top"/>
    </xf>
    <xf numFmtId="0" fontId="10" fillId="0" borderId="0" xfId="36" applyFont="1" applyFill="1" applyBorder="1" applyAlignment="1" applyProtection="1">
      <alignment horizontal="left" vertical="top"/>
    </xf>
    <xf numFmtId="0" fontId="10" fillId="0" borderId="16" xfId="36" applyFont="1" applyFill="1" applyBorder="1" applyAlignment="1" applyProtection="1">
      <alignment horizontal="left" vertical="top"/>
    </xf>
    <xf numFmtId="0" fontId="10" fillId="0" borderId="198" xfId="36" applyFont="1" applyFill="1" applyBorder="1" applyAlignment="1" applyProtection="1">
      <alignment horizontal="left" vertical="top"/>
    </xf>
    <xf numFmtId="0" fontId="10" fillId="0" borderId="203" xfId="36" applyFont="1" applyFill="1" applyBorder="1" applyAlignment="1" applyProtection="1">
      <alignment horizontal="left" vertical="top"/>
    </xf>
    <xf numFmtId="0" fontId="10" fillId="0" borderId="197" xfId="36" applyFont="1" applyFill="1" applyBorder="1" applyAlignment="1" applyProtection="1">
      <alignment horizontal="left" vertical="top"/>
    </xf>
    <xf numFmtId="0" fontId="16" fillId="52" borderId="22" xfId="36" applyFont="1" applyFill="1" applyBorder="1" applyAlignment="1" applyProtection="1">
      <alignment horizontal="center" vertical="center"/>
    </xf>
    <xf numFmtId="0" fontId="16" fillId="52" borderId="139" xfId="36" applyFont="1" applyFill="1" applyBorder="1" applyAlignment="1" applyProtection="1">
      <alignment horizontal="center" vertical="center"/>
    </xf>
    <xf numFmtId="0" fontId="16" fillId="52" borderId="17" xfId="36" applyFont="1" applyFill="1" applyBorder="1" applyAlignment="1" applyProtection="1">
      <alignment horizontal="center" vertical="center"/>
    </xf>
    <xf numFmtId="0" fontId="14" fillId="0" borderId="38" xfId="36" applyFont="1" applyFill="1" applyBorder="1" applyAlignment="1" applyProtection="1">
      <alignment horizontal="left" vertical="center" indent="1"/>
    </xf>
    <xf numFmtId="0" fontId="14" fillId="0" borderId="39" xfId="0" applyFont="1" applyFill="1" applyBorder="1" applyAlignment="1" applyProtection="1">
      <alignment horizontal="left" vertical="center" indent="1"/>
    </xf>
    <xf numFmtId="0" fontId="14" fillId="0" borderId="40" xfId="0" applyFont="1" applyFill="1" applyBorder="1" applyAlignment="1" applyProtection="1">
      <alignment horizontal="left" vertical="center" indent="1"/>
    </xf>
    <xf numFmtId="0" fontId="14" fillId="31" borderId="99" xfId="0" applyFont="1" applyFill="1" applyBorder="1" applyAlignment="1" applyProtection="1">
      <alignment horizontal="left" indent="2"/>
    </xf>
    <xf numFmtId="0" fontId="18" fillId="31" borderId="99" xfId="0" applyFont="1" applyFill="1" applyBorder="1" applyAlignment="1" applyProtection="1">
      <alignment horizontal="left" indent="2"/>
    </xf>
    <xf numFmtId="0" fontId="33" fillId="31" borderId="99" xfId="0" applyFont="1" applyFill="1" applyBorder="1" applyAlignment="1" applyProtection="1">
      <alignment horizontal="left" indent="2"/>
    </xf>
    <xf numFmtId="0" fontId="33" fillId="31" borderId="59" xfId="0" applyFont="1" applyFill="1" applyBorder="1" applyAlignment="1" applyProtection="1">
      <alignment horizontal="left" indent="2"/>
    </xf>
    <xf numFmtId="0" fontId="14" fillId="0" borderId="31" xfId="30" applyFont="1" applyFill="1" applyBorder="1" applyAlignment="1" applyProtection="1">
      <alignment horizontal="center"/>
    </xf>
    <xf numFmtId="0" fontId="14" fillId="0" borderId="58" xfId="30" applyFont="1" applyFill="1" applyBorder="1" applyAlignment="1" applyProtection="1">
      <alignment horizontal="center"/>
    </xf>
    <xf numFmtId="0" fontId="14" fillId="0" borderId="27" xfId="36" applyFont="1" applyFill="1" applyBorder="1" applyAlignment="1" applyProtection="1">
      <alignment horizontal="left" vertical="center" indent="1"/>
    </xf>
    <xf numFmtId="0" fontId="14" fillId="0" borderId="32" xfId="0" applyFont="1" applyFill="1" applyBorder="1" applyAlignment="1" applyProtection="1">
      <alignment horizontal="left" vertical="center" indent="1"/>
    </xf>
    <xf numFmtId="0" fontId="14" fillId="0" borderId="33" xfId="0" applyFont="1" applyFill="1" applyBorder="1" applyAlignment="1" applyProtection="1">
      <alignment horizontal="left" vertical="center" indent="1"/>
    </xf>
    <xf numFmtId="0" fontId="14" fillId="31" borderId="31" xfId="0" applyFont="1" applyFill="1" applyBorder="1" applyAlignment="1" applyProtection="1">
      <alignment horizontal="left" indent="2"/>
    </xf>
    <xf numFmtId="0" fontId="18" fillId="31" borderId="31" xfId="0" applyFont="1" applyFill="1" applyBorder="1" applyAlignment="1" applyProtection="1">
      <alignment horizontal="left" indent="2"/>
    </xf>
    <xf numFmtId="0" fontId="33" fillId="31" borderId="31" xfId="0" applyFont="1" applyFill="1" applyBorder="1" applyAlignment="1" applyProtection="1">
      <alignment horizontal="left" indent="2"/>
    </xf>
    <xf numFmtId="0" fontId="33" fillId="31" borderId="58" xfId="0" applyFont="1" applyFill="1" applyBorder="1" applyAlignment="1" applyProtection="1">
      <alignment horizontal="left" indent="2"/>
    </xf>
    <xf numFmtId="0" fontId="14" fillId="26" borderId="134" xfId="0" applyFont="1" applyFill="1" applyBorder="1" applyAlignment="1" applyProtection="1">
      <alignment horizontal="center" vertical="center" wrapText="1"/>
    </xf>
    <xf numFmtId="0" fontId="14" fillId="0" borderId="139" xfId="0" applyFont="1" applyBorder="1" applyAlignment="1">
      <alignment wrapText="1"/>
    </xf>
    <xf numFmtId="0" fontId="0" fillId="0" borderId="139" xfId="0" applyBorder="1" applyAlignment="1">
      <alignment wrapText="1"/>
    </xf>
    <xf numFmtId="0" fontId="0" fillId="0" borderId="135" xfId="0" applyBorder="1" applyAlignment="1">
      <alignment wrapText="1"/>
    </xf>
    <xf numFmtId="0" fontId="8" fillId="0" borderId="22" xfId="30" applyFont="1" applyFill="1" applyBorder="1" applyAlignment="1" applyProtection="1">
      <alignment horizontal="left" vertical="center"/>
    </xf>
    <xf numFmtId="0" fontId="8" fillId="0" borderId="139" xfId="30" applyBorder="1" applyAlignment="1" applyProtection="1">
      <alignment horizontal="left" vertical="center"/>
    </xf>
    <xf numFmtId="0" fontId="8" fillId="0" borderId="17" xfId="30" applyBorder="1" applyAlignment="1" applyProtection="1">
      <alignment horizontal="left" vertical="center"/>
    </xf>
    <xf numFmtId="0" fontId="14" fillId="0" borderId="29" xfId="36" applyFont="1" applyFill="1" applyBorder="1" applyAlignment="1" applyProtection="1">
      <alignment horizontal="left" vertical="center" indent="1"/>
    </xf>
    <xf numFmtId="0" fontId="14" fillId="0" borderId="36" xfId="0" applyFont="1" applyFill="1" applyBorder="1" applyAlignment="1" applyProtection="1">
      <alignment horizontal="left" vertical="center" indent="1"/>
    </xf>
    <xf numFmtId="0" fontId="14" fillId="0" borderId="37" xfId="0" applyFont="1" applyFill="1" applyBorder="1" applyAlignment="1" applyProtection="1">
      <alignment horizontal="left" vertical="center" indent="1"/>
    </xf>
    <xf numFmtId="0" fontId="14" fillId="31" borderId="81" xfId="0" applyFont="1" applyFill="1" applyBorder="1" applyAlignment="1" applyProtection="1">
      <alignment horizontal="left" indent="2"/>
    </xf>
    <xf numFmtId="0" fontId="18" fillId="31" borderId="81" xfId="0" applyFont="1" applyFill="1" applyBorder="1" applyAlignment="1" applyProtection="1">
      <alignment horizontal="left" indent="2"/>
    </xf>
    <xf numFmtId="0" fontId="33" fillId="31" borderId="81" xfId="0" applyFont="1" applyFill="1" applyBorder="1" applyAlignment="1" applyProtection="1">
      <alignment horizontal="left" indent="2"/>
    </xf>
    <xf numFmtId="0" fontId="33" fillId="31" borderId="57" xfId="0" applyFont="1" applyFill="1" applyBorder="1" applyAlignment="1" applyProtection="1">
      <alignment horizontal="left" indent="2"/>
    </xf>
    <xf numFmtId="0" fontId="14" fillId="0" borderId="22" xfId="0" applyFont="1" applyFill="1" applyBorder="1" applyAlignment="1" applyProtection="1">
      <alignment horizontal="left" indent="3"/>
    </xf>
    <xf numFmtId="0" fontId="0" fillId="0" borderId="139" xfId="0" applyFill="1" applyBorder="1" applyProtection="1"/>
    <xf numFmtId="0" fontId="0" fillId="0" borderId="17" xfId="0" applyFill="1" applyBorder="1" applyProtection="1"/>
    <xf numFmtId="0" fontId="14" fillId="31" borderId="58" xfId="0" applyFont="1" applyFill="1" applyBorder="1" applyAlignment="1" applyProtection="1">
      <alignment horizontal="left" indent="2"/>
    </xf>
    <xf numFmtId="0" fontId="14" fillId="52" borderId="27" xfId="36" applyFont="1" applyFill="1" applyBorder="1" applyAlignment="1" applyProtection="1">
      <alignment horizontal="left" vertical="center" indent="1"/>
    </xf>
    <xf numFmtId="0" fontId="14" fillId="52" borderId="32" xfId="0" applyFont="1" applyFill="1" applyBorder="1" applyAlignment="1" applyProtection="1">
      <alignment horizontal="left" vertical="center" indent="1"/>
    </xf>
    <xf numFmtId="0" fontId="14" fillId="52" borderId="33" xfId="0" applyFont="1" applyFill="1" applyBorder="1" applyAlignment="1" applyProtection="1">
      <alignment horizontal="left" vertical="center" indent="1"/>
    </xf>
    <xf numFmtId="0" fontId="35" fillId="0" borderId="34" xfId="0" applyFont="1" applyFill="1" applyBorder="1" applyAlignment="1" applyProtection="1">
      <alignment horizontal="left" indent="2"/>
    </xf>
    <xf numFmtId="0" fontId="35" fillId="0" borderId="31" xfId="0" applyFont="1" applyFill="1" applyBorder="1" applyAlignment="1" applyProtection="1">
      <alignment horizontal="left" indent="2"/>
    </xf>
    <xf numFmtId="0" fontId="14" fillId="26" borderId="24" xfId="36" applyFont="1" applyFill="1" applyBorder="1" applyAlignment="1" applyProtection="1">
      <alignment horizontal="center" vertical="center" textRotation="90"/>
    </xf>
    <xf numFmtId="0" fontId="0" fillId="26" borderId="15" xfId="0" applyFill="1" applyBorder="1" applyAlignment="1" applyProtection="1"/>
    <xf numFmtId="0" fontId="0" fillId="0" borderId="15" xfId="0" applyBorder="1" applyAlignment="1"/>
    <xf numFmtId="0" fontId="0" fillId="0" borderId="158" xfId="0" applyBorder="1" applyAlignment="1"/>
    <xf numFmtId="0" fontId="18" fillId="26" borderId="139" xfId="36" applyFont="1" applyFill="1" applyBorder="1" applyAlignment="1" applyProtection="1">
      <alignment horizontal="left" vertical="center" wrapText="1" indent="1"/>
    </xf>
    <xf numFmtId="0" fontId="7" fillId="26" borderId="22" xfId="36" applyFont="1" applyFill="1" applyBorder="1" applyAlignment="1" applyProtection="1">
      <alignment horizontal="left" vertical="center" wrapText="1"/>
    </xf>
    <xf numFmtId="0" fontId="7" fillId="0" borderId="135" xfId="0" applyFont="1" applyBorder="1" applyAlignment="1">
      <alignment horizontal="left"/>
    </xf>
    <xf numFmtId="3" fontId="50" fillId="0" borderId="22" xfId="36" applyNumberFormat="1" applyFont="1" applyFill="1" applyBorder="1" applyAlignment="1" applyProtection="1">
      <alignment horizontal="right" vertical="center"/>
    </xf>
    <xf numFmtId="0" fontId="0" fillId="0" borderId="139" xfId="0" applyBorder="1" applyAlignment="1">
      <alignment vertical="center"/>
    </xf>
    <xf numFmtId="0" fontId="0" fillId="0" borderId="111" xfId="0" applyBorder="1" applyAlignment="1">
      <alignment vertical="center"/>
    </xf>
    <xf numFmtId="0" fontId="16" fillId="26" borderId="22" xfId="36" applyFont="1" applyFill="1" applyBorder="1" applyAlignment="1" applyProtection="1">
      <alignment horizontal="left" vertical="center"/>
    </xf>
    <xf numFmtId="0" fontId="17" fillId="26" borderId="19" xfId="0" applyFont="1" applyFill="1" applyBorder="1" applyAlignment="1" applyProtection="1">
      <alignment horizontal="left" vertical="center"/>
    </xf>
    <xf numFmtId="0" fontId="14" fillId="26" borderId="22" xfId="36" applyFont="1" applyFill="1" applyBorder="1" applyAlignment="1" applyProtection="1">
      <alignment horizontal="center" vertical="center" wrapText="1"/>
    </xf>
    <xf numFmtId="0" fontId="14" fillId="26" borderId="17" xfId="36" applyFont="1" applyFill="1" applyBorder="1" applyAlignment="1" applyProtection="1">
      <alignment horizontal="center" vertical="center" wrapText="1"/>
    </xf>
    <xf numFmtId="0" fontId="14" fillId="26" borderId="138" xfId="36" applyFont="1" applyFill="1" applyBorder="1" applyAlignment="1" applyProtection="1">
      <alignment horizontal="center" vertical="center" textRotation="90"/>
    </xf>
    <xf numFmtId="0" fontId="0" fillId="26" borderId="62" xfId="0" applyFill="1" applyBorder="1" applyAlignment="1" applyProtection="1">
      <alignment horizontal="center" vertical="center" textRotation="90"/>
    </xf>
    <xf numFmtId="0" fontId="0" fillId="26" borderId="170" xfId="0" applyFill="1" applyBorder="1" applyAlignment="1" applyProtection="1">
      <alignment horizontal="center" vertical="center" textRotation="90"/>
    </xf>
    <xf numFmtId="0" fontId="14" fillId="47" borderId="138" xfId="0" applyFont="1" applyFill="1" applyBorder="1" applyAlignment="1" applyProtection="1">
      <alignment horizontal="left" vertical="center" wrapText="1"/>
    </xf>
    <xf numFmtId="0" fontId="14" fillId="47" borderId="132" xfId="0" applyFont="1" applyFill="1" applyBorder="1" applyAlignment="1" applyProtection="1">
      <alignment horizontal="left" vertical="center" wrapText="1"/>
    </xf>
    <xf numFmtId="0" fontId="14" fillId="47" borderId="133" xfId="0" applyFont="1" applyFill="1" applyBorder="1" applyAlignment="1" applyProtection="1">
      <alignment horizontal="left" vertical="center" wrapText="1"/>
    </xf>
    <xf numFmtId="0" fontId="14" fillId="26" borderId="138" xfId="36" applyFont="1" applyFill="1" applyBorder="1" applyAlignment="1" applyProtection="1">
      <alignment horizontal="center" vertical="center" wrapText="1"/>
    </xf>
    <xf numFmtId="0" fontId="14" fillId="26" borderId="132" xfId="36" applyFont="1" applyFill="1" applyBorder="1" applyAlignment="1" applyProtection="1">
      <alignment horizontal="center" vertical="center" wrapText="1"/>
    </xf>
    <xf numFmtId="0" fontId="14" fillId="26" borderId="133" xfId="36" applyFont="1" applyFill="1" applyBorder="1" applyAlignment="1" applyProtection="1">
      <alignment horizontal="center" vertical="center" wrapText="1"/>
    </xf>
    <xf numFmtId="0" fontId="14" fillId="26" borderId="62" xfId="36" applyFont="1" applyFill="1" applyBorder="1" applyAlignment="1" applyProtection="1">
      <alignment horizontal="center" vertical="center" wrapText="1"/>
    </xf>
    <xf numFmtId="0" fontId="14" fillId="26" borderId="0" xfId="36" applyFont="1" applyFill="1" applyBorder="1" applyAlignment="1" applyProtection="1">
      <alignment horizontal="center" vertical="center" wrapText="1"/>
    </xf>
    <xf numFmtId="0" fontId="14" fillId="26" borderId="60" xfId="36" applyFont="1" applyFill="1" applyBorder="1" applyAlignment="1" applyProtection="1">
      <alignment horizontal="center" vertical="center" wrapText="1"/>
    </xf>
    <xf numFmtId="0" fontId="14" fillId="26" borderId="181" xfId="36" applyFont="1" applyFill="1" applyBorder="1" applyAlignment="1" applyProtection="1">
      <alignment horizontal="center" vertical="center" wrapText="1"/>
    </xf>
    <xf numFmtId="0" fontId="14" fillId="26" borderId="180" xfId="36" applyFont="1" applyFill="1" applyBorder="1" applyAlignment="1" applyProtection="1">
      <alignment horizontal="center" vertical="center" wrapText="1"/>
    </xf>
    <xf numFmtId="0" fontId="14" fillId="26" borderId="182" xfId="36" applyFont="1" applyFill="1" applyBorder="1" applyAlignment="1" applyProtection="1">
      <alignment horizontal="center" vertical="center" wrapText="1"/>
    </xf>
    <xf numFmtId="0" fontId="72" fillId="25" borderId="156" xfId="36" applyFont="1" applyFill="1" applyBorder="1" applyAlignment="1" applyProtection="1">
      <alignment horizontal="center"/>
    </xf>
    <xf numFmtId="0" fontId="72" fillId="25" borderId="157" xfId="36" applyFont="1" applyFill="1" applyBorder="1" applyAlignment="1" applyProtection="1">
      <alignment horizontal="center"/>
    </xf>
    <xf numFmtId="3" fontId="49" fillId="0" borderId="24" xfId="30" quotePrefix="1" applyNumberFormat="1" applyFont="1" applyFill="1" applyBorder="1" applyAlignment="1" applyProtection="1">
      <alignment horizontal="center" vertical="center" wrapText="1"/>
    </xf>
    <xf numFmtId="0" fontId="0" fillId="0" borderId="132" xfId="0" applyBorder="1" applyAlignment="1">
      <alignment horizontal="center" vertical="center" wrapText="1"/>
    </xf>
    <xf numFmtId="0" fontId="0" fillId="0" borderId="119" xfId="0" applyBorder="1" applyAlignment="1">
      <alignment horizontal="center" vertical="center" wrapText="1"/>
    </xf>
    <xf numFmtId="0" fontId="0" fillId="0" borderId="15" xfId="0" applyBorder="1" applyAlignment="1">
      <alignment horizontal="center" vertical="center" wrapText="1"/>
    </xf>
    <xf numFmtId="0" fontId="0" fillId="0" borderId="0" xfId="0" applyBorder="1" applyAlignment="1">
      <alignment horizontal="center" vertical="center" wrapText="1"/>
    </xf>
    <xf numFmtId="0" fontId="0" fillId="0" borderId="104" xfId="0" applyBorder="1" applyAlignment="1">
      <alignment horizontal="center" vertical="center" wrapText="1"/>
    </xf>
    <xf numFmtId="0" fontId="0" fillId="0" borderId="158" xfId="0" applyBorder="1" applyAlignment="1">
      <alignment horizontal="center" vertical="center" wrapText="1"/>
    </xf>
    <xf numFmtId="0" fontId="0" fillId="0" borderId="156" xfId="0" applyBorder="1" applyAlignment="1">
      <alignment horizontal="center" vertical="center" wrapText="1"/>
    </xf>
    <xf numFmtId="0" fontId="0" fillId="0" borderId="176" xfId="0" applyBorder="1" applyAlignment="1">
      <alignment horizontal="center" vertical="center" wrapText="1"/>
    </xf>
    <xf numFmtId="0" fontId="14" fillId="26" borderId="134" xfId="0" applyFont="1" applyFill="1" applyBorder="1" applyAlignment="1" applyProtection="1">
      <alignment horizontal="left" vertical="center" wrapText="1"/>
    </xf>
    <xf numFmtId="0" fontId="14" fillId="26" borderId="139" xfId="0" applyFont="1" applyFill="1" applyBorder="1" applyAlignment="1" applyProtection="1">
      <alignment horizontal="left" vertical="center" wrapText="1"/>
    </xf>
    <xf numFmtId="0" fontId="14" fillId="26" borderId="135" xfId="0" applyFont="1" applyFill="1" applyBorder="1" applyAlignment="1" applyProtection="1">
      <alignment horizontal="left" vertical="center" wrapText="1"/>
    </xf>
    <xf numFmtId="3" fontId="44" fillId="0" borderId="26" xfId="30" applyNumberFormat="1" applyFont="1" applyFill="1" applyBorder="1" applyAlignment="1" applyProtection="1">
      <alignment horizontal="right" vertical="center" indent="1"/>
    </xf>
    <xf numFmtId="3" fontId="44" fillId="0" borderId="199" xfId="30" applyNumberFormat="1" applyFont="1" applyFill="1" applyBorder="1" applyAlignment="1" applyProtection="1">
      <alignment horizontal="right" vertical="center" indent="1"/>
    </xf>
    <xf numFmtId="0" fontId="14" fillId="26" borderId="136" xfId="0" applyFont="1" applyFill="1" applyBorder="1" applyAlignment="1" applyProtection="1">
      <alignment horizontal="left" vertical="center" wrapText="1" indent="1"/>
    </xf>
    <xf numFmtId="0" fontId="0" fillId="26" borderId="61" xfId="0" applyFill="1" applyBorder="1" applyAlignment="1" applyProtection="1">
      <alignment horizontal="left" indent="1"/>
    </xf>
    <xf numFmtId="0" fontId="0" fillId="26" borderId="174" xfId="0" applyFill="1" applyBorder="1" applyAlignment="1" applyProtection="1">
      <alignment horizontal="left" indent="1"/>
    </xf>
    <xf numFmtId="0" fontId="14" fillId="26" borderId="138" xfId="36" applyFont="1" applyFill="1" applyBorder="1" applyAlignment="1" applyProtection="1">
      <alignment horizontal="left" vertical="center" wrapText="1"/>
    </xf>
    <xf numFmtId="0" fontId="0" fillId="26" borderId="132" xfId="0" applyFill="1" applyBorder="1" applyAlignment="1" applyProtection="1"/>
    <xf numFmtId="0" fontId="0" fillId="26" borderId="133" xfId="0" applyFill="1" applyBorder="1" applyAlignment="1" applyProtection="1"/>
    <xf numFmtId="0" fontId="0" fillId="26" borderId="62" xfId="0" applyFill="1" applyBorder="1" applyAlignment="1" applyProtection="1"/>
    <xf numFmtId="0" fontId="0" fillId="26" borderId="0" xfId="0" applyFill="1" applyBorder="1" applyAlignment="1" applyProtection="1"/>
    <xf numFmtId="0" fontId="0" fillId="26" borderId="60" xfId="0" applyFill="1" applyBorder="1" applyAlignment="1" applyProtection="1"/>
    <xf numFmtId="0" fontId="0" fillId="26" borderId="170" xfId="0" applyFill="1" applyBorder="1" applyAlignment="1" applyProtection="1"/>
    <xf numFmtId="0" fontId="0" fillId="26" borderId="156" xfId="0" applyFill="1" applyBorder="1" applyAlignment="1" applyProtection="1"/>
    <xf numFmtId="0" fontId="0" fillId="26" borderId="171" xfId="0" applyFill="1" applyBorder="1" applyAlignment="1" applyProtection="1"/>
    <xf numFmtId="0" fontId="7" fillId="26" borderId="136" xfId="36" applyFont="1" applyFill="1" applyBorder="1" applyAlignment="1" applyProtection="1">
      <alignment horizontal="left" vertical="center" wrapText="1" indent="1"/>
    </xf>
    <xf numFmtId="0" fontId="18" fillId="26" borderId="136" xfId="36" applyFont="1" applyFill="1" applyBorder="1" applyAlignment="1" applyProtection="1">
      <alignment horizontal="left" vertical="center" wrapText="1" indent="1"/>
    </xf>
    <xf numFmtId="0" fontId="18" fillId="26" borderId="22" xfId="36" applyFont="1" applyFill="1" applyBorder="1" applyAlignment="1" applyProtection="1">
      <alignment horizontal="left" vertical="center" wrapText="1"/>
    </xf>
    <xf numFmtId="0" fontId="0" fillId="26" borderId="135" xfId="0" applyFill="1" applyBorder="1" applyAlignment="1">
      <alignment horizontal="left"/>
    </xf>
    <xf numFmtId="0" fontId="14" fillId="26" borderId="132" xfId="0" applyFont="1" applyFill="1" applyBorder="1" applyAlignment="1" applyProtection="1">
      <alignment horizontal="center" vertical="center" textRotation="90" wrapText="1"/>
    </xf>
    <xf numFmtId="0" fontId="14" fillId="26" borderId="0" xfId="0" applyFont="1" applyFill="1" applyBorder="1" applyAlignment="1" applyProtection="1">
      <alignment horizontal="center" vertical="center" textRotation="90" wrapText="1"/>
    </xf>
    <xf numFmtId="0" fontId="14" fillId="26" borderId="180" xfId="0" applyFont="1" applyFill="1" applyBorder="1" applyAlignment="1" applyProtection="1">
      <alignment horizontal="center" vertical="center" textRotation="90" wrapText="1"/>
    </xf>
    <xf numFmtId="0" fontId="14" fillId="26" borderId="132" xfId="0" applyFont="1" applyFill="1" applyBorder="1" applyAlignment="1" applyProtection="1">
      <alignment horizontal="center" vertical="center" wrapText="1"/>
    </xf>
    <xf numFmtId="0" fontId="14" fillId="26" borderId="0" xfId="0" applyFont="1" applyFill="1" applyBorder="1" applyAlignment="1" applyProtection="1">
      <alignment horizontal="center" vertical="center" wrapText="1"/>
    </xf>
    <xf numFmtId="0" fontId="14" fillId="26" borderId="180" xfId="0" applyFont="1" applyFill="1" applyBorder="1" applyAlignment="1" applyProtection="1">
      <alignment horizontal="center" vertical="center" wrapText="1"/>
    </xf>
    <xf numFmtId="0" fontId="14" fillId="47" borderId="135" xfId="36" applyFont="1" applyFill="1" applyBorder="1" applyAlignment="1" applyProtection="1">
      <alignment horizontal="left" vertical="center" wrapText="1" indent="1"/>
    </xf>
    <xf numFmtId="0" fontId="14" fillId="47" borderId="137" xfId="36" applyFont="1" applyFill="1" applyBorder="1" applyAlignment="1" applyProtection="1">
      <alignment horizontal="left" vertical="center" wrapText="1" indent="1"/>
    </xf>
    <xf numFmtId="0" fontId="14" fillId="26" borderId="133" xfId="36" applyFont="1" applyFill="1" applyBorder="1" applyAlignment="1" applyProtection="1">
      <alignment horizontal="center" vertical="center" textRotation="90" wrapText="1"/>
    </xf>
    <xf numFmtId="0" fontId="7" fillId="26" borderId="156" xfId="36" applyFont="1" applyFill="1" applyBorder="1" applyAlignment="1" applyProtection="1">
      <alignment horizontal="left" vertical="center" wrapText="1" indent="1"/>
    </xf>
    <xf numFmtId="0" fontId="18" fillId="26" borderId="156" xfId="36" applyFont="1" applyFill="1" applyBorder="1" applyAlignment="1" applyProtection="1">
      <alignment horizontal="left" vertical="center" wrapText="1" indent="1"/>
    </xf>
    <xf numFmtId="0" fontId="14" fillId="26" borderId="133" xfId="0" applyFont="1" applyFill="1" applyBorder="1" applyAlignment="1" applyProtection="1">
      <alignment horizontal="left" vertical="center" wrapText="1" indent="1"/>
    </xf>
    <xf numFmtId="0" fontId="33" fillId="26" borderId="60" xfId="0" applyFont="1" applyFill="1" applyBorder="1" applyAlignment="1" applyProtection="1">
      <alignment horizontal="left" indent="1"/>
    </xf>
    <xf numFmtId="0" fontId="18" fillId="26" borderId="133" xfId="36" applyFont="1" applyFill="1" applyBorder="1" applyAlignment="1" applyProtection="1">
      <alignment horizontal="left" vertical="center" wrapText="1" indent="1"/>
    </xf>
    <xf numFmtId="0" fontId="18" fillId="26" borderId="137" xfId="36" applyFont="1" applyFill="1" applyBorder="1" applyAlignment="1" applyProtection="1">
      <alignment horizontal="left" vertical="center" wrapText="1" indent="1"/>
    </xf>
    <xf numFmtId="0" fontId="18" fillId="26" borderId="135" xfId="36" applyFont="1" applyFill="1" applyBorder="1" applyAlignment="1" applyProtection="1">
      <alignment horizontal="left" vertical="center" wrapText="1" indent="1"/>
    </xf>
    <xf numFmtId="0" fontId="72" fillId="25" borderId="22" xfId="36" applyFont="1" applyFill="1" applyBorder="1" applyAlignment="1" applyProtection="1">
      <alignment horizontal="center" vertical="center" wrapText="1"/>
    </xf>
    <xf numFmtId="0" fontId="72" fillId="25" borderId="17" xfId="36" applyFont="1" applyFill="1" applyBorder="1" applyAlignment="1" applyProtection="1">
      <alignment horizontal="center" vertical="center" wrapText="1"/>
    </xf>
    <xf numFmtId="0" fontId="14" fillId="26" borderId="17" xfId="0" applyFont="1" applyFill="1" applyBorder="1" applyAlignment="1" applyProtection="1">
      <alignment horizontal="center" vertical="center"/>
    </xf>
    <xf numFmtId="0" fontId="16" fillId="0" borderId="19" xfId="36" applyFont="1" applyFill="1" applyBorder="1" applyAlignment="1" applyProtection="1">
      <alignment horizontal="left" vertical="center" indent="1"/>
    </xf>
    <xf numFmtId="0" fontId="17" fillId="0" borderId="19" xfId="0" applyFont="1" applyFill="1" applyBorder="1" applyAlignment="1" applyProtection="1">
      <alignment horizontal="left" vertical="center" indent="1"/>
    </xf>
    <xf numFmtId="0" fontId="0" fillId="0" borderId="17" xfId="0" applyFill="1" applyBorder="1" applyAlignment="1" applyProtection="1">
      <alignment horizontal="left" vertical="center" indent="1"/>
    </xf>
    <xf numFmtId="0" fontId="16" fillId="0" borderId="139" xfId="36" applyFont="1" applyFill="1" applyBorder="1" applyAlignment="1" applyProtection="1">
      <alignment horizontal="left" vertical="center" wrapText="1" indent="1"/>
    </xf>
    <xf numFmtId="0" fontId="17" fillId="0" borderId="139" xfId="0" applyFont="1" applyFill="1" applyBorder="1" applyAlignment="1" applyProtection="1">
      <alignment horizontal="left" vertical="center" wrapText="1" indent="1"/>
    </xf>
    <xf numFmtId="0" fontId="0" fillId="0" borderId="17" xfId="0" applyFill="1" applyBorder="1" applyAlignment="1" applyProtection="1">
      <alignment horizontal="left" vertical="center" wrapText="1" indent="1"/>
    </xf>
    <xf numFmtId="0" fontId="28" fillId="0" borderId="0" xfId="0" applyFont="1" applyFill="1" applyBorder="1" applyAlignment="1" applyProtection="1">
      <alignment horizontal="center" vertical="center"/>
    </xf>
    <xf numFmtId="0" fontId="14" fillId="26" borderId="28" xfId="0" applyFont="1" applyFill="1" applyBorder="1" applyAlignment="1" applyProtection="1">
      <alignment horizontal="center" vertical="center" wrapText="1"/>
    </xf>
    <xf numFmtId="0" fontId="35" fillId="26" borderId="137" xfId="0" applyFont="1" applyFill="1" applyBorder="1" applyAlignment="1" applyProtection="1">
      <alignment horizontal="center" vertical="center" wrapText="1"/>
    </xf>
    <xf numFmtId="0" fontId="35" fillId="26" borderId="134" xfId="0" applyFont="1" applyFill="1" applyBorder="1" applyAlignment="1" applyProtection="1">
      <alignment horizontal="center" vertical="center" wrapText="1"/>
    </xf>
    <xf numFmtId="0" fontId="14" fillId="26" borderId="22" xfId="36" applyFont="1" applyFill="1" applyBorder="1" applyAlignment="1" applyProtection="1">
      <alignment horizontal="center" vertical="center"/>
    </xf>
    <xf numFmtId="0" fontId="35" fillId="26" borderId="139" xfId="0" applyFont="1" applyFill="1" applyBorder="1" applyAlignment="1" applyProtection="1"/>
    <xf numFmtId="0" fontId="35" fillId="26" borderId="17" xfId="0" applyFont="1" applyFill="1" applyBorder="1" applyAlignment="1" applyProtection="1"/>
    <xf numFmtId="0" fontId="14" fillId="26" borderId="111" xfId="36" applyFont="1" applyFill="1" applyBorder="1" applyAlignment="1" applyProtection="1">
      <alignment horizontal="center" vertical="center" wrapText="1"/>
    </xf>
    <xf numFmtId="0" fontId="35" fillId="0" borderId="34" xfId="0" applyFont="1" applyFill="1" applyBorder="1" applyAlignment="1" applyProtection="1">
      <alignment horizontal="right"/>
    </xf>
    <xf numFmtId="0" fontId="35" fillId="0" borderId="31" xfId="0" applyFont="1" applyFill="1" applyBorder="1" applyAlignment="1" applyProtection="1">
      <alignment horizontal="right"/>
    </xf>
    <xf numFmtId="0" fontId="14" fillId="0" borderId="139" xfId="0" applyFont="1" applyFill="1" applyBorder="1" applyAlignment="1" applyProtection="1">
      <alignment horizontal="left" indent="3"/>
    </xf>
    <xf numFmtId="0" fontId="14" fillId="0" borderId="17" xfId="0" applyFont="1" applyFill="1" applyBorder="1" applyAlignment="1" applyProtection="1">
      <alignment horizontal="left" indent="3"/>
    </xf>
    <xf numFmtId="0" fontId="14" fillId="31" borderId="27" xfId="36" applyFont="1" applyFill="1" applyBorder="1" applyAlignment="1" applyProtection="1">
      <alignment horizontal="left" vertical="center" indent="1"/>
    </xf>
    <xf numFmtId="0" fontId="14" fillId="31" borderId="32" xfId="0" applyFont="1" applyFill="1" applyBorder="1" applyAlignment="1" applyProtection="1">
      <alignment horizontal="left" vertical="center" indent="1"/>
    </xf>
    <xf numFmtId="0" fontId="14" fillId="31" borderId="33" xfId="0" applyFont="1" applyFill="1" applyBorder="1" applyAlignment="1" applyProtection="1">
      <alignment horizontal="left" vertical="center" indent="1"/>
    </xf>
    <xf numFmtId="0" fontId="14" fillId="31" borderId="34" xfId="0" applyFont="1" applyFill="1" applyBorder="1" applyAlignment="1" applyProtection="1">
      <alignment horizontal="left" indent="2"/>
    </xf>
    <xf numFmtId="0" fontId="14" fillId="31" borderId="165" xfId="0" applyFont="1" applyFill="1" applyBorder="1" applyAlignment="1" applyProtection="1">
      <alignment horizontal="left" indent="2"/>
    </xf>
    <xf numFmtId="0" fontId="14" fillId="31" borderId="59" xfId="0" applyFont="1" applyFill="1" applyBorder="1" applyAlignment="1" applyProtection="1">
      <alignment horizontal="left" indent="2"/>
    </xf>
    <xf numFmtId="0" fontId="16" fillId="52" borderId="30" xfId="36" applyFont="1" applyFill="1" applyBorder="1" applyAlignment="1" applyProtection="1">
      <alignment horizontal="center" vertical="center"/>
    </xf>
    <xf numFmtId="0" fontId="16" fillId="52" borderId="81" xfId="36" applyFont="1" applyFill="1" applyBorder="1" applyAlignment="1" applyProtection="1">
      <alignment horizontal="center" vertical="center"/>
    </xf>
    <xf numFmtId="0" fontId="16" fillId="52" borderId="57" xfId="36" applyFont="1" applyFill="1" applyBorder="1" applyAlignment="1" applyProtection="1">
      <alignment horizontal="center" vertical="center"/>
    </xf>
    <xf numFmtId="0" fontId="7" fillId="26" borderId="134" xfId="36" applyFont="1" applyFill="1" applyBorder="1" applyAlignment="1" applyProtection="1">
      <alignment horizontal="center" vertical="center" wrapText="1"/>
    </xf>
    <xf numFmtId="0" fontId="7" fillId="26" borderId="139" xfId="36" applyFont="1" applyFill="1" applyBorder="1" applyAlignment="1" applyProtection="1">
      <alignment horizontal="center" vertical="center" wrapText="1"/>
    </xf>
    <xf numFmtId="0" fontId="7" fillId="26" borderId="135" xfId="36" applyFont="1" applyFill="1" applyBorder="1" applyAlignment="1" applyProtection="1">
      <alignment horizontal="center" vertical="center" wrapText="1"/>
    </xf>
    <xf numFmtId="0" fontId="18" fillId="26" borderId="134" xfId="36" applyFont="1" applyFill="1" applyBorder="1" applyAlignment="1" applyProtection="1">
      <alignment horizontal="center" vertical="center" wrapText="1"/>
    </xf>
    <xf numFmtId="0" fontId="18" fillId="26" borderId="139" xfId="36" applyFont="1" applyFill="1" applyBorder="1" applyAlignment="1" applyProtection="1">
      <alignment horizontal="center" vertical="center" wrapText="1"/>
    </xf>
    <xf numFmtId="0" fontId="18" fillId="26" borderId="17" xfId="36" applyFont="1" applyFill="1" applyBorder="1" applyAlignment="1" applyProtection="1">
      <alignment horizontal="center" vertical="center" wrapText="1"/>
    </xf>
    <xf numFmtId="0" fontId="14" fillId="26" borderId="22" xfId="0" applyFont="1" applyFill="1" applyBorder="1" applyAlignment="1" applyProtection="1">
      <alignment horizontal="center" vertical="center" wrapText="1"/>
    </xf>
    <xf numFmtId="0" fontId="14" fillId="26" borderId="139" xfId="0" applyFont="1" applyFill="1" applyBorder="1" applyAlignment="1" applyProtection="1">
      <alignment horizontal="center" vertical="center" wrapText="1"/>
    </xf>
    <xf numFmtId="0" fontId="14" fillId="26" borderId="17" xfId="0" applyFont="1" applyFill="1" applyBorder="1" applyAlignment="1" applyProtection="1">
      <alignment horizontal="center" vertical="center" wrapText="1"/>
    </xf>
    <xf numFmtId="0" fontId="18" fillId="0" borderId="24" xfId="36" applyFont="1" applyFill="1" applyBorder="1" applyAlignment="1" applyProtection="1">
      <alignment horizontal="center" vertical="center" wrapText="1"/>
    </xf>
    <xf numFmtId="0" fontId="18" fillId="0" borderId="132" xfId="36" applyFont="1" applyFill="1" applyBorder="1" applyAlignment="1" applyProtection="1">
      <alignment horizontal="center" vertical="center" wrapText="1"/>
    </xf>
    <xf numFmtId="0" fontId="18" fillId="0" borderId="48" xfId="36" applyFont="1" applyFill="1" applyBorder="1" applyAlignment="1" applyProtection="1">
      <alignment horizontal="center" vertical="center" wrapText="1"/>
    </xf>
    <xf numFmtId="0" fontId="18" fillId="26" borderId="135" xfId="36" applyFont="1" applyFill="1" applyBorder="1" applyAlignment="1" applyProtection="1">
      <alignment horizontal="center" vertical="center" wrapText="1"/>
    </xf>
    <xf numFmtId="0" fontId="14" fillId="26" borderId="82" xfId="36" applyFont="1" applyFill="1" applyBorder="1" applyAlignment="1" applyProtection="1">
      <alignment horizontal="left" vertical="center" wrapText="1" indent="1"/>
    </xf>
    <xf numFmtId="0" fontId="14" fillId="26" borderId="92" xfId="36" applyFont="1" applyFill="1" applyBorder="1" applyAlignment="1" applyProtection="1">
      <alignment horizontal="left" vertical="center" wrapText="1" indent="1"/>
    </xf>
    <xf numFmtId="0" fontId="14" fillId="26" borderId="159" xfId="36" applyFont="1" applyFill="1" applyBorder="1" applyAlignment="1" applyProtection="1">
      <alignment horizontal="left" vertical="center" wrapText="1" indent="1"/>
    </xf>
    <xf numFmtId="0" fontId="14" fillId="26" borderId="24" xfId="36" applyFont="1" applyFill="1" applyBorder="1" applyAlignment="1" applyProtection="1">
      <alignment horizontal="left" vertical="center" wrapText="1" indent="1"/>
    </xf>
    <xf numFmtId="0" fontId="14" fillId="26" borderId="132" xfId="36" applyFont="1" applyFill="1" applyBorder="1" applyAlignment="1" applyProtection="1">
      <alignment horizontal="left" vertical="center" wrapText="1" indent="1"/>
    </xf>
    <xf numFmtId="0" fontId="14" fillId="26" borderId="48" xfId="36" applyFont="1" applyFill="1" applyBorder="1" applyAlignment="1" applyProtection="1">
      <alignment horizontal="left" vertical="center" wrapText="1" indent="1"/>
    </xf>
    <xf numFmtId="0" fontId="14" fillId="26" borderId="15" xfId="36" applyFont="1" applyFill="1" applyBorder="1" applyAlignment="1" applyProtection="1">
      <alignment horizontal="left" vertical="center" wrapText="1" indent="1"/>
    </xf>
    <xf numFmtId="0" fontId="14" fillId="26" borderId="0" xfId="36" applyFont="1" applyFill="1" applyBorder="1" applyAlignment="1" applyProtection="1">
      <alignment horizontal="left" vertical="center" wrapText="1" indent="1"/>
    </xf>
    <xf numFmtId="0" fontId="14" fillId="26" borderId="16" xfId="36" applyFont="1" applyFill="1" applyBorder="1" applyAlignment="1" applyProtection="1">
      <alignment horizontal="left" vertical="center" wrapText="1" indent="1"/>
    </xf>
    <xf numFmtId="0" fontId="14" fillId="26" borderId="158" xfId="36" applyFont="1" applyFill="1" applyBorder="1" applyAlignment="1" applyProtection="1">
      <alignment horizontal="left" vertical="center" wrapText="1" indent="1"/>
    </xf>
    <xf numFmtId="0" fontId="14" fillId="26" borderId="156" xfId="36" applyFont="1" applyFill="1" applyBorder="1" applyAlignment="1" applyProtection="1">
      <alignment horizontal="left" vertical="center" wrapText="1" indent="1"/>
    </xf>
    <xf numFmtId="0" fontId="14" fillId="26" borderId="157" xfId="36" applyFont="1" applyFill="1" applyBorder="1" applyAlignment="1" applyProtection="1">
      <alignment horizontal="left" vertical="center" wrapText="1" indent="1"/>
    </xf>
    <xf numFmtId="0" fontId="72" fillId="25" borderId="24" xfId="36" applyFont="1" applyFill="1" applyBorder="1" applyAlignment="1" applyProtection="1">
      <alignment horizontal="center" vertical="center" wrapText="1"/>
    </xf>
    <xf numFmtId="0" fontId="72" fillId="25" borderId="48" xfId="36" applyFont="1" applyFill="1" applyBorder="1" applyAlignment="1" applyProtection="1">
      <alignment horizontal="center" vertical="center" wrapText="1"/>
    </xf>
    <xf numFmtId="0" fontId="72" fillId="25" borderId="198" xfId="36" applyFont="1" applyFill="1" applyBorder="1" applyAlignment="1" applyProtection="1">
      <alignment horizontal="center" vertical="center" wrapText="1"/>
    </xf>
    <xf numFmtId="0" fontId="72" fillId="25" borderId="197" xfId="36" applyFont="1" applyFill="1" applyBorder="1" applyAlignment="1" applyProtection="1">
      <alignment horizontal="center" vertical="center" wrapText="1"/>
    </xf>
    <xf numFmtId="0" fontId="61" fillId="0" borderId="0" xfId="36" applyFont="1" applyFill="1" applyBorder="1" applyAlignment="1" applyProtection="1">
      <alignment horizontal="center" vertical="center"/>
    </xf>
    <xf numFmtId="0" fontId="14" fillId="31" borderId="38" xfId="36" applyFont="1" applyFill="1" applyBorder="1" applyAlignment="1" applyProtection="1">
      <alignment horizontal="left" vertical="center" indent="1"/>
    </xf>
    <xf numFmtId="0" fontId="14" fillId="31" borderId="39" xfId="0" applyFont="1" applyFill="1" applyBorder="1" applyAlignment="1" applyProtection="1">
      <alignment horizontal="left" vertical="center" indent="1"/>
    </xf>
    <xf numFmtId="0" fontId="14" fillId="31" borderId="40" xfId="0" applyFont="1" applyFill="1" applyBorder="1" applyAlignment="1" applyProtection="1">
      <alignment horizontal="left" vertical="center" indent="1"/>
    </xf>
    <xf numFmtId="0" fontId="0" fillId="0" borderId="19" xfId="0" applyFill="1" applyBorder="1" applyAlignment="1" applyProtection="1">
      <alignment horizontal="left" vertical="center" indent="1"/>
    </xf>
    <xf numFmtId="0" fontId="0" fillId="0" borderId="139" xfId="0" applyFill="1" applyBorder="1" applyAlignment="1" applyProtection="1">
      <alignment horizontal="left" vertical="center" wrapText="1" indent="1"/>
    </xf>
    <xf numFmtId="0" fontId="14" fillId="31" borderId="163" xfId="0" applyFont="1" applyFill="1" applyBorder="1" applyAlignment="1" applyProtection="1">
      <alignment horizontal="left" indent="2"/>
    </xf>
    <xf numFmtId="0" fontId="14" fillId="31" borderId="57" xfId="0" applyFont="1" applyFill="1" applyBorder="1" applyAlignment="1" applyProtection="1">
      <alignment horizontal="left" indent="2"/>
    </xf>
    <xf numFmtId="0" fontId="14" fillId="31" borderId="29" xfId="36" applyFont="1" applyFill="1" applyBorder="1" applyAlignment="1" applyProtection="1">
      <alignment horizontal="left" vertical="center" indent="1"/>
    </xf>
    <xf numFmtId="0" fontId="14" fillId="31" borderId="36" xfId="0" applyFont="1" applyFill="1" applyBorder="1" applyAlignment="1" applyProtection="1">
      <alignment horizontal="left" vertical="center" indent="1"/>
    </xf>
    <xf numFmtId="0" fontId="14" fillId="31" borderId="37" xfId="0" applyFont="1" applyFill="1" applyBorder="1" applyAlignment="1" applyProtection="1">
      <alignment horizontal="left" vertical="center" indent="1"/>
    </xf>
    <xf numFmtId="0" fontId="8" fillId="0" borderId="22" xfId="30" applyFill="1" applyBorder="1" applyAlignment="1" applyProtection="1">
      <alignment horizontal="left" vertical="center"/>
    </xf>
    <xf numFmtId="0" fontId="8" fillId="0" borderId="139" xfId="30" applyFill="1" applyBorder="1" applyAlignment="1" applyProtection="1">
      <alignment horizontal="left" vertical="center"/>
    </xf>
    <xf numFmtId="0" fontId="8" fillId="0" borderId="17" xfId="30" applyFill="1" applyBorder="1" applyAlignment="1" applyProtection="1">
      <alignment horizontal="left" vertical="center"/>
    </xf>
    <xf numFmtId="0" fontId="16" fillId="52" borderId="24" xfId="36" applyFont="1" applyFill="1" applyBorder="1" applyAlignment="1" applyProtection="1">
      <alignment horizontal="center" vertical="center"/>
    </xf>
    <xf numFmtId="0" fontId="16" fillId="52" borderId="132" xfId="36" applyFont="1" applyFill="1" applyBorder="1" applyAlignment="1" applyProtection="1">
      <alignment horizontal="center" vertical="center"/>
    </xf>
    <xf numFmtId="0" fontId="16" fillId="52" borderId="48" xfId="36" applyFont="1" applyFill="1" applyBorder="1" applyAlignment="1" applyProtection="1">
      <alignment horizontal="center" vertical="center"/>
    </xf>
    <xf numFmtId="0" fontId="12" fillId="0" borderId="24" xfId="36" applyFont="1" applyFill="1" applyBorder="1" applyAlignment="1" applyProtection="1">
      <alignment horizontal="left" vertical="top" wrapText="1"/>
    </xf>
    <xf numFmtId="0" fontId="12" fillId="0" borderId="132" xfId="36" applyFont="1" applyFill="1" applyBorder="1" applyAlignment="1" applyProtection="1">
      <alignment horizontal="left" vertical="top" wrapText="1"/>
    </xf>
    <xf numFmtId="0" fontId="12" fillId="0" borderId="48" xfId="36" applyFont="1" applyFill="1" applyBorder="1" applyAlignment="1" applyProtection="1">
      <alignment horizontal="left" vertical="top" wrapText="1"/>
    </xf>
    <xf numFmtId="0" fontId="12" fillId="0" borderId="15" xfId="36" applyFont="1" applyFill="1" applyBorder="1" applyAlignment="1" applyProtection="1">
      <alignment horizontal="left" vertical="top" wrapText="1"/>
    </xf>
    <xf numFmtId="0" fontId="12" fillId="0" borderId="0" xfId="36" applyFont="1" applyFill="1" applyBorder="1" applyAlignment="1" applyProtection="1">
      <alignment horizontal="left" vertical="top" wrapText="1"/>
    </xf>
    <xf numFmtId="0" fontId="12" fillId="0" borderId="16" xfId="36" applyFont="1" applyFill="1" applyBorder="1" applyAlignment="1" applyProtection="1">
      <alignment horizontal="left" vertical="top" wrapText="1"/>
    </xf>
    <xf numFmtId="0" fontId="12" fillId="0" borderId="198" xfId="36" applyFont="1" applyFill="1" applyBorder="1" applyAlignment="1" applyProtection="1">
      <alignment horizontal="left" vertical="top" wrapText="1"/>
    </xf>
    <xf numFmtId="0" fontId="12" fillId="0" borderId="203" xfId="36" applyFont="1" applyFill="1" applyBorder="1" applyAlignment="1" applyProtection="1">
      <alignment horizontal="left" vertical="top" wrapText="1"/>
    </xf>
    <xf numFmtId="0" fontId="12" fillId="0" borderId="197" xfId="36" applyFont="1" applyFill="1" applyBorder="1" applyAlignment="1" applyProtection="1">
      <alignment horizontal="left" vertical="top" wrapText="1"/>
    </xf>
    <xf numFmtId="9" fontId="14" fillId="49" borderId="100" xfId="36" applyNumberFormat="1" applyFont="1" applyFill="1" applyBorder="1" applyAlignment="1" applyProtection="1">
      <alignment vertical="center" wrapText="1"/>
      <protection locked="0"/>
    </xf>
    <xf numFmtId="9" fontId="14" fillId="49" borderId="120" xfId="36" applyNumberFormat="1" applyFont="1" applyFill="1" applyBorder="1" applyAlignment="1" applyProtection="1">
      <alignment vertical="center" wrapText="1"/>
      <protection locked="0"/>
    </xf>
    <xf numFmtId="9" fontId="7" fillId="49" borderId="192" xfId="0" applyNumberFormat="1" applyFont="1" applyFill="1" applyBorder="1" applyAlignment="1" applyProtection="1">
      <alignment vertical="center" wrapText="1"/>
      <protection locked="0"/>
    </xf>
    <xf numFmtId="3" fontId="16" fillId="26" borderId="55" xfId="30" applyNumberFormat="1" applyFont="1" applyFill="1" applyBorder="1" applyAlignment="1" applyProtection="1">
      <alignment horizontal="left" vertical="center" indent="2"/>
    </xf>
    <xf numFmtId="0" fontId="7" fillId="26" borderId="54" xfId="0" applyFont="1" applyFill="1" applyBorder="1" applyAlignment="1">
      <alignment horizontal="left" vertical="center"/>
    </xf>
    <xf numFmtId="0" fontId="7" fillId="26" borderId="56" xfId="0" applyFont="1" applyFill="1" applyBorder="1" applyAlignment="1">
      <alignment horizontal="left" vertical="center"/>
    </xf>
    <xf numFmtId="168" fontId="19" fillId="49" borderId="121" xfId="0" applyNumberFormat="1" applyFont="1" applyFill="1" applyBorder="1" applyAlignment="1" applyProtection="1">
      <alignment horizontal="right" vertical="center"/>
    </xf>
    <xf numFmtId="168" fontId="19" fillId="49" borderId="122" xfId="0" applyNumberFormat="1" applyFont="1" applyFill="1" applyBorder="1" applyAlignment="1" applyProtection="1">
      <alignment horizontal="right" vertical="center"/>
    </xf>
    <xf numFmtId="168" fontId="7" fillId="49" borderId="122" xfId="0" applyNumberFormat="1" applyFont="1" applyFill="1" applyBorder="1" applyAlignment="1">
      <alignment horizontal="right" vertical="center"/>
    </xf>
    <xf numFmtId="0" fontId="16" fillId="26" borderId="24" xfId="36" applyFont="1" applyFill="1" applyBorder="1" applyAlignment="1" applyProtection="1">
      <alignment horizontal="center" vertical="center" wrapText="1"/>
    </xf>
    <xf numFmtId="0" fontId="16" fillId="26" borderId="132" xfId="36" applyFont="1" applyFill="1" applyBorder="1" applyAlignment="1" applyProtection="1">
      <alignment horizontal="center" vertical="center" wrapText="1"/>
    </xf>
    <xf numFmtId="0" fontId="7" fillId="26" borderId="132" xfId="0" applyFont="1" applyFill="1" applyBorder="1" applyAlignment="1">
      <alignment horizontal="center"/>
    </xf>
    <xf numFmtId="0" fontId="7" fillId="26" borderId="48" xfId="0" applyFont="1" applyFill="1" applyBorder="1" applyAlignment="1">
      <alignment horizontal="center"/>
    </xf>
    <xf numFmtId="174" fontId="16" fillId="49" borderId="22" xfId="36" applyNumberFormat="1" applyFont="1" applyFill="1" applyBorder="1" applyAlignment="1" applyProtection="1">
      <alignment horizontal="right" vertical="center" wrapText="1" indent="1"/>
    </xf>
    <xf numFmtId="174" fontId="16" fillId="49" borderId="139" xfId="36" applyNumberFormat="1" applyFont="1" applyFill="1" applyBorder="1" applyAlignment="1" applyProtection="1">
      <alignment horizontal="right" vertical="center" wrapText="1" indent="1"/>
    </xf>
    <xf numFmtId="174" fontId="16" fillId="49" borderId="17" xfId="36" applyNumberFormat="1" applyFont="1" applyFill="1" applyBorder="1" applyAlignment="1" applyProtection="1">
      <alignment horizontal="right" vertical="center" wrapText="1" indent="1"/>
    </xf>
    <xf numFmtId="9" fontId="14" fillId="49" borderId="100" xfId="36" applyNumberFormat="1" applyFont="1" applyFill="1" applyBorder="1" applyAlignment="1" applyProtection="1">
      <alignment horizontal="right" vertical="center" wrapText="1"/>
      <protection locked="0"/>
    </xf>
    <xf numFmtId="9" fontId="14" fillId="49" borderId="120" xfId="36" applyNumberFormat="1" applyFont="1" applyFill="1" applyBorder="1" applyAlignment="1" applyProtection="1">
      <alignment horizontal="right" vertical="center" wrapText="1"/>
      <protection locked="0"/>
    </xf>
    <xf numFmtId="9" fontId="14" fillId="49" borderId="192" xfId="36" applyNumberFormat="1" applyFont="1" applyFill="1" applyBorder="1" applyAlignment="1" applyProtection="1">
      <alignment horizontal="right" vertical="center" wrapText="1"/>
      <protection locked="0"/>
    </xf>
    <xf numFmtId="9" fontId="7" fillId="49" borderId="120" xfId="0" applyNumberFormat="1" applyFont="1" applyFill="1" applyBorder="1" applyAlignment="1" applyProtection="1">
      <alignment vertical="center" wrapText="1"/>
      <protection locked="0"/>
    </xf>
    <xf numFmtId="0" fontId="24" fillId="26" borderId="82" xfId="0" applyFont="1" applyFill="1" applyBorder="1" applyAlignment="1">
      <alignment horizontal="center" vertical="center" wrapText="1"/>
    </xf>
    <xf numFmtId="0" fontId="24" fillId="26" borderId="159" xfId="0" applyFont="1" applyFill="1" applyBorder="1" applyAlignment="1">
      <alignment horizontal="center" vertical="center" wrapText="1"/>
    </xf>
    <xf numFmtId="0" fontId="16" fillId="26" borderId="158" xfId="36" applyFont="1" applyFill="1" applyBorder="1" applyAlignment="1" applyProtection="1">
      <alignment horizontal="left" vertical="center" wrapText="1" indent="2"/>
    </xf>
    <xf numFmtId="0" fontId="17" fillId="26" borderId="157" xfId="0" applyFont="1" applyFill="1" applyBorder="1" applyAlignment="1">
      <alignment horizontal="left" wrapText="1" indent="2"/>
    </xf>
    <xf numFmtId="9" fontId="0" fillId="49" borderId="120" xfId="0" applyNumberFormat="1" applyFill="1" applyBorder="1" applyAlignment="1" applyProtection="1">
      <alignment vertical="center" wrapText="1"/>
      <protection locked="0"/>
    </xf>
    <xf numFmtId="9" fontId="0" fillId="49" borderId="192" xfId="0" applyNumberFormat="1" applyFill="1" applyBorder="1" applyAlignment="1" applyProtection="1">
      <alignment vertical="center" wrapText="1"/>
      <protection locked="0"/>
    </xf>
    <xf numFmtId="0" fontId="16" fillId="0" borderId="0" xfId="0" applyFont="1" applyFill="1" applyBorder="1" applyAlignment="1">
      <alignment horizontal="left" vertical="center" wrapText="1"/>
    </xf>
    <xf numFmtId="0" fontId="17" fillId="0" borderId="0" xfId="0" applyFont="1" applyFill="1" applyBorder="1" applyAlignment="1">
      <alignment horizontal="left" wrapText="1"/>
    </xf>
    <xf numFmtId="0" fontId="24" fillId="26" borderId="22" xfId="0" applyFont="1" applyFill="1" applyBorder="1" applyAlignment="1" applyProtection="1">
      <alignment horizontal="left" vertical="center" indent="2"/>
    </xf>
    <xf numFmtId="0" fontId="24" fillId="26" borderId="17" xfId="0" applyFont="1" applyFill="1" applyBorder="1" applyAlignment="1">
      <alignment horizontal="left" vertical="center" indent="2"/>
    </xf>
    <xf numFmtId="0" fontId="0" fillId="0" borderId="0" xfId="0" applyFill="1" applyBorder="1" applyAlignment="1">
      <alignment horizontal="left"/>
    </xf>
    <xf numFmtId="0" fontId="24" fillId="47" borderId="22" xfId="0" applyFont="1" applyFill="1" applyBorder="1" applyAlignment="1">
      <alignment horizontal="left" vertical="center" indent="2"/>
    </xf>
    <xf numFmtId="0" fontId="24" fillId="47" borderId="139" xfId="0" applyFont="1" applyFill="1" applyBorder="1" applyAlignment="1">
      <alignment horizontal="left" vertical="center" indent="2"/>
    </xf>
    <xf numFmtId="0" fontId="24" fillId="26" borderId="82" xfId="0" applyNumberFormat="1" applyFont="1" applyFill="1" applyBorder="1" applyAlignment="1" applyProtection="1">
      <alignment horizontal="left" vertical="center" wrapText="1" indent="1"/>
    </xf>
    <xf numFmtId="0" fontId="24" fillId="26" borderId="92" xfId="0" applyNumberFormat="1" applyFont="1" applyFill="1" applyBorder="1" applyAlignment="1" applyProtection="1">
      <alignment horizontal="left" vertical="center" wrapText="1" indent="1"/>
    </xf>
    <xf numFmtId="0" fontId="0" fillId="26" borderId="159" xfId="0" applyFill="1" applyBorder="1" applyAlignment="1">
      <alignment horizontal="left" indent="1"/>
    </xf>
    <xf numFmtId="0" fontId="22" fillId="26" borderId="92" xfId="0" applyNumberFormat="1" applyFont="1" applyFill="1" applyBorder="1" applyAlignment="1">
      <alignment horizontal="left" indent="1"/>
    </xf>
    <xf numFmtId="170" fontId="14" fillId="0" borderId="10" xfId="36" applyNumberFormat="1" applyFont="1" applyFill="1" applyBorder="1" applyAlignment="1" applyProtection="1">
      <alignment horizontal="right" vertical="center" wrapText="1" indent="1"/>
    </xf>
    <xf numFmtId="170" fontId="14" fillId="0" borderId="61" xfId="36" applyNumberFormat="1" applyFont="1" applyFill="1" applyBorder="1" applyAlignment="1" applyProtection="1">
      <alignment horizontal="right" vertical="center" wrapText="1" indent="1"/>
    </xf>
    <xf numFmtId="0" fontId="0" fillId="0" borderId="21" xfId="0" applyFill="1" applyBorder="1" applyAlignment="1">
      <alignment horizontal="right" vertical="center" wrapText="1" indent="1"/>
    </xf>
    <xf numFmtId="0" fontId="14" fillId="0" borderId="100" xfId="36" applyFont="1" applyFill="1" applyBorder="1" applyAlignment="1" applyProtection="1">
      <alignment horizontal="left" vertical="center" wrapText="1"/>
    </xf>
    <xf numFmtId="0" fontId="14" fillId="0" borderId="120" xfId="36" applyFont="1" applyFill="1" applyBorder="1" applyAlignment="1" applyProtection="1">
      <alignment horizontal="left" vertical="center" wrapText="1"/>
    </xf>
    <xf numFmtId="0" fontId="14" fillId="0" borderId="51" xfId="36" applyFont="1" applyFill="1" applyBorder="1" applyAlignment="1" applyProtection="1">
      <alignment horizontal="left" vertical="center" wrapText="1"/>
    </xf>
    <xf numFmtId="0" fontId="16" fillId="26" borderId="22" xfId="36" applyFont="1" applyFill="1" applyBorder="1" applyAlignment="1" applyProtection="1">
      <alignment horizontal="left" vertical="center" wrapText="1" indent="2"/>
    </xf>
    <xf numFmtId="0" fontId="17" fillId="26" borderId="17" xfId="0" applyFont="1" applyFill="1" applyBorder="1" applyAlignment="1">
      <alignment horizontal="left" wrapText="1" indent="2"/>
    </xf>
    <xf numFmtId="174" fontId="16" fillId="0" borderId="24" xfId="36" applyNumberFormat="1" applyFont="1" applyFill="1" applyBorder="1" applyAlignment="1" applyProtection="1">
      <alignment horizontal="right" vertical="center" wrapText="1" indent="1"/>
    </xf>
    <xf numFmtId="174" fontId="16" fillId="0" borderId="132" xfId="36" applyNumberFormat="1" applyFont="1" applyFill="1" applyBorder="1" applyAlignment="1" applyProtection="1">
      <alignment horizontal="right" vertical="center" wrapText="1" indent="1"/>
    </xf>
    <xf numFmtId="174" fontId="16" fillId="0" borderId="139" xfId="36" applyNumberFormat="1" applyFont="1" applyFill="1" applyBorder="1" applyAlignment="1" applyProtection="1">
      <alignment horizontal="right" vertical="center" wrapText="1" indent="1"/>
    </xf>
    <xf numFmtId="174" fontId="16" fillId="0" borderId="17" xfId="36" applyNumberFormat="1" applyFont="1" applyFill="1" applyBorder="1" applyAlignment="1" applyProtection="1">
      <alignment horizontal="right" vertical="center" wrapText="1" indent="1"/>
    </xf>
    <xf numFmtId="0" fontId="0" fillId="26" borderId="132" xfId="0" applyFill="1" applyBorder="1" applyAlignment="1">
      <alignment horizontal="center"/>
    </xf>
    <xf numFmtId="0" fontId="0" fillId="26" borderId="48" xfId="0" applyFill="1" applyBorder="1" applyAlignment="1">
      <alignment horizontal="center"/>
    </xf>
    <xf numFmtId="0" fontId="16" fillId="0" borderId="24" xfId="36" applyFont="1" applyFill="1" applyBorder="1" applyAlignment="1" applyProtection="1">
      <alignment horizontal="center" vertical="center" wrapText="1"/>
    </xf>
    <xf numFmtId="0" fontId="0" fillId="0" borderId="20" xfId="0" applyFill="1" applyBorder="1" applyAlignment="1">
      <alignment horizontal="center"/>
    </xf>
    <xf numFmtId="0" fontId="0" fillId="0" borderId="48" xfId="0" applyFill="1" applyBorder="1" applyAlignment="1">
      <alignment horizontal="center"/>
    </xf>
    <xf numFmtId="9" fontId="16" fillId="0" borderId="22" xfId="36" applyNumberFormat="1" applyFont="1" applyFill="1" applyBorder="1" applyAlignment="1" applyProtection="1">
      <alignment horizontal="right" vertical="center" wrapText="1" indent="1"/>
    </xf>
    <xf numFmtId="0" fontId="0" fillId="0" borderId="17" xfId="0" applyFill="1" applyBorder="1" applyAlignment="1">
      <alignment horizontal="right" vertical="center" wrapText="1" indent="1"/>
    </xf>
    <xf numFmtId="9" fontId="16" fillId="0" borderId="23" xfId="36" applyNumberFormat="1" applyFont="1" applyFill="1" applyBorder="1" applyAlignment="1" applyProtection="1">
      <alignment horizontal="right" vertical="center" wrapText="1" indent="1"/>
    </xf>
    <xf numFmtId="0" fontId="0" fillId="0" borderId="14" xfId="0" applyFill="1" applyBorder="1" applyAlignment="1">
      <alignment horizontal="right" vertical="center" wrapText="1" indent="1"/>
    </xf>
    <xf numFmtId="0" fontId="16" fillId="26" borderId="22" xfId="36" applyFont="1" applyFill="1" applyBorder="1" applyAlignment="1" applyProtection="1">
      <alignment horizontal="center" vertical="center" wrapText="1"/>
    </xf>
    <xf numFmtId="0" fontId="16" fillId="26" borderId="139" xfId="36" applyFont="1" applyFill="1" applyBorder="1" applyAlignment="1" applyProtection="1">
      <alignment horizontal="center" vertical="center" wrapText="1"/>
    </xf>
    <xf numFmtId="0" fontId="0" fillId="26" borderId="139" xfId="0" applyFill="1" applyBorder="1" applyAlignment="1"/>
    <xf numFmtId="0" fontId="0" fillId="26" borderId="17" xfId="0" applyFill="1" applyBorder="1" applyAlignment="1"/>
    <xf numFmtId="0" fontId="16" fillId="49" borderId="22" xfId="36" applyFont="1" applyFill="1" applyBorder="1" applyAlignment="1" applyProtection="1">
      <alignment horizontal="center" vertical="center" wrapText="1"/>
    </xf>
    <xf numFmtId="0" fontId="16" fillId="49" borderId="139" xfId="36" applyFont="1" applyFill="1" applyBorder="1" applyAlignment="1" applyProtection="1">
      <alignment horizontal="center" vertical="center" wrapText="1"/>
    </xf>
    <xf numFmtId="0" fontId="0" fillId="49" borderId="139" xfId="0" applyFill="1" applyBorder="1" applyAlignment="1"/>
    <xf numFmtId="0" fontId="0" fillId="49" borderId="17" xfId="0" applyFill="1" applyBorder="1" applyAlignment="1"/>
    <xf numFmtId="174" fontId="16" fillId="0" borderId="22" xfId="36" applyNumberFormat="1" applyFont="1" applyFill="1" applyBorder="1" applyAlignment="1" applyProtection="1">
      <alignment horizontal="right" vertical="center" wrapText="1" indent="1"/>
    </xf>
    <xf numFmtId="168" fontId="18" fillId="49" borderId="122" xfId="0" applyNumberFormat="1" applyFont="1" applyFill="1" applyBorder="1" applyAlignment="1">
      <alignment horizontal="right" vertical="center"/>
    </xf>
    <xf numFmtId="0" fontId="18" fillId="26" borderId="54" xfId="0" applyFont="1" applyFill="1" applyBorder="1" applyAlignment="1">
      <alignment horizontal="left" vertical="center"/>
    </xf>
    <xf numFmtId="0" fontId="0" fillId="26" borderId="56" xfId="0" applyFill="1" applyBorder="1" applyAlignment="1">
      <alignment horizontal="left" vertical="center"/>
    </xf>
    <xf numFmtId="0" fontId="8" fillId="0" borderId="158" xfId="30" applyFont="1" applyFill="1" applyBorder="1" applyAlignment="1" applyProtection="1">
      <alignment horizontal="left"/>
      <protection locked="0"/>
    </xf>
    <xf numFmtId="0" fontId="8" fillId="0" borderId="156" xfId="30" applyFont="1" applyFill="1" applyBorder="1" applyAlignment="1" applyProtection="1">
      <alignment horizontal="left"/>
      <protection locked="0"/>
    </xf>
    <xf numFmtId="168" fontId="182" fillId="49" borderId="121" xfId="0" applyNumberFormat="1" applyFont="1" applyFill="1" applyBorder="1" applyAlignment="1" applyProtection="1">
      <alignment horizontal="right" vertical="center"/>
    </xf>
    <xf numFmtId="168" fontId="182" fillId="49" borderId="122" xfId="0" applyNumberFormat="1" applyFont="1" applyFill="1" applyBorder="1" applyAlignment="1" applyProtection="1">
      <alignment horizontal="right" vertical="center"/>
    </xf>
    <xf numFmtId="168" fontId="183" fillId="49" borderId="122" xfId="0" applyNumberFormat="1" applyFont="1" applyFill="1" applyBorder="1" applyAlignment="1">
      <alignment horizontal="right" vertical="center"/>
    </xf>
    <xf numFmtId="0" fontId="24" fillId="26" borderId="22" xfId="0" applyFont="1" applyFill="1" applyBorder="1" applyAlignment="1" applyProtection="1">
      <alignment horizontal="left" vertical="center" wrapText="1" indent="2"/>
    </xf>
    <xf numFmtId="0" fontId="24" fillId="26" borderId="17" xfId="0" applyFont="1" applyFill="1" applyBorder="1" applyAlignment="1">
      <alignment horizontal="left" vertical="center" wrapText="1" indent="2"/>
    </xf>
    <xf numFmtId="0" fontId="161" fillId="112" borderId="107" xfId="36" applyFont="1" applyFill="1" applyBorder="1" applyAlignment="1" applyProtection="1">
      <alignment horizontal="left" vertical="center"/>
    </xf>
    <xf numFmtId="0" fontId="161" fillId="112" borderId="108" xfId="36" applyFont="1" applyFill="1" applyBorder="1" applyAlignment="1" applyProtection="1">
      <alignment horizontal="left" vertical="center"/>
    </xf>
    <xf numFmtId="0" fontId="161" fillId="112" borderId="103" xfId="36" applyFont="1" applyFill="1" applyBorder="1" applyAlignment="1" applyProtection="1">
      <alignment horizontal="left" vertical="center"/>
    </xf>
    <xf numFmtId="0" fontId="161" fillId="112" borderId="179" xfId="36" applyFont="1" applyFill="1" applyBorder="1" applyAlignment="1" applyProtection="1">
      <alignment horizontal="left" vertical="center"/>
    </xf>
    <xf numFmtId="0" fontId="161" fillId="112" borderId="203" xfId="36" applyFont="1" applyFill="1" applyBorder="1" applyAlignment="1" applyProtection="1">
      <alignment horizontal="left" vertical="center"/>
    </xf>
    <xf numFmtId="0" fontId="161" fillId="112" borderId="197" xfId="36" applyFont="1" applyFill="1" applyBorder="1" applyAlignment="1" applyProtection="1">
      <alignment horizontal="left" vertical="center"/>
    </xf>
    <xf numFmtId="0" fontId="8" fillId="0" borderId="198" xfId="30" applyFont="1" applyFill="1" applyBorder="1" applyAlignment="1" applyProtection="1">
      <alignment horizontal="left" vertical="center"/>
    </xf>
    <xf numFmtId="0" fontId="8" fillId="0" borderId="186" xfId="30" applyFont="1" applyFill="1" applyBorder="1" applyAlignment="1" applyProtection="1">
      <alignment horizontal="left" vertical="center"/>
    </xf>
    <xf numFmtId="0" fontId="24" fillId="26" borderId="24" xfId="35" applyFont="1" applyFill="1" applyBorder="1" applyAlignment="1" applyProtection="1">
      <alignment horizontal="center" vertical="center" wrapText="1"/>
    </xf>
    <xf numFmtId="0" fontId="9" fillId="26" borderId="132" xfId="35" applyFont="1" applyFill="1" applyBorder="1" applyAlignment="1" applyProtection="1">
      <alignment vertical="center"/>
    </xf>
    <xf numFmtId="0" fontId="9" fillId="26" borderId="133" xfId="35" applyFont="1" applyFill="1" applyBorder="1" applyAlignment="1" applyProtection="1">
      <alignment vertical="center"/>
    </xf>
    <xf numFmtId="0" fontId="9" fillId="26" borderId="15" xfId="35" applyFont="1" applyFill="1" applyBorder="1" applyAlignment="1" applyProtection="1">
      <alignment vertical="center"/>
    </xf>
    <xf numFmtId="0" fontId="9" fillId="26" borderId="0" xfId="35" applyFont="1" applyFill="1" applyBorder="1" applyAlignment="1" applyProtection="1">
      <alignment vertical="center"/>
    </xf>
    <xf numFmtId="0" fontId="9" fillId="26" borderId="60" xfId="35" applyFont="1" applyFill="1" applyBorder="1" applyAlignment="1" applyProtection="1">
      <alignment vertical="center"/>
    </xf>
    <xf numFmtId="0" fontId="9" fillId="26" borderId="198" xfId="35" applyFont="1" applyFill="1" applyBorder="1" applyAlignment="1" applyProtection="1">
      <alignment vertical="center"/>
    </xf>
    <xf numFmtId="0" fontId="9" fillId="26" borderId="186" xfId="35" applyFont="1" applyFill="1" applyBorder="1" applyAlignment="1" applyProtection="1">
      <alignment vertical="center"/>
    </xf>
    <xf numFmtId="0" fontId="9" fillId="26" borderId="187" xfId="35" applyFont="1" applyFill="1" applyBorder="1" applyAlignment="1" applyProtection="1">
      <alignment vertical="center"/>
    </xf>
    <xf numFmtId="0" fontId="24" fillId="26" borderId="136" xfId="35" applyNumberFormat="1" applyFont="1" applyFill="1" applyBorder="1" applyAlignment="1" applyProtection="1">
      <alignment horizontal="center" vertical="center" wrapText="1"/>
    </xf>
    <xf numFmtId="0" fontId="9" fillId="26" borderId="61" xfId="35" applyFont="1" applyFill="1" applyBorder="1" applyAlignment="1" applyProtection="1">
      <alignment vertical="center" wrapText="1"/>
    </xf>
    <xf numFmtId="0" fontId="9" fillId="26" borderId="178" xfId="35" applyFont="1" applyFill="1" applyBorder="1" applyAlignment="1" applyProtection="1">
      <alignment vertical="center" wrapText="1"/>
    </xf>
    <xf numFmtId="0" fontId="9" fillId="26" borderId="134" xfId="36" applyFont="1" applyFill="1" applyBorder="1" applyAlignment="1" applyProtection="1">
      <alignment horizontal="left" vertical="center" wrapText="1"/>
    </xf>
    <xf numFmtId="0" fontId="9" fillId="26" borderId="135" xfId="35" applyFont="1" applyFill="1" applyBorder="1" applyAlignment="1" applyProtection="1">
      <alignment horizontal="left" vertical="center" wrapText="1"/>
    </xf>
    <xf numFmtId="0" fontId="9" fillId="47" borderId="134" xfId="36" applyFont="1" applyFill="1" applyBorder="1" applyAlignment="1" applyProtection="1">
      <alignment horizontal="left" vertical="center" wrapText="1"/>
    </xf>
    <xf numFmtId="0" fontId="9" fillId="47" borderId="135" xfId="35" applyFont="1" applyFill="1" applyBorder="1" applyAlignment="1" applyProtection="1">
      <alignment horizontal="left" vertical="center" wrapText="1"/>
    </xf>
    <xf numFmtId="0" fontId="24" fillId="26" borderId="136" xfId="35" applyFont="1" applyFill="1" applyBorder="1" applyAlignment="1" applyProtection="1">
      <alignment horizontal="center" vertical="center" wrapText="1"/>
    </xf>
    <xf numFmtId="0" fontId="9" fillId="26" borderId="61" xfId="35" applyFont="1" applyFill="1" applyBorder="1" applyAlignment="1" applyProtection="1">
      <alignment vertical="center"/>
    </xf>
    <xf numFmtId="0" fontId="9" fillId="26" borderId="178" xfId="35" applyFont="1" applyFill="1" applyBorder="1" applyAlignment="1" applyProtection="1">
      <alignment vertical="center"/>
    </xf>
    <xf numFmtId="0" fontId="24" fillId="26" borderId="22" xfId="35" applyFont="1" applyFill="1" applyBorder="1" applyAlignment="1" applyProtection="1">
      <alignment horizontal="left" vertical="center"/>
    </xf>
    <xf numFmtId="0" fontId="9" fillId="0" borderId="139" xfId="35" applyFont="1" applyBorder="1" applyAlignment="1">
      <alignment horizontal="left" vertical="center"/>
    </xf>
    <xf numFmtId="0" fontId="9" fillId="26" borderId="134" xfId="35" applyFont="1" applyFill="1" applyBorder="1" applyAlignment="1" applyProtection="1">
      <alignment horizontal="left" vertical="center"/>
    </xf>
    <xf numFmtId="0" fontId="9" fillId="26" borderId="139" xfId="35" applyFont="1" applyFill="1" applyBorder="1" applyAlignment="1" applyProtection="1">
      <alignment horizontal="left" vertical="center"/>
    </xf>
    <xf numFmtId="0" fontId="9" fillId="26" borderId="135" xfId="35" applyFont="1" applyFill="1" applyBorder="1" applyAlignment="1" applyProtection="1">
      <alignment horizontal="left" vertical="center"/>
    </xf>
    <xf numFmtId="0" fontId="24" fillId="26" borderId="136" xfId="36" applyFont="1" applyFill="1" applyBorder="1" applyAlignment="1" applyProtection="1">
      <alignment horizontal="center" vertical="center" wrapText="1"/>
    </xf>
    <xf numFmtId="0" fontId="24" fillId="26" borderId="24" xfId="36" applyFont="1" applyFill="1" applyBorder="1" applyAlignment="1" applyProtection="1">
      <alignment horizontal="center" vertical="center" wrapText="1"/>
    </xf>
    <xf numFmtId="0" fontId="9" fillId="26" borderId="132" xfId="35" applyFont="1" applyFill="1" applyBorder="1" applyAlignment="1" applyProtection="1">
      <alignment vertical="center" wrapText="1"/>
    </xf>
    <xf numFmtId="0" fontId="9" fillId="26" borderId="133" xfId="35" applyFont="1" applyFill="1" applyBorder="1" applyAlignment="1" applyProtection="1">
      <alignment vertical="center" wrapText="1"/>
    </xf>
    <xf numFmtId="0" fontId="24" fillId="26" borderId="15" xfId="36" applyFont="1" applyFill="1" applyBorder="1" applyAlignment="1" applyProtection="1">
      <alignment horizontal="center" vertical="center" wrapText="1"/>
    </xf>
    <xf numFmtId="0" fontId="9" fillId="26" borderId="0" xfId="35" applyFont="1" applyFill="1" applyBorder="1" applyAlignment="1" applyProtection="1">
      <alignment vertical="center" wrapText="1"/>
    </xf>
    <xf numFmtId="0" fontId="9" fillId="26" borderId="60" xfId="35" applyFont="1" applyFill="1" applyBorder="1" applyAlignment="1" applyProtection="1">
      <alignment vertical="center" wrapText="1"/>
    </xf>
    <xf numFmtId="0" fontId="9" fillId="26" borderId="15" xfId="35" applyFont="1" applyFill="1" applyBorder="1" applyAlignment="1" applyProtection="1">
      <alignment vertical="center" wrapText="1"/>
    </xf>
    <xf numFmtId="0" fontId="9" fillId="26" borderId="198" xfId="35" applyFont="1" applyFill="1" applyBorder="1" applyAlignment="1" applyProtection="1">
      <alignment vertical="center" wrapText="1"/>
    </xf>
    <xf numFmtId="0" fontId="9" fillId="26" borderId="203" xfId="35" applyFont="1" applyFill="1" applyBorder="1" applyAlignment="1" applyProtection="1">
      <alignment vertical="center" wrapText="1"/>
    </xf>
    <xf numFmtId="0" fontId="9" fillId="26" borderId="187" xfId="35" applyFont="1" applyFill="1" applyBorder="1" applyAlignment="1" applyProtection="1">
      <alignment vertical="center" wrapText="1"/>
    </xf>
    <xf numFmtId="0" fontId="9" fillId="47" borderId="134" xfId="35" applyFont="1" applyFill="1" applyBorder="1" applyAlignment="1" applyProtection="1">
      <alignment horizontal="left" vertical="center"/>
    </xf>
    <xf numFmtId="0" fontId="9" fillId="47" borderId="139" xfId="35" applyFont="1" applyFill="1" applyBorder="1" applyAlignment="1" applyProtection="1">
      <alignment horizontal="left" vertical="center"/>
    </xf>
    <xf numFmtId="0" fontId="9" fillId="47" borderId="135" xfId="35" applyFont="1" applyFill="1" applyBorder="1" applyAlignment="1" applyProtection="1">
      <alignment horizontal="left" vertical="center"/>
    </xf>
    <xf numFmtId="0" fontId="24" fillId="26" borderId="178" xfId="35" applyFont="1" applyFill="1" applyBorder="1" applyAlignment="1" applyProtection="1">
      <alignment horizontal="center" vertical="center" wrapText="1"/>
    </xf>
    <xf numFmtId="0" fontId="24" fillId="0" borderId="22" xfId="35" applyFont="1" applyBorder="1" applyAlignment="1" applyProtection="1">
      <alignment horizontal="left" vertical="center" indent="1"/>
    </xf>
    <xf numFmtId="0" fontId="24" fillId="0" borderId="139" xfId="35" applyFont="1" applyBorder="1" applyAlignment="1" applyProtection="1">
      <alignment horizontal="left" vertical="center" indent="1"/>
    </xf>
    <xf numFmtId="0" fontId="24" fillId="0" borderId="17" xfId="35" applyFont="1" applyBorder="1" applyAlignment="1" applyProtection="1">
      <alignment horizontal="left" vertical="center" indent="1"/>
    </xf>
    <xf numFmtId="0" fontId="24" fillId="26" borderId="22" xfId="36" applyFont="1" applyFill="1" applyBorder="1" applyAlignment="1" applyProtection="1">
      <alignment horizontal="center" vertical="center"/>
    </xf>
    <xf numFmtId="0" fontId="9" fillId="26" borderId="139" xfId="35" applyFont="1" applyFill="1" applyBorder="1" applyAlignment="1" applyProtection="1">
      <alignment vertical="center"/>
    </xf>
    <xf numFmtId="0" fontId="9" fillId="0" borderId="17" xfId="35" applyFont="1" applyBorder="1" applyAlignment="1">
      <alignment vertical="center"/>
    </xf>
    <xf numFmtId="0" fontId="24" fillId="0" borderId="22" xfId="36" applyFont="1" applyFill="1" applyBorder="1" applyAlignment="1" applyProtection="1">
      <alignment horizontal="center" vertical="center"/>
    </xf>
    <xf numFmtId="0" fontId="9" fillId="0" borderId="139" xfId="35" applyFont="1" applyFill="1" applyBorder="1" applyAlignment="1" applyProtection="1">
      <alignment vertical="center"/>
    </xf>
    <xf numFmtId="0" fontId="9" fillId="0" borderId="17" xfId="35" applyFont="1" applyFill="1" applyBorder="1" applyAlignment="1">
      <alignment vertical="center"/>
    </xf>
    <xf numFmtId="0" fontId="9" fillId="47" borderId="45" xfId="36" applyFont="1" applyFill="1" applyBorder="1" applyAlignment="1" applyProtection="1">
      <alignment horizontal="center" vertical="center" wrapText="1"/>
    </xf>
    <xf numFmtId="0" fontId="9" fillId="47" borderId="118" xfId="35" applyFont="1" applyFill="1" applyBorder="1" applyAlignment="1" applyProtection="1">
      <alignment horizontal="center" vertical="center" wrapText="1"/>
    </xf>
    <xf numFmtId="0" fontId="9" fillId="47" borderId="118" xfId="35" applyFont="1" applyFill="1" applyBorder="1" applyAlignment="1" applyProtection="1">
      <alignment horizontal="center" vertical="center"/>
    </xf>
    <xf numFmtId="0" fontId="9" fillId="47" borderId="118" xfId="35" applyFont="1" applyFill="1" applyBorder="1" applyAlignment="1">
      <alignment horizontal="center" vertical="center"/>
    </xf>
    <xf numFmtId="0" fontId="9" fillId="0" borderId="45" xfId="36" applyFont="1" applyFill="1" applyBorder="1" applyAlignment="1" applyProtection="1">
      <alignment horizontal="center" vertical="center" wrapText="1"/>
    </xf>
    <xf numFmtId="0" fontId="9" fillId="0" borderId="118" xfId="35" applyFont="1" applyFill="1" applyBorder="1" applyAlignment="1" applyProtection="1">
      <alignment horizontal="center" vertical="center" wrapText="1"/>
    </xf>
    <xf numFmtId="0" fontId="9" fillId="0" borderId="132" xfId="35" applyFont="1" applyFill="1" applyBorder="1" applyAlignment="1" applyProtection="1">
      <alignment horizontal="center" vertical="center" wrapText="1"/>
    </xf>
    <xf numFmtId="0" fontId="9" fillId="0" borderId="132" xfId="35" applyFont="1" applyFill="1" applyBorder="1" applyAlignment="1" applyProtection="1">
      <alignment horizontal="center" vertical="center"/>
    </xf>
    <xf numFmtId="0" fontId="9" fillId="0" borderId="118" xfId="35" applyFont="1" applyFill="1" applyBorder="1" applyAlignment="1" applyProtection="1">
      <alignment horizontal="center" vertical="center"/>
    </xf>
    <xf numFmtId="0" fontId="9" fillId="0" borderId="41" xfId="35" applyFont="1" applyFill="1" applyBorder="1" applyAlignment="1">
      <alignment horizontal="center" vertical="center"/>
    </xf>
    <xf numFmtId="0" fontId="100" fillId="0" borderId="132" xfId="36" applyFont="1" applyFill="1" applyBorder="1" applyAlignment="1" applyProtection="1">
      <alignment horizontal="center" vertical="center"/>
    </xf>
    <xf numFmtId="0" fontId="100" fillId="0" borderId="48" xfId="36" applyFont="1" applyFill="1" applyBorder="1" applyAlignment="1" applyProtection="1">
      <alignment horizontal="center" vertical="center"/>
    </xf>
    <xf numFmtId="0" fontId="9" fillId="26" borderId="45" xfId="36" applyFont="1" applyFill="1" applyBorder="1" applyAlignment="1" applyProtection="1">
      <alignment horizontal="center" vertical="center" wrapText="1"/>
    </xf>
    <xf numFmtId="0" fontId="9" fillId="26" borderId="118" xfId="36" applyFont="1" applyFill="1" applyBorder="1" applyAlignment="1" applyProtection="1">
      <alignment horizontal="center" vertical="center" wrapText="1"/>
    </xf>
    <xf numFmtId="0" fontId="9" fillId="26" borderId="41" xfId="36" applyFont="1" applyFill="1" applyBorder="1" applyAlignment="1" applyProtection="1">
      <alignment horizontal="center" vertical="center" wrapText="1"/>
    </xf>
    <xf numFmtId="0" fontId="9" fillId="26" borderId="118" xfId="35" applyFont="1" applyFill="1" applyBorder="1" applyAlignment="1" applyProtection="1">
      <alignment horizontal="center" vertical="center"/>
    </xf>
    <xf numFmtId="0" fontId="9" fillId="26" borderId="41" xfId="35" applyFont="1" applyFill="1" applyBorder="1" applyAlignment="1" applyProtection="1">
      <alignment horizontal="center" vertical="center"/>
    </xf>
    <xf numFmtId="0" fontId="9" fillId="0" borderId="118" xfId="36" applyFont="1" applyFill="1" applyBorder="1" applyAlignment="1" applyProtection="1">
      <alignment horizontal="center" vertical="center" wrapText="1"/>
    </xf>
    <xf numFmtId="0" fontId="9" fillId="0" borderId="41" xfId="35" applyFont="1" applyFill="1" applyBorder="1" applyAlignment="1" applyProtection="1">
      <alignment horizontal="center" vertical="center"/>
    </xf>
    <xf numFmtId="0" fontId="9" fillId="0" borderId="129" xfId="36" applyFont="1" applyFill="1" applyBorder="1" applyAlignment="1" applyProtection="1">
      <alignment horizontal="center" vertical="center"/>
    </xf>
    <xf numFmtId="0" fontId="9" fillId="0" borderId="44" xfId="35" applyFont="1" applyFill="1" applyBorder="1" applyAlignment="1" applyProtection="1">
      <alignment horizontal="center" vertical="center"/>
    </xf>
    <xf numFmtId="0" fontId="9" fillId="0" borderId="43" xfId="36" applyFont="1" applyFill="1" applyBorder="1" applyAlignment="1" applyProtection="1">
      <alignment horizontal="center" vertical="center" wrapText="1"/>
    </xf>
    <xf numFmtId="0" fontId="9" fillId="0" borderId="44" xfId="36" applyFont="1" applyFill="1" applyBorder="1" applyAlignment="1" applyProtection="1">
      <alignment horizontal="center" vertical="center" wrapText="1"/>
    </xf>
    <xf numFmtId="0" fontId="9" fillId="0" borderId="43" xfId="36" applyFont="1" applyFill="1" applyBorder="1" applyAlignment="1" applyProtection="1">
      <alignment horizontal="center" vertical="center"/>
    </xf>
    <xf numFmtId="0" fontId="24" fillId="0" borderId="126" xfId="36" applyFont="1" applyFill="1" applyBorder="1" applyAlignment="1" applyProtection="1">
      <alignment horizontal="center" vertical="center" wrapText="1"/>
    </xf>
    <xf numFmtId="0" fontId="9" fillId="0" borderId="44" xfId="35" applyFont="1" applyFill="1" applyBorder="1" applyAlignment="1">
      <alignment horizontal="center" vertical="center" wrapText="1"/>
    </xf>
    <xf numFmtId="0" fontId="9" fillId="26" borderId="184" xfId="36" applyFont="1" applyFill="1" applyBorder="1" applyAlignment="1" applyProtection="1">
      <alignment horizontal="center" vertical="center" wrapText="1"/>
    </xf>
    <xf numFmtId="0" fontId="9" fillId="26" borderId="185" xfId="35" applyFont="1" applyFill="1" applyBorder="1" applyAlignment="1" applyProtection="1"/>
    <xf numFmtId="0" fontId="9" fillId="26" borderId="15" xfId="35" applyFont="1" applyFill="1" applyBorder="1" applyAlignment="1" applyProtection="1"/>
    <xf numFmtId="0" fontId="9" fillId="26" borderId="16" xfId="35" applyFont="1" applyFill="1" applyBorder="1" applyAlignment="1" applyProtection="1"/>
    <xf numFmtId="0" fontId="9" fillId="0" borderId="15" xfId="35" applyFont="1" applyBorder="1" applyAlignment="1"/>
    <xf numFmtId="0" fontId="9" fillId="0" borderId="16" xfId="35" applyFont="1" applyBorder="1" applyAlignment="1"/>
    <xf numFmtId="0" fontId="9" fillId="0" borderId="198" xfId="35" applyFont="1" applyBorder="1" applyAlignment="1"/>
    <xf numFmtId="0" fontId="9" fillId="0" borderId="197" xfId="35" applyFont="1" applyBorder="1" applyAlignment="1"/>
    <xf numFmtId="0" fontId="24" fillId="0" borderId="127" xfId="36" applyFont="1" applyFill="1" applyBorder="1" applyAlignment="1" applyProtection="1">
      <alignment horizontal="center" vertical="center" wrapText="1"/>
    </xf>
    <xf numFmtId="0" fontId="24" fillId="0" borderId="0" xfId="35" applyFont="1" applyBorder="1" applyAlignment="1"/>
    <xf numFmtId="0" fontId="24" fillId="0" borderId="127" xfId="35" applyFont="1" applyFill="1" applyBorder="1" applyAlignment="1" applyProtection="1"/>
    <xf numFmtId="0" fontId="24" fillId="0" borderId="127" xfId="35" applyFont="1" applyBorder="1" applyAlignment="1"/>
    <xf numFmtId="0" fontId="24" fillId="0" borderId="221" xfId="35" applyFont="1" applyBorder="1" applyAlignment="1"/>
    <xf numFmtId="0" fontId="24" fillId="0" borderId="203" xfId="35" applyFont="1" applyBorder="1" applyAlignment="1"/>
    <xf numFmtId="0" fontId="9" fillId="0" borderId="0" xfId="36" applyFont="1" applyFill="1" applyBorder="1" applyAlignment="1" applyProtection="1">
      <alignment horizontal="center" vertical="center" wrapText="1"/>
    </xf>
    <xf numFmtId="0" fontId="9" fillId="0" borderId="0" xfId="35" applyFont="1" applyFill="1" applyBorder="1" applyAlignment="1" applyProtection="1">
      <alignment horizontal="center" vertical="center" wrapText="1"/>
    </xf>
    <xf numFmtId="0" fontId="9" fillId="0" borderId="0" xfId="35" applyFont="1" applyFill="1" applyBorder="1" applyAlignment="1"/>
    <xf numFmtId="0" fontId="9" fillId="0" borderId="16" xfId="35" applyFont="1" applyFill="1" applyBorder="1" applyAlignment="1"/>
    <xf numFmtId="0" fontId="9" fillId="0" borderId="124" xfId="35" applyFont="1" applyFill="1" applyBorder="1" applyAlignment="1"/>
    <xf numFmtId="0" fontId="9" fillId="0" borderId="123" xfId="35" applyFont="1" applyFill="1" applyBorder="1" applyAlignment="1"/>
    <xf numFmtId="0" fontId="9" fillId="26" borderId="0" xfId="36" applyFont="1" applyFill="1" applyBorder="1" applyAlignment="1" applyProtection="1">
      <alignment horizontal="center" vertical="center" wrapText="1"/>
    </xf>
    <xf numFmtId="0" fontId="9" fillId="26" borderId="104" xfId="35" applyFont="1" applyFill="1" applyBorder="1" applyAlignment="1" applyProtection="1"/>
    <xf numFmtId="0" fontId="9" fillId="26" borderId="0" xfId="35" applyFont="1" applyFill="1" applyBorder="1" applyAlignment="1" applyProtection="1"/>
    <xf numFmtId="0" fontId="9" fillId="0" borderId="0" xfId="35" applyFont="1" applyBorder="1" applyAlignment="1"/>
    <xf numFmtId="0" fontId="9" fillId="0" borderId="104" xfId="35" applyFont="1" applyBorder="1" applyAlignment="1"/>
    <xf numFmtId="0" fontId="9" fillId="0" borderId="203" xfId="35" applyFont="1" applyBorder="1" applyAlignment="1"/>
    <xf numFmtId="0" fontId="9" fillId="0" borderId="220" xfId="35" applyFont="1" applyBorder="1" applyAlignment="1"/>
    <xf numFmtId="0" fontId="9" fillId="0" borderId="125" xfId="35" applyFont="1" applyFill="1" applyBorder="1" applyAlignment="1" applyProtection="1">
      <alignment horizontal="center" vertical="center"/>
    </xf>
    <xf numFmtId="0" fontId="24" fillId="0" borderId="16" xfId="35" applyFont="1" applyFill="1" applyBorder="1" applyAlignment="1"/>
    <xf numFmtId="0" fontId="24" fillId="0" borderId="127" xfId="35" applyFont="1" applyFill="1" applyBorder="1" applyAlignment="1"/>
    <xf numFmtId="0" fontId="24" fillId="0" borderId="221" xfId="35" applyFont="1" applyFill="1" applyBorder="1" applyAlignment="1"/>
    <xf numFmtId="0" fontId="24" fillId="0" borderId="140" xfId="35" applyFont="1" applyFill="1" applyBorder="1" applyAlignment="1" applyProtection="1">
      <alignment horizontal="center" vertical="center" wrapText="1"/>
    </xf>
    <xf numFmtId="0" fontId="24" fillId="0" borderId="25" xfId="35" applyFont="1" applyFill="1" applyBorder="1" applyAlignment="1" applyProtection="1">
      <alignment horizontal="center" vertical="center" wrapText="1"/>
    </xf>
    <xf numFmtId="0" fontId="9" fillId="0" borderId="189" xfId="35" applyFont="1" applyFill="1" applyBorder="1" applyAlignment="1" applyProtection="1">
      <alignment wrapText="1"/>
    </xf>
    <xf numFmtId="0" fontId="24" fillId="26" borderId="140" xfId="36" applyFont="1" applyFill="1" applyBorder="1" applyAlignment="1" applyProtection="1">
      <alignment horizontal="center" vertical="center" wrapText="1"/>
    </xf>
    <xf numFmtId="0" fontId="24" fillId="26" borderId="25" xfId="36" applyFont="1" applyFill="1" applyBorder="1" applyAlignment="1" applyProtection="1">
      <alignment horizontal="center" vertical="center" wrapText="1"/>
    </xf>
    <xf numFmtId="0" fontId="9" fillId="26" borderId="189" xfId="35" applyFont="1" applyFill="1" applyBorder="1" applyAlignment="1" applyProtection="1">
      <alignment horizontal="center" vertical="center" wrapText="1"/>
    </xf>
    <xf numFmtId="0" fontId="9" fillId="26" borderId="43" xfId="36" applyFont="1" applyFill="1" applyBorder="1" applyAlignment="1" applyProtection="1">
      <alignment horizontal="center" vertical="center"/>
    </xf>
    <xf numFmtId="0" fontId="9" fillId="26" borderId="44" xfId="35" applyFont="1" applyFill="1" applyBorder="1" applyAlignment="1" applyProtection="1">
      <alignment horizontal="center" vertical="center"/>
    </xf>
    <xf numFmtId="0" fontId="9" fillId="26" borderId="43" xfId="36" applyFont="1" applyFill="1" applyBorder="1" applyAlignment="1" applyProtection="1">
      <alignment horizontal="center" vertical="center" wrapText="1"/>
    </xf>
    <xf numFmtId="0" fontId="9" fillId="26" borderId="44" xfId="35" applyFont="1" applyFill="1" applyBorder="1" applyAlignment="1" applyProtection="1">
      <alignment horizontal="center" vertical="center" wrapText="1"/>
    </xf>
    <xf numFmtId="0" fontId="9" fillId="0" borderId="15" xfId="35" applyFont="1" applyFill="1" applyBorder="1" applyAlignment="1"/>
    <xf numFmtId="0" fontId="9" fillId="0" borderId="128" xfId="35" applyFont="1" applyFill="1" applyBorder="1" applyAlignment="1"/>
    <xf numFmtId="0" fontId="9" fillId="0" borderId="15" xfId="36" applyFont="1" applyFill="1" applyBorder="1" applyAlignment="1" applyProtection="1">
      <alignment horizontal="center" vertical="center" wrapText="1"/>
    </xf>
    <xf numFmtId="0" fontId="9" fillId="0" borderId="16" xfId="35" applyFont="1" applyFill="1" applyBorder="1" applyAlignment="1" applyProtection="1"/>
    <xf numFmtId="0" fontId="9" fillId="0" borderId="15" xfId="35" applyFont="1" applyFill="1" applyBorder="1" applyAlignment="1" applyProtection="1"/>
    <xf numFmtId="0" fontId="9" fillId="0" borderId="198" xfId="35" applyFont="1" applyFill="1" applyBorder="1" applyAlignment="1"/>
    <xf numFmtId="0" fontId="9" fillId="0" borderId="197" xfId="35" applyFont="1" applyFill="1" applyBorder="1" applyAlignment="1"/>
    <xf numFmtId="0" fontId="9" fillId="0" borderId="44" xfId="35" applyFont="1" applyFill="1" applyBorder="1" applyAlignment="1" applyProtection="1">
      <alignment horizontal="center" vertical="center" wrapText="1"/>
    </xf>
    <xf numFmtId="0" fontId="24" fillId="0" borderId="44" xfId="36" applyFont="1" applyFill="1" applyBorder="1" applyAlignment="1" applyProtection="1">
      <alignment horizontal="center" vertical="center" wrapText="1"/>
    </xf>
    <xf numFmtId="0" fontId="9" fillId="26" borderId="15" xfId="36" applyFont="1" applyFill="1" applyBorder="1" applyAlignment="1" applyProtection="1">
      <alignment horizontal="center" vertical="center" wrapText="1"/>
    </xf>
    <xf numFmtId="0" fontId="9" fillId="26" borderId="0" xfId="35" applyFont="1" applyFill="1" applyBorder="1" applyAlignment="1" applyProtection="1">
      <alignment horizontal="center" vertical="center" wrapText="1"/>
    </xf>
    <xf numFmtId="0" fontId="9" fillId="0" borderId="128" xfId="35" applyFont="1" applyBorder="1" applyAlignment="1"/>
    <xf numFmtId="0" fontId="9" fillId="0" borderId="124" xfId="35" applyFont="1" applyBorder="1" applyAlignment="1"/>
    <xf numFmtId="0" fontId="9" fillId="0" borderId="123" xfId="35" applyFont="1" applyBorder="1" applyAlignment="1"/>
    <xf numFmtId="0" fontId="9" fillId="47" borderId="0" xfId="35" applyFont="1" applyFill="1" applyBorder="1" applyAlignment="1" applyProtection="1">
      <alignment horizontal="center" vertical="center" wrapText="1"/>
    </xf>
    <xf numFmtId="0" fontId="9" fillId="47" borderId="16" xfId="35" applyFont="1" applyFill="1" applyBorder="1" applyAlignment="1"/>
    <xf numFmtId="0" fontId="9" fillId="47" borderId="0" xfId="35" applyFont="1" applyFill="1" applyBorder="1" applyAlignment="1"/>
    <xf numFmtId="0" fontId="9" fillId="47" borderId="128" xfId="35" applyFont="1" applyFill="1" applyBorder="1" applyAlignment="1"/>
    <xf numFmtId="0" fontId="9" fillId="47" borderId="124" xfId="35" applyFont="1" applyFill="1" applyBorder="1" applyAlignment="1"/>
    <xf numFmtId="0" fontId="9" fillId="47" borderId="123" xfId="35" applyFont="1" applyFill="1" applyBorder="1" applyAlignment="1"/>
    <xf numFmtId="0" fontId="9" fillId="26" borderId="129" xfId="36" applyFont="1" applyFill="1" applyBorder="1" applyAlignment="1" applyProtection="1">
      <alignment horizontal="center" vertical="center"/>
    </xf>
    <xf numFmtId="0" fontId="9" fillId="26" borderId="125" xfId="35" applyFont="1" applyFill="1" applyBorder="1" applyAlignment="1" applyProtection="1">
      <alignment horizontal="center" vertical="center"/>
    </xf>
    <xf numFmtId="0" fontId="9" fillId="26" borderId="129" xfId="36" applyFont="1" applyFill="1" applyBorder="1" applyAlignment="1" applyProtection="1">
      <alignment horizontal="center" vertical="center" wrapText="1"/>
    </xf>
    <xf numFmtId="0" fontId="24" fillId="26" borderId="189" xfId="36" applyFont="1" applyFill="1" applyBorder="1" applyAlignment="1" applyProtection="1">
      <alignment horizontal="center" vertical="center" wrapText="1"/>
    </xf>
    <xf numFmtId="0" fontId="9" fillId="0" borderId="129" xfId="36" applyFont="1" applyFill="1" applyBorder="1" applyAlignment="1" applyProtection="1">
      <alignment horizontal="center" vertical="center" wrapText="1"/>
    </xf>
    <xf numFmtId="0" fontId="9" fillId="0" borderId="0" xfId="35" applyFont="1" applyFill="1" applyBorder="1" applyAlignment="1" applyProtection="1"/>
    <xf numFmtId="0" fontId="9" fillId="0" borderId="203" xfId="35" applyFont="1" applyFill="1" applyBorder="1" applyAlignment="1"/>
    <xf numFmtId="0" fontId="9" fillId="0" borderId="24" xfId="36" applyFont="1" applyFill="1" applyBorder="1" applyAlignment="1" applyProtection="1">
      <alignment horizontal="center" vertical="center" wrapText="1"/>
    </xf>
    <xf numFmtId="0" fontId="9" fillId="0" borderId="48" xfId="35" applyFont="1" applyFill="1" applyBorder="1" applyAlignment="1" applyProtection="1"/>
    <xf numFmtId="0" fontId="9" fillId="0" borderId="44" xfId="35" applyFont="1" applyBorder="1" applyAlignment="1">
      <alignment horizontal="center" vertical="center" wrapText="1"/>
    </xf>
    <xf numFmtId="0" fontId="24" fillId="0" borderId="129" xfId="36" applyFont="1" applyFill="1" applyBorder="1" applyAlignment="1" applyProtection="1">
      <alignment horizontal="center" vertical="center" wrapText="1"/>
    </xf>
    <xf numFmtId="0" fontId="8" fillId="0" borderId="158" xfId="30" applyFill="1" applyBorder="1" applyAlignment="1" applyProtection="1">
      <alignment horizontal="left" vertical="center"/>
    </xf>
    <xf numFmtId="0" fontId="8" fillId="0" borderId="156" xfId="30" applyFill="1" applyBorder="1" applyAlignment="1" applyProtection="1">
      <alignment horizontal="left" vertical="center"/>
    </xf>
    <xf numFmtId="0" fontId="7" fillId="0" borderId="24" xfId="328" applyFont="1" applyFill="1" applyBorder="1" applyAlignment="1">
      <alignment horizontal="center"/>
    </xf>
    <xf numFmtId="0" fontId="7" fillId="0" borderId="48" xfId="328" applyFont="1" applyFill="1" applyBorder="1" applyAlignment="1">
      <alignment horizontal="center"/>
    </xf>
    <xf numFmtId="0" fontId="24" fillId="111" borderId="140" xfId="223" applyFont="1" applyFill="1" applyBorder="1" applyAlignment="1" applyProtection="1">
      <alignment horizontal="center" vertical="center" wrapText="1"/>
      <protection hidden="1"/>
    </xf>
    <xf numFmtId="0" fontId="9" fillId="111" borderId="189" xfId="223" applyFont="1" applyFill="1" applyBorder="1" applyAlignment="1" applyProtection="1">
      <alignment wrapText="1"/>
      <protection hidden="1"/>
    </xf>
    <xf numFmtId="0" fontId="24" fillId="111" borderId="189" xfId="223" applyFont="1" applyFill="1" applyBorder="1" applyAlignment="1" applyProtection="1">
      <alignment horizontal="center" vertical="center" wrapText="1"/>
      <protection hidden="1"/>
    </xf>
    <xf numFmtId="0" fontId="9" fillId="0" borderId="134" xfId="223" applyFont="1" applyFill="1" applyBorder="1" applyAlignment="1" applyProtection="1">
      <alignment horizontal="left" vertical="center" indent="2"/>
      <protection hidden="1"/>
    </xf>
    <xf numFmtId="0" fontId="9" fillId="0" borderId="135" xfId="223" applyFont="1" applyFill="1" applyBorder="1" applyAlignment="1" applyProtection="1">
      <alignment horizontal="left" vertical="center" indent="2"/>
      <protection hidden="1"/>
    </xf>
    <xf numFmtId="0" fontId="9" fillId="0" borderId="136" xfId="36" applyFont="1" applyFill="1" applyBorder="1" applyAlignment="1" applyProtection="1">
      <alignment horizontal="center" vertical="center" wrapText="1"/>
      <protection hidden="1"/>
    </xf>
    <xf numFmtId="0" fontId="9" fillId="0" borderId="61" xfId="36" applyFont="1" applyFill="1" applyBorder="1" applyAlignment="1" applyProtection="1">
      <alignment horizontal="center" vertical="center" wrapText="1"/>
      <protection hidden="1"/>
    </xf>
    <xf numFmtId="0" fontId="9" fillId="0" borderId="188" xfId="36" applyFont="1" applyFill="1" applyBorder="1" applyAlignment="1" applyProtection="1">
      <alignment horizontal="center" vertical="center" wrapText="1"/>
      <protection hidden="1"/>
    </xf>
    <xf numFmtId="0" fontId="24" fillId="0" borderId="24" xfId="223" applyFont="1" applyFill="1" applyBorder="1" applyAlignment="1" applyProtection="1">
      <alignment horizontal="center" vertical="center" wrapText="1"/>
      <protection hidden="1"/>
    </xf>
    <xf numFmtId="0" fontId="9" fillId="0" borderId="195" xfId="223" applyFont="1" applyFill="1" applyBorder="1" applyAlignment="1" applyProtection="1">
      <alignment wrapText="1"/>
      <protection hidden="1"/>
    </xf>
    <xf numFmtId="0" fontId="145" fillId="52" borderId="30" xfId="36" applyFont="1" applyFill="1" applyBorder="1" applyAlignment="1" applyProtection="1">
      <alignment horizontal="center" vertical="center"/>
    </xf>
    <xf numFmtId="0" fontId="145" fillId="52" borderId="81" xfId="36" applyFont="1" applyFill="1" applyBorder="1" applyAlignment="1" applyProtection="1">
      <alignment horizontal="center" vertical="center"/>
    </xf>
    <xf numFmtId="0" fontId="145" fillId="52" borderId="57" xfId="36" applyFont="1" applyFill="1" applyBorder="1" applyAlignment="1" applyProtection="1">
      <alignment horizontal="center" vertical="center"/>
    </xf>
    <xf numFmtId="0" fontId="24" fillId="0" borderId="132" xfId="223" applyFont="1" applyFill="1" applyBorder="1" applyAlignment="1" applyProtection="1">
      <alignment horizontal="center" vertical="center" wrapText="1"/>
      <protection hidden="1"/>
    </xf>
    <xf numFmtId="0" fontId="24" fillId="0" borderId="133" xfId="223" applyFont="1" applyFill="1" applyBorder="1" applyAlignment="1" applyProtection="1">
      <alignment horizontal="center" vertical="center" wrapText="1"/>
      <protection hidden="1"/>
    </xf>
    <xf numFmtId="0" fontId="24" fillId="0" borderId="15" xfId="223" applyFont="1" applyFill="1" applyBorder="1" applyAlignment="1" applyProtection="1">
      <alignment horizontal="center" vertical="center" wrapText="1"/>
      <protection hidden="1"/>
    </xf>
    <xf numFmtId="0" fontId="24" fillId="0" borderId="0" xfId="223" applyFont="1" applyFill="1" applyBorder="1" applyAlignment="1" applyProtection="1">
      <alignment horizontal="center" vertical="center" wrapText="1"/>
      <protection hidden="1"/>
    </xf>
    <xf numFmtId="0" fontId="24" fillId="0" borderId="60" xfId="223" applyFont="1" applyFill="1" applyBorder="1" applyAlignment="1" applyProtection="1">
      <alignment horizontal="center" vertical="center" wrapText="1"/>
      <protection hidden="1"/>
    </xf>
    <xf numFmtId="0" fontId="24" fillId="0" borderId="195" xfId="223" applyFont="1" applyFill="1" applyBorder="1" applyAlignment="1" applyProtection="1">
      <alignment horizontal="center" vertical="center" wrapText="1"/>
      <protection hidden="1"/>
    </xf>
    <xf numFmtId="0" fontId="24" fillId="0" borderId="186" xfId="223" applyFont="1" applyFill="1" applyBorder="1" applyAlignment="1" applyProtection="1">
      <alignment horizontal="center" vertical="center" wrapText="1"/>
      <protection hidden="1"/>
    </xf>
    <xf numFmtId="0" fontId="24" fillId="0" borderId="187" xfId="223" applyFont="1" applyFill="1" applyBorder="1" applyAlignment="1" applyProtection="1">
      <alignment horizontal="center" vertical="center" wrapText="1"/>
      <protection hidden="1"/>
    </xf>
    <xf numFmtId="0" fontId="14" fillId="0" borderId="162" xfId="328" applyFont="1" applyFill="1" applyBorder="1" applyAlignment="1">
      <alignment horizontal="center"/>
    </xf>
    <xf numFmtId="0" fontId="14" fillId="0" borderId="36" xfId="328" applyFont="1" applyFill="1" applyBorder="1" applyAlignment="1">
      <alignment horizontal="center"/>
    </xf>
    <xf numFmtId="0" fontId="14" fillId="0" borderId="163" xfId="328" applyFont="1" applyFill="1" applyBorder="1" applyAlignment="1">
      <alignment horizontal="center"/>
    </xf>
    <xf numFmtId="0" fontId="14" fillId="0" borderId="37" xfId="328" applyFont="1" applyFill="1" applyBorder="1" applyAlignment="1">
      <alignment horizontal="center"/>
    </xf>
    <xf numFmtId="0" fontId="14" fillId="0" borderId="29" xfId="328" applyFont="1" applyFill="1" applyBorder="1" applyAlignment="1">
      <alignment horizontal="center" vertical="center" wrapText="1"/>
    </xf>
    <xf numFmtId="0" fontId="14" fillId="0" borderId="38" xfId="328" applyFont="1" applyFill="1" applyBorder="1" applyAlignment="1">
      <alignment horizontal="center" vertical="center" wrapText="1"/>
    </xf>
    <xf numFmtId="0" fontId="9" fillId="0" borderId="136" xfId="223" applyNumberFormat="1" applyFont="1" applyFill="1" applyBorder="1" applyAlignment="1" applyProtection="1">
      <alignment horizontal="center" vertical="center" wrapText="1"/>
      <protection hidden="1"/>
    </xf>
    <xf numFmtId="0" fontId="9" fillId="0" borderId="61" xfId="223" applyNumberFormat="1" applyFont="1" applyFill="1" applyBorder="1" applyAlignment="1" applyProtection="1">
      <alignment horizontal="center" vertical="center" wrapText="1"/>
      <protection hidden="1"/>
    </xf>
    <xf numFmtId="0" fontId="9" fillId="0" borderId="188" xfId="223" applyNumberFormat="1" applyFont="1" applyFill="1" applyBorder="1" applyAlignment="1" applyProtection="1">
      <alignment horizontal="center" vertical="center" wrapText="1"/>
      <protection hidden="1"/>
    </xf>
    <xf numFmtId="0" fontId="9" fillId="0" borderId="136" xfId="223" applyFont="1" applyFill="1" applyBorder="1" applyAlignment="1" applyProtection="1">
      <alignment horizontal="center" vertical="center" wrapText="1"/>
      <protection hidden="1"/>
    </xf>
    <xf numFmtId="0" fontId="9" fillId="0" borderId="61" xfId="223" applyFont="1" applyFill="1" applyBorder="1" applyAlignment="1" applyProtection="1">
      <alignment horizontal="center" vertical="center" wrapText="1"/>
      <protection hidden="1"/>
    </xf>
    <xf numFmtId="0" fontId="9" fillId="0" borderId="188" xfId="223" applyFont="1" applyFill="1" applyBorder="1" applyAlignment="1" applyProtection="1">
      <alignment horizontal="center" vertical="center" wrapText="1"/>
      <protection hidden="1"/>
    </xf>
    <xf numFmtId="0" fontId="19" fillId="0" borderId="22" xfId="36" applyFont="1" applyFill="1" applyBorder="1" applyAlignment="1" applyProtection="1">
      <alignment horizontal="center"/>
    </xf>
    <xf numFmtId="0" fontId="19" fillId="0" borderId="139" xfId="36" applyFont="1" applyFill="1" applyBorder="1" applyAlignment="1" applyProtection="1">
      <alignment horizontal="center"/>
    </xf>
    <xf numFmtId="0" fontId="19" fillId="0" borderId="17" xfId="36" applyFont="1" applyFill="1" applyBorder="1" applyAlignment="1" applyProtection="1">
      <alignment horizontal="center"/>
    </xf>
    <xf numFmtId="0" fontId="19" fillId="0" borderId="15" xfId="223" applyFont="1" applyFill="1" applyBorder="1" applyAlignment="1" applyProtection="1">
      <alignment horizontal="left" vertical="center"/>
      <protection hidden="1"/>
    </xf>
    <xf numFmtId="0" fontId="19" fillId="0" borderId="0" xfId="223" applyFont="1" applyFill="1" applyBorder="1" applyAlignment="1" applyProtection="1">
      <alignment horizontal="left" vertical="center"/>
      <protection hidden="1"/>
    </xf>
    <xf numFmtId="0" fontId="14" fillId="0" borderId="186" xfId="0" applyFont="1" applyFill="1" applyBorder="1" applyAlignment="1">
      <alignment horizontal="center" vertical="center"/>
    </xf>
    <xf numFmtId="0" fontId="24" fillId="0" borderId="24" xfId="36" applyFont="1" applyFill="1" applyBorder="1" applyAlignment="1" applyProtection="1">
      <alignment horizontal="center" vertical="center" wrapText="1"/>
      <protection hidden="1"/>
    </xf>
    <xf numFmtId="0" fontId="24" fillId="0" borderId="132" xfId="36" applyFont="1" applyFill="1" applyBorder="1" applyAlignment="1" applyProtection="1">
      <alignment horizontal="center" vertical="center" wrapText="1"/>
      <protection hidden="1"/>
    </xf>
    <xf numFmtId="0" fontId="24" fillId="0" borderId="133" xfId="36" applyFont="1" applyFill="1" applyBorder="1" applyAlignment="1" applyProtection="1">
      <alignment horizontal="center" vertical="center" wrapText="1"/>
      <protection hidden="1"/>
    </xf>
    <xf numFmtId="0" fontId="24" fillId="0" borderId="15" xfId="36" applyFont="1" applyFill="1" applyBorder="1" applyAlignment="1" applyProtection="1">
      <alignment horizontal="center" vertical="center" wrapText="1"/>
      <protection hidden="1"/>
    </xf>
    <xf numFmtId="0" fontId="24" fillId="0" borderId="0" xfId="36" applyFont="1" applyFill="1" applyBorder="1" applyAlignment="1" applyProtection="1">
      <alignment horizontal="center" vertical="center" wrapText="1"/>
      <protection hidden="1"/>
    </xf>
    <xf numFmtId="0" fontId="24" fillId="0" borderId="60" xfId="36" applyFont="1" applyFill="1" applyBorder="1" applyAlignment="1" applyProtection="1">
      <alignment horizontal="center" vertical="center" wrapText="1"/>
      <protection hidden="1"/>
    </xf>
    <xf numFmtId="0" fontId="24" fillId="0" borderId="195" xfId="36" applyFont="1" applyFill="1" applyBorder="1" applyAlignment="1" applyProtection="1">
      <alignment horizontal="center" vertical="center" wrapText="1"/>
      <protection hidden="1"/>
    </xf>
    <xf numFmtId="0" fontId="24" fillId="0" borderId="186" xfId="36" applyFont="1" applyFill="1" applyBorder="1" applyAlignment="1" applyProtection="1">
      <alignment horizontal="center" vertical="center" wrapText="1"/>
      <protection hidden="1"/>
    </xf>
    <xf numFmtId="0" fontId="24" fillId="0" borderId="187" xfId="36" applyFont="1" applyFill="1" applyBorder="1" applyAlignment="1" applyProtection="1">
      <alignment horizontal="center" vertical="center" wrapText="1"/>
      <protection hidden="1"/>
    </xf>
    <xf numFmtId="0" fontId="9" fillId="0" borderId="138" xfId="223" applyFont="1" applyFill="1" applyBorder="1" applyAlignment="1" applyProtection="1">
      <alignment horizontal="center" vertical="center" wrapText="1"/>
      <protection hidden="1"/>
    </xf>
    <xf numFmtId="0" fontId="9" fillId="0" borderId="190" xfId="223" applyFont="1" applyFill="1" applyBorder="1" applyAlignment="1" applyProtection="1">
      <alignment horizontal="center" vertical="center" wrapText="1"/>
      <protection hidden="1"/>
    </xf>
    <xf numFmtId="0" fontId="7" fillId="109" borderId="132" xfId="36" applyFont="1" applyFill="1" applyBorder="1" applyAlignment="1" applyProtection="1">
      <alignment horizontal="left"/>
    </xf>
    <xf numFmtId="0" fontId="7" fillId="110" borderId="132" xfId="36" applyFont="1" applyFill="1" applyBorder="1" applyAlignment="1" applyProtection="1">
      <alignment horizontal="left"/>
    </xf>
    <xf numFmtId="0" fontId="7" fillId="110" borderId="48" xfId="36" applyFont="1" applyFill="1" applyBorder="1" applyAlignment="1" applyProtection="1">
      <alignment horizontal="left"/>
    </xf>
    <xf numFmtId="0" fontId="24" fillId="0" borderId="140" xfId="223" applyFont="1" applyFill="1" applyBorder="1" applyAlignment="1" applyProtection="1">
      <alignment horizontal="center" vertical="center" wrapText="1"/>
      <protection hidden="1"/>
    </xf>
    <xf numFmtId="0" fontId="24" fillId="0" borderId="189" xfId="223" applyFont="1" applyFill="1" applyBorder="1" applyAlignment="1" applyProtection="1">
      <alignment horizontal="center" vertical="center" wrapText="1"/>
      <protection hidden="1"/>
    </xf>
    <xf numFmtId="0" fontId="24" fillId="31" borderId="140" xfId="223" applyFont="1" applyFill="1" applyBorder="1" applyAlignment="1" applyProtection="1">
      <alignment horizontal="center" vertical="center" wrapText="1"/>
      <protection hidden="1"/>
    </xf>
    <xf numFmtId="0" fontId="24" fillId="31" borderId="189" xfId="223" applyFont="1" applyFill="1" applyBorder="1" applyAlignment="1" applyProtection="1">
      <alignment horizontal="center" vertical="center" wrapText="1"/>
      <protection hidden="1"/>
    </xf>
    <xf numFmtId="0" fontId="24" fillId="0" borderId="48" xfId="223" applyFont="1" applyFill="1" applyBorder="1" applyAlignment="1" applyProtection="1">
      <alignment horizontal="center" vertical="center" wrapText="1"/>
      <protection hidden="1"/>
    </xf>
    <xf numFmtId="0" fontId="24" fillId="0" borderId="194" xfId="223" applyFont="1" applyFill="1" applyBorder="1" applyAlignment="1" applyProtection="1">
      <alignment horizontal="center" vertical="center" wrapText="1"/>
      <protection hidden="1"/>
    </xf>
    <xf numFmtId="0" fontId="9" fillId="0" borderId="189" xfId="223" applyFont="1" applyFill="1" applyBorder="1" applyAlignment="1" applyProtection="1">
      <alignment wrapText="1"/>
      <protection hidden="1"/>
    </xf>
    <xf numFmtId="2" fontId="9" fillId="109" borderId="28" xfId="223" applyNumberFormat="1" applyFont="1" applyFill="1" applyBorder="1" applyAlignment="1" applyProtection="1">
      <alignment horizontal="center" vertical="center"/>
      <protection hidden="1"/>
    </xf>
    <xf numFmtId="2" fontId="9" fillId="109" borderId="137" xfId="223" applyNumberFormat="1" applyFont="1" applyFill="1" applyBorder="1" applyAlignment="1" applyProtection="1">
      <alignment horizontal="center" vertical="center"/>
      <protection hidden="1"/>
    </xf>
    <xf numFmtId="0" fontId="14" fillId="0" borderId="203" xfId="328" applyFont="1" applyFill="1" applyBorder="1" applyAlignment="1">
      <alignment horizontal="center" vertical="center"/>
    </xf>
    <xf numFmtId="0" fontId="24" fillId="0" borderId="22" xfId="223" applyFont="1" applyFill="1" applyBorder="1" applyAlignment="1" applyProtection="1">
      <alignment horizontal="center" vertical="center" wrapText="1"/>
      <protection hidden="1"/>
    </xf>
    <xf numFmtId="0" fontId="24" fillId="0" borderId="139" xfId="223" applyFont="1" applyFill="1" applyBorder="1" applyAlignment="1" applyProtection="1">
      <alignment horizontal="center" vertical="center" wrapText="1"/>
      <protection hidden="1"/>
    </xf>
    <xf numFmtId="0" fontId="24" fillId="0" borderId="17" xfId="223" applyFont="1" applyFill="1" applyBorder="1" applyAlignment="1" applyProtection="1">
      <alignment horizontal="center" vertical="center" wrapText="1"/>
      <protection hidden="1"/>
    </xf>
    <xf numFmtId="2" fontId="24" fillId="0" borderId="29" xfId="223" applyNumberFormat="1" applyFont="1" applyFill="1" applyBorder="1" applyAlignment="1" applyProtection="1">
      <alignment horizontal="center" vertical="center"/>
      <protection hidden="1"/>
    </xf>
    <xf numFmtId="2" fontId="24" fillId="0" borderId="37" xfId="223" applyNumberFormat="1" applyFont="1" applyFill="1" applyBorder="1" applyAlignment="1" applyProtection="1">
      <alignment horizontal="center" vertical="center"/>
      <protection hidden="1"/>
    </xf>
    <xf numFmtId="0" fontId="14" fillId="0" borderId="89" xfId="328" applyFont="1" applyFill="1" applyBorder="1" applyAlignment="1">
      <alignment horizontal="center" vertical="center"/>
    </xf>
    <xf numFmtId="0" fontId="14" fillId="0" borderId="86" xfId="328" applyFont="1" applyFill="1" applyBorder="1" applyAlignment="1">
      <alignment horizontal="center" vertical="center"/>
    </xf>
    <xf numFmtId="0" fontId="7" fillId="52" borderId="0" xfId="0" applyFont="1" applyFill="1" applyAlignment="1">
      <alignment horizontal="left" vertical="top" wrapText="1"/>
    </xf>
    <xf numFmtId="0" fontId="14" fillId="49" borderId="18" xfId="0" applyFont="1" applyFill="1" applyBorder="1" applyAlignment="1">
      <alignment horizontal="center"/>
    </xf>
    <xf numFmtId="0" fontId="150" fillId="118" borderId="22" xfId="0" applyFont="1" applyFill="1" applyBorder="1" applyAlignment="1">
      <alignment vertical="center" wrapText="1"/>
    </xf>
    <xf numFmtId="0" fontId="150" fillId="118" borderId="139" xfId="0" applyFont="1" applyFill="1" applyBorder="1" applyAlignment="1">
      <alignment vertical="center" wrapText="1"/>
    </xf>
    <xf numFmtId="0" fontId="150" fillId="118" borderId="17" xfId="0" applyFont="1" applyFill="1" applyBorder="1" applyAlignment="1">
      <alignment vertical="center" wrapText="1"/>
    </xf>
    <xf numFmtId="9" fontId="7" fillId="115" borderId="140" xfId="46" applyFont="1" applyFill="1" applyBorder="1" applyAlignment="1">
      <alignment horizontal="center" vertical="center"/>
    </xf>
    <xf numFmtId="9" fontId="7" fillId="115" borderId="189" xfId="46" applyFont="1" applyFill="1" applyBorder="1" applyAlignment="1">
      <alignment horizontal="center" vertical="center"/>
    </xf>
    <xf numFmtId="0" fontId="148" fillId="117" borderId="22" xfId="0" applyFont="1" applyFill="1" applyBorder="1" applyAlignment="1">
      <alignment horizontal="center" vertical="center" wrapText="1"/>
    </xf>
    <xf numFmtId="0" fontId="148" fillId="117" borderId="17" xfId="0" applyFont="1" applyFill="1" applyBorder="1" applyAlignment="1">
      <alignment horizontal="center" vertical="center" wrapText="1"/>
    </xf>
    <xf numFmtId="0" fontId="152" fillId="0" borderId="0" xfId="0" applyFont="1" applyAlignment="1">
      <alignment horizontal="justify" vertical="center"/>
    </xf>
    <xf numFmtId="0" fontId="158" fillId="0" borderId="0" xfId="0" applyFont="1" applyAlignment="1"/>
    <xf numFmtId="0" fontId="7" fillId="0" borderId="0" xfId="0" applyFont="1" applyAlignment="1">
      <alignment horizontal="left"/>
    </xf>
    <xf numFmtId="0" fontId="8" fillId="0" borderId="0" xfId="30" applyFont="1" applyAlignment="1" applyProtection="1">
      <alignment horizontal="center"/>
    </xf>
    <xf numFmtId="0" fontId="48" fillId="0" borderId="129" xfId="0" applyFont="1" applyFill="1" applyBorder="1" applyAlignment="1">
      <alignment horizontal="left" vertical="center" wrapText="1"/>
    </xf>
    <xf numFmtId="0" fontId="48" fillId="0" borderId="44" xfId="0" applyFont="1" applyFill="1" applyBorder="1" applyAlignment="1">
      <alignment horizontal="left" vertical="center" wrapText="1"/>
    </xf>
    <xf numFmtId="0" fontId="7" fillId="0" borderId="22" xfId="0" applyFont="1" applyFill="1" applyBorder="1" applyAlignment="1">
      <alignment horizontal="left"/>
    </xf>
    <xf numFmtId="0" fontId="7" fillId="0" borderId="139" xfId="0" applyFont="1" applyFill="1" applyBorder="1" applyAlignment="1">
      <alignment horizontal="left"/>
    </xf>
    <xf numFmtId="0" fontId="7" fillId="0" borderId="17" xfId="0" applyFont="1" applyFill="1" applyBorder="1" applyAlignment="1">
      <alignment horizontal="left"/>
    </xf>
    <xf numFmtId="0" fontId="142" fillId="52" borderId="30" xfId="0" applyFont="1" applyFill="1" applyBorder="1" applyAlignment="1">
      <alignment horizontal="center" vertical="top" wrapText="1"/>
    </xf>
    <xf numFmtId="0" fontId="142" fillId="52" borderId="81" xfId="0" applyFont="1" applyFill="1" applyBorder="1" applyAlignment="1">
      <alignment horizontal="center" vertical="top" wrapText="1"/>
    </xf>
    <xf numFmtId="0" fontId="142" fillId="52" borderId="57" xfId="0" applyFont="1" applyFill="1" applyBorder="1" applyAlignment="1">
      <alignment horizontal="center" vertical="top" wrapText="1"/>
    </xf>
    <xf numFmtId="0" fontId="0" fillId="0" borderId="118" xfId="0" applyFill="1" applyBorder="1" applyAlignment="1">
      <alignment horizontal="left" vertical="center" wrapText="1"/>
    </xf>
    <xf numFmtId="0" fontId="0" fillId="0" borderId="41" xfId="0" applyFill="1" applyBorder="1" applyAlignment="1">
      <alignment horizontal="left" vertical="center" wrapText="1"/>
    </xf>
    <xf numFmtId="0" fontId="0" fillId="0" borderId="175" xfId="0" applyFill="1" applyBorder="1" applyAlignment="1">
      <alignment horizontal="left" vertical="center" wrapText="1"/>
    </xf>
    <xf numFmtId="0" fontId="0" fillId="0" borderId="42" xfId="0" applyFill="1" applyBorder="1" applyAlignment="1">
      <alignment horizontal="left" vertical="center" wrapText="1"/>
    </xf>
    <xf numFmtId="0" fontId="0" fillId="0" borderId="175" xfId="0" applyFill="1" applyBorder="1" applyAlignment="1">
      <alignment horizontal="left"/>
    </xf>
    <xf numFmtId="0" fontId="0" fillId="0" borderId="42" xfId="0" applyFill="1" applyBorder="1" applyAlignment="1">
      <alignment horizontal="left"/>
    </xf>
    <xf numFmtId="0" fontId="142" fillId="47" borderId="30" xfId="0" applyFont="1" applyFill="1" applyBorder="1" applyAlignment="1">
      <alignment horizontal="left" vertical="center" wrapText="1" indent="5"/>
    </xf>
    <xf numFmtId="0" fontId="142" fillId="47" borderId="81" xfId="0" applyFont="1" applyFill="1" applyBorder="1" applyAlignment="1">
      <alignment horizontal="left" vertical="center" wrapText="1" indent="5"/>
    </xf>
    <xf numFmtId="0" fontId="142" fillId="47" borderId="57" xfId="0" applyFont="1" applyFill="1" applyBorder="1" applyAlignment="1">
      <alignment horizontal="left" vertical="center" wrapText="1" indent="5"/>
    </xf>
    <xf numFmtId="0" fontId="142" fillId="47" borderId="11" xfId="0" applyFont="1" applyFill="1" applyBorder="1" applyAlignment="1">
      <alignment horizontal="left" vertical="center" wrapText="1" indent="5"/>
    </xf>
    <xf numFmtId="0" fontId="142" fillId="47" borderId="31" xfId="0" applyFont="1" applyFill="1" applyBorder="1" applyAlignment="1">
      <alignment horizontal="left" vertical="center" wrapText="1" indent="5"/>
    </xf>
    <xf numFmtId="0" fontId="142" fillId="47" borderId="58" xfId="0" applyFont="1" applyFill="1" applyBorder="1" applyAlignment="1">
      <alignment horizontal="left" vertical="center" wrapText="1" indent="5"/>
    </xf>
  </cellXfs>
  <cellStyles count="3346">
    <cellStyle name="20 % - Akzent1 10" xfId="650" xr:uid="{00000000-0005-0000-0000-000000000000}"/>
    <cellStyle name="20 % - Akzent1 2" xfId="337" xr:uid="{00000000-0005-0000-0000-000001000000}"/>
    <cellStyle name="20 % - Akzent1 2 2" xfId="536" xr:uid="{00000000-0005-0000-0000-000002000000}"/>
    <cellStyle name="20 % - Akzent1 2 2 2" xfId="1629" xr:uid="{00000000-0005-0000-0000-000003000000}"/>
    <cellStyle name="20 % - Akzent1 2 2 2 2" xfId="2305" xr:uid="{00000000-0005-0000-0000-000004000000}"/>
    <cellStyle name="20 % - Akzent1 2 2 3" xfId="1981" xr:uid="{00000000-0005-0000-0000-000005000000}"/>
    <cellStyle name="20 % - Akzent1 2 2 4" xfId="943" xr:uid="{00000000-0005-0000-0000-000006000000}"/>
    <cellStyle name="20 % - Akzent1 2 3" xfId="1470" xr:uid="{00000000-0005-0000-0000-000007000000}"/>
    <cellStyle name="20 % - Akzent1 2 3 2" xfId="2141" xr:uid="{00000000-0005-0000-0000-000008000000}"/>
    <cellStyle name="20 % - Akzent1 2 4" xfId="1842" xr:uid="{00000000-0005-0000-0000-000009000000}"/>
    <cellStyle name="20 % - Akzent1 2 5" xfId="751" xr:uid="{00000000-0005-0000-0000-00000A000000}"/>
    <cellStyle name="20 % - Akzent1 3" xfId="406" xr:uid="{00000000-0005-0000-0000-00000B000000}"/>
    <cellStyle name="20 % - Akzent1 3 2" xfId="604" xr:uid="{00000000-0005-0000-0000-00000C000000}"/>
    <cellStyle name="20 % - Akzent1 3 2 2" xfId="1673" xr:uid="{00000000-0005-0000-0000-00000D000000}"/>
    <cellStyle name="20 % - Akzent1 3 2 2 2" xfId="2349" xr:uid="{00000000-0005-0000-0000-00000E000000}"/>
    <cellStyle name="20 % - Akzent1 3 2 3" xfId="2025" xr:uid="{00000000-0005-0000-0000-00000F000000}"/>
    <cellStyle name="20 % - Akzent1 3 2 4" xfId="1011" xr:uid="{00000000-0005-0000-0000-000010000000}"/>
    <cellStyle name="20 % - Akzent1 3 3" xfId="1514" xr:uid="{00000000-0005-0000-0000-000011000000}"/>
    <cellStyle name="20 % - Akzent1 3 3 2" xfId="2185" xr:uid="{00000000-0005-0000-0000-000012000000}"/>
    <cellStyle name="20 % - Akzent1 3 4" xfId="1886" xr:uid="{00000000-0005-0000-0000-000013000000}"/>
    <cellStyle name="20 % - Akzent1 3 5" xfId="820" xr:uid="{00000000-0005-0000-0000-000014000000}"/>
    <cellStyle name="20 % - Akzent1 4" xfId="476" xr:uid="{00000000-0005-0000-0000-000015000000}"/>
    <cellStyle name="20 % - Akzent1 4 2" xfId="1569" xr:uid="{00000000-0005-0000-0000-000016000000}"/>
    <cellStyle name="20 % - Akzent1 4 2 2" xfId="2232" xr:uid="{00000000-0005-0000-0000-000017000000}"/>
    <cellStyle name="20 % - Akzent1 4 3" xfId="1932" xr:uid="{00000000-0005-0000-0000-000018000000}"/>
    <cellStyle name="20 % - Akzent1 4 4" xfId="888" xr:uid="{00000000-0005-0000-0000-000019000000}"/>
    <cellStyle name="20 % - Akzent1 5" xfId="1390" xr:uid="{00000000-0005-0000-0000-00001A000000}"/>
    <cellStyle name="20 % - Akzent1 5 2" xfId="2072" xr:uid="{00000000-0005-0000-0000-00001B000000}"/>
    <cellStyle name="20 % - Akzent1 6" xfId="1765" xr:uid="{00000000-0005-0000-0000-00001C000000}"/>
    <cellStyle name="20 % - Akzent1 6 2" xfId="2408" xr:uid="{00000000-0005-0000-0000-00001D000000}"/>
    <cellStyle name="20 % - Akzent1 7" xfId="1794" xr:uid="{00000000-0005-0000-0000-00001E000000}"/>
    <cellStyle name="20 % - Akzent1 8" xfId="2438" xr:uid="{00000000-0005-0000-0000-00001F000000}"/>
    <cellStyle name="20 % - Akzent1 9" xfId="2482" xr:uid="{00000000-0005-0000-0000-000020000000}"/>
    <cellStyle name="20 % - Akzent2 10" xfId="652" xr:uid="{00000000-0005-0000-0000-000021000000}"/>
    <cellStyle name="20 % - Akzent2 2" xfId="339" xr:uid="{00000000-0005-0000-0000-000022000000}"/>
    <cellStyle name="20 % - Akzent2 2 2" xfId="538" xr:uid="{00000000-0005-0000-0000-000023000000}"/>
    <cellStyle name="20 % - Akzent2 2 2 2" xfId="1631" xr:uid="{00000000-0005-0000-0000-000024000000}"/>
    <cellStyle name="20 % - Akzent2 2 2 2 2" xfId="2307" xr:uid="{00000000-0005-0000-0000-000025000000}"/>
    <cellStyle name="20 % - Akzent2 2 2 3" xfId="1983" xr:uid="{00000000-0005-0000-0000-000026000000}"/>
    <cellStyle name="20 % - Akzent2 2 2 4" xfId="945" xr:uid="{00000000-0005-0000-0000-000027000000}"/>
    <cellStyle name="20 % - Akzent2 2 3" xfId="1472" xr:uid="{00000000-0005-0000-0000-000028000000}"/>
    <cellStyle name="20 % - Akzent2 2 3 2" xfId="2143" xr:uid="{00000000-0005-0000-0000-000029000000}"/>
    <cellStyle name="20 % - Akzent2 2 4" xfId="1844" xr:uid="{00000000-0005-0000-0000-00002A000000}"/>
    <cellStyle name="20 % - Akzent2 2 5" xfId="753" xr:uid="{00000000-0005-0000-0000-00002B000000}"/>
    <cellStyle name="20 % - Akzent2 3" xfId="408" xr:uid="{00000000-0005-0000-0000-00002C000000}"/>
    <cellStyle name="20 % - Akzent2 3 2" xfId="606" xr:uid="{00000000-0005-0000-0000-00002D000000}"/>
    <cellStyle name="20 % - Akzent2 3 2 2" xfId="1675" xr:uid="{00000000-0005-0000-0000-00002E000000}"/>
    <cellStyle name="20 % - Akzent2 3 2 2 2" xfId="2351" xr:uid="{00000000-0005-0000-0000-00002F000000}"/>
    <cellStyle name="20 % - Akzent2 3 2 3" xfId="2027" xr:uid="{00000000-0005-0000-0000-000030000000}"/>
    <cellStyle name="20 % - Akzent2 3 2 4" xfId="1013" xr:uid="{00000000-0005-0000-0000-000031000000}"/>
    <cellStyle name="20 % - Akzent2 3 3" xfId="1516" xr:uid="{00000000-0005-0000-0000-000032000000}"/>
    <cellStyle name="20 % - Akzent2 3 3 2" xfId="2187" xr:uid="{00000000-0005-0000-0000-000033000000}"/>
    <cellStyle name="20 % - Akzent2 3 4" xfId="1888" xr:uid="{00000000-0005-0000-0000-000034000000}"/>
    <cellStyle name="20 % - Akzent2 3 5" xfId="822" xr:uid="{00000000-0005-0000-0000-000035000000}"/>
    <cellStyle name="20 % - Akzent2 4" xfId="478" xr:uid="{00000000-0005-0000-0000-000036000000}"/>
    <cellStyle name="20 % - Akzent2 4 2" xfId="1571" xr:uid="{00000000-0005-0000-0000-000037000000}"/>
    <cellStyle name="20 % - Akzent2 4 2 2" xfId="2234" xr:uid="{00000000-0005-0000-0000-000038000000}"/>
    <cellStyle name="20 % - Akzent2 4 3" xfId="1934" xr:uid="{00000000-0005-0000-0000-000039000000}"/>
    <cellStyle name="20 % - Akzent2 4 4" xfId="890" xr:uid="{00000000-0005-0000-0000-00003A000000}"/>
    <cellStyle name="20 % - Akzent2 5" xfId="1393" xr:uid="{00000000-0005-0000-0000-00003B000000}"/>
    <cellStyle name="20 % - Akzent2 5 2" xfId="2074" xr:uid="{00000000-0005-0000-0000-00003C000000}"/>
    <cellStyle name="20 % - Akzent2 6" xfId="1766" xr:uid="{00000000-0005-0000-0000-00003D000000}"/>
    <cellStyle name="20 % - Akzent2 6 2" xfId="2409" xr:uid="{00000000-0005-0000-0000-00003E000000}"/>
    <cellStyle name="20 % - Akzent2 7" xfId="1796" xr:uid="{00000000-0005-0000-0000-00003F000000}"/>
    <cellStyle name="20 % - Akzent2 8" xfId="2440" xr:uid="{00000000-0005-0000-0000-000040000000}"/>
    <cellStyle name="20 % - Akzent2 9" xfId="2484" xr:uid="{00000000-0005-0000-0000-000041000000}"/>
    <cellStyle name="20 % - Akzent3 10" xfId="654" xr:uid="{00000000-0005-0000-0000-000042000000}"/>
    <cellStyle name="20 % - Akzent3 2" xfId="341" xr:uid="{00000000-0005-0000-0000-000043000000}"/>
    <cellStyle name="20 % - Akzent3 2 2" xfId="540" xr:uid="{00000000-0005-0000-0000-000044000000}"/>
    <cellStyle name="20 % - Akzent3 2 2 2" xfId="1633" xr:uid="{00000000-0005-0000-0000-000045000000}"/>
    <cellStyle name="20 % - Akzent3 2 2 2 2" xfId="2309" xr:uid="{00000000-0005-0000-0000-000046000000}"/>
    <cellStyle name="20 % - Akzent3 2 2 3" xfId="1985" xr:uid="{00000000-0005-0000-0000-000047000000}"/>
    <cellStyle name="20 % - Akzent3 2 2 4" xfId="947" xr:uid="{00000000-0005-0000-0000-000048000000}"/>
    <cellStyle name="20 % - Akzent3 2 3" xfId="1474" xr:uid="{00000000-0005-0000-0000-000049000000}"/>
    <cellStyle name="20 % - Akzent3 2 3 2" xfId="2145" xr:uid="{00000000-0005-0000-0000-00004A000000}"/>
    <cellStyle name="20 % - Akzent3 2 4" xfId="1846" xr:uid="{00000000-0005-0000-0000-00004B000000}"/>
    <cellStyle name="20 % - Akzent3 2 5" xfId="755" xr:uid="{00000000-0005-0000-0000-00004C000000}"/>
    <cellStyle name="20 % - Akzent3 3" xfId="410" xr:uid="{00000000-0005-0000-0000-00004D000000}"/>
    <cellStyle name="20 % - Akzent3 3 2" xfId="608" xr:uid="{00000000-0005-0000-0000-00004E000000}"/>
    <cellStyle name="20 % - Akzent3 3 2 2" xfId="1677" xr:uid="{00000000-0005-0000-0000-00004F000000}"/>
    <cellStyle name="20 % - Akzent3 3 2 2 2" xfId="2353" xr:uid="{00000000-0005-0000-0000-000050000000}"/>
    <cellStyle name="20 % - Akzent3 3 2 3" xfId="2029" xr:uid="{00000000-0005-0000-0000-000051000000}"/>
    <cellStyle name="20 % - Akzent3 3 2 4" xfId="1015" xr:uid="{00000000-0005-0000-0000-000052000000}"/>
    <cellStyle name="20 % - Akzent3 3 3" xfId="1518" xr:uid="{00000000-0005-0000-0000-000053000000}"/>
    <cellStyle name="20 % - Akzent3 3 3 2" xfId="2189" xr:uid="{00000000-0005-0000-0000-000054000000}"/>
    <cellStyle name="20 % - Akzent3 3 4" xfId="1890" xr:uid="{00000000-0005-0000-0000-000055000000}"/>
    <cellStyle name="20 % - Akzent3 3 5" xfId="824" xr:uid="{00000000-0005-0000-0000-000056000000}"/>
    <cellStyle name="20 % - Akzent3 4" xfId="480" xr:uid="{00000000-0005-0000-0000-000057000000}"/>
    <cellStyle name="20 % - Akzent3 4 2" xfId="1573" xr:uid="{00000000-0005-0000-0000-000058000000}"/>
    <cellStyle name="20 % - Akzent3 4 2 2" xfId="2236" xr:uid="{00000000-0005-0000-0000-000059000000}"/>
    <cellStyle name="20 % - Akzent3 4 3" xfId="1936" xr:uid="{00000000-0005-0000-0000-00005A000000}"/>
    <cellStyle name="20 % - Akzent3 4 4" xfId="892" xr:uid="{00000000-0005-0000-0000-00005B000000}"/>
    <cellStyle name="20 % - Akzent3 5" xfId="1395" xr:uid="{00000000-0005-0000-0000-00005C000000}"/>
    <cellStyle name="20 % - Akzent3 5 2" xfId="2076" xr:uid="{00000000-0005-0000-0000-00005D000000}"/>
    <cellStyle name="20 % - Akzent3 6" xfId="1769" xr:uid="{00000000-0005-0000-0000-00005E000000}"/>
    <cellStyle name="20 % - Akzent3 6 2" xfId="2412" xr:uid="{00000000-0005-0000-0000-00005F000000}"/>
    <cellStyle name="20 % - Akzent3 7" xfId="1798" xr:uid="{00000000-0005-0000-0000-000060000000}"/>
    <cellStyle name="20 % - Akzent3 8" xfId="2442" xr:uid="{00000000-0005-0000-0000-000061000000}"/>
    <cellStyle name="20 % - Akzent3 9" xfId="2486" xr:uid="{00000000-0005-0000-0000-000062000000}"/>
    <cellStyle name="20 % - Akzent4 10" xfId="656" xr:uid="{00000000-0005-0000-0000-000063000000}"/>
    <cellStyle name="20 % - Akzent4 2" xfId="343" xr:uid="{00000000-0005-0000-0000-000064000000}"/>
    <cellStyle name="20 % - Akzent4 2 2" xfId="542" xr:uid="{00000000-0005-0000-0000-000065000000}"/>
    <cellStyle name="20 % - Akzent4 2 2 2" xfId="1635" xr:uid="{00000000-0005-0000-0000-000066000000}"/>
    <cellStyle name="20 % - Akzent4 2 2 2 2" xfId="2311" xr:uid="{00000000-0005-0000-0000-000067000000}"/>
    <cellStyle name="20 % - Akzent4 2 2 3" xfId="1987" xr:uid="{00000000-0005-0000-0000-000068000000}"/>
    <cellStyle name="20 % - Akzent4 2 2 4" xfId="949" xr:uid="{00000000-0005-0000-0000-000069000000}"/>
    <cellStyle name="20 % - Akzent4 2 3" xfId="1476" xr:uid="{00000000-0005-0000-0000-00006A000000}"/>
    <cellStyle name="20 % - Akzent4 2 3 2" xfId="2147" xr:uid="{00000000-0005-0000-0000-00006B000000}"/>
    <cellStyle name="20 % - Akzent4 2 4" xfId="1848" xr:uid="{00000000-0005-0000-0000-00006C000000}"/>
    <cellStyle name="20 % - Akzent4 2 5" xfId="757" xr:uid="{00000000-0005-0000-0000-00006D000000}"/>
    <cellStyle name="20 % - Akzent4 3" xfId="412" xr:uid="{00000000-0005-0000-0000-00006E000000}"/>
    <cellStyle name="20 % - Akzent4 3 2" xfId="610" xr:uid="{00000000-0005-0000-0000-00006F000000}"/>
    <cellStyle name="20 % - Akzent4 3 2 2" xfId="1679" xr:uid="{00000000-0005-0000-0000-000070000000}"/>
    <cellStyle name="20 % - Akzent4 3 2 2 2" xfId="2355" xr:uid="{00000000-0005-0000-0000-000071000000}"/>
    <cellStyle name="20 % - Akzent4 3 2 3" xfId="2031" xr:uid="{00000000-0005-0000-0000-000072000000}"/>
    <cellStyle name="20 % - Akzent4 3 2 4" xfId="1017" xr:uid="{00000000-0005-0000-0000-000073000000}"/>
    <cellStyle name="20 % - Akzent4 3 3" xfId="1520" xr:uid="{00000000-0005-0000-0000-000074000000}"/>
    <cellStyle name="20 % - Akzent4 3 3 2" xfId="2191" xr:uid="{00000000-0005-0000-0000-000075000000}"/>
    <cellStyle name="20 % - Akzent4 3 4" xfId="1892" xr:uid="{00000000-0005-0000-0000-000076000000}"/>
    <cellStyle name="20 % - Akzent4 3 5" xfId="826" xr:uid="{00000000-0005-0000-0000-000077000000}"/>
    <cellStyle name="20 % - Akzent4 4" xfId="482" xr:uid="{00000000-0005-0000-0000-000078000000}"/>
    <cellStyle name="20 % - Akzent4 4 2" xfId="1575" xr:uid="{00000000-0005-0000-0000-000079000000}"/>
    <cellStyle name="20 % - Akzent4 4 2 2" xfId="2238" xr:uid="{00000000-0005-0000-0000-00007A000000}"/>
    <cellStyle name="20 % - Akzent4 4 3" xfId="1938" xr:uid="{00000000-0005-0000-0000-00007B000000}"/>
    <cellStyle name="20 % - Akzent4 4 4" xfId="894" xr:uid="{00000000-0005-0000-0000-00007C000000}"/>
    <cellStyle name="20 % - Akzent4 5" xfId="1397" xr:uid="{00000000-0005-0000-0000-00007D000000}"/>
    <cellStyle name="20 % - Akzent4 5 2" xfId="2078" xr:uid="{00000000-0005-0000-0000-00007E000000}"/>
    <cellStyle name="20 % - Akzent4 6" xfId="1771" xr:uid="{00000000-0005-0000-0000-00007F000000}"/>
    <cellStyle name="20 % - Akzent4 6 2" xfId="2414" xr:uid="{00000000-0005-0000-0000-000080000000}"/>
    <cellStyle name="20 % - Akzent4 7" xfId="1800" xr:uid="{00000000-0005-0000-0000-000081000000}"/>
    <cellStyle name="20 % - Akzent4 8" xfId="2444" xr:uid="{00000000-0005-0000-0000-000082000000}"/>
    <cellStyle name="20 % - Akzent4 9" xfId="2488" xr:uid="{00000000-0005-0000-0000-000083000000}"/>
    <cellStyle name="20 % - Akzent5 10" xfId="658" xr:uid="{00000000-0005-0000-0000-000084000000}"/>
    <cellStyle name="20 % - Akzent5 2" xfId="345" xr:uid="{00000000-0005-0000-0000-000085000000}"/>
    <cellStyle name="20 % - Akzent5 2 2" xfId="544" xr:uid="{00000000-0005-0000-0000-000086000000}"/>
    <cellStyle name="20 % - Akzent5 2 2 2" xfId="1637" xr:uid="{00000000-0005-0000-0000-000087000000}"/>
    <cellStyle name="20 % - Akzent5 2 2 2 2" xfId="2313" xr:uid="{00000000-0005-0000-0000-000088000000}"/>
    <cellStyle name="20 % - Akzent5 2 2 3" xfId="1989" xr:uid="{00000000-0005-0000-0000-000089000000}"/>
    <cellStyle name="20 % - Akzent5 2 2 4" xfId="951" xr:uid="{00000000-0005-0000-0000-00008A000000}"/>
    <cellStyle name="20 % - Akzent5 2 3" xfId="1478" xr:uid="{00000000-0005-0000-0000-00008B000000}"/>
    <cellStyle name="20 % - Akzent5 2 3 2" xfId="2149" xr:uid="{00000000-0005-0000-0000-00008C000000}"/>
    <cellStyle name="20 % - Akzent5 2 4" xfId="1850" xr:uid="{00000000-0005-0000-0000-00008D000000}"/>
    <cellStyle name="20 % - Akzent5 2 5" xfId="759" xr:uid="{00000000-0005-0000-0000-00008E000000}"/>
    <cellStyle name="20 % - Akzent5 3" xfId="414" xr:uid="{00000000-0005-0000-0000-00008F000000}"/>
    <cellStyle name="20 % - Akzent5 3 2" xfId="612" xr:uid="{00000000-0005-0000-0000-000090000000}"/>
    <cellStyle name="20 % - Akzent5 3 2 2" xfId="1681" xr:uid="{00000000-0005-0000-0000-000091000000}"/>
    <cellStyle name="20 % - Akzent5 3 2 2 2" xfId="2357" xr:uid="{00000000-0005-0000-0000-000092000000}"/>
    <cellStyle name="20 % - Akzent5 3 2 3" xfId="2033" xr:uid="{00000000-0005-0000-0000-000093000000}"/>
    <cellStyle name="20 % - Akzent5 3 2 4" xfId="1019" xr:uid="{00000000-0005-0000-0000-000094000000}"/>
    <cellStyle name="20 % - Akzent5 3 3" xfId="1522" xr:uid="{00000000-0005-0000-0000-000095000000}"/>
    <cellStyle name="20 % - Akzent5 3 3 2" xfId="2193" xr:uid="{00000000-0005-0000-0000-000096000000}"/>
    <cellStyle name="20 % - Akzent5 3 4" xfId="1894" xr:uid="{00000000-0005-0000-0000-000097000000}"/>
    <cellStyle name="20 % - Akzent5 3 5" xfId="828" xr:uid="{00000000-0005-0000-0000-000098000000}"/>
    <cellStyle name="20 % - Akzent5 4" xfId="484" xr:uid="{00000000-0005-0000-0000-000099000000}"/>
    <cellStyle name="20 % - Akzent5 4 2" xfId="1577" xr:uid="{00000000-0005-0000-0000-00009A000000}"/>
    <cellStyle name="20 % - Akzent5 4 2 2" xfId="2240" xr:uid="{00000000-0005-0000-0000-00009B000000}"/>
    <cellStyle name="20 % - Akzent5 4 3" xfId="1940" xr:uid="{00000000-0005-0000-0000-00009C000000}"/>
    <cellStyle name="20 % - Akzent5 4 4" xfId="896" xr:uid="{00000000-0005-0000-0000-00009D000000}"/>
    <cellStyle name="20 % - Akzent5 5" xfId="1399" xr:uid="{00000000-0005-0000-0000-00009E000000}"/>
    <cellStyle name="20 % - Akzent5 5 2" xfId="2080" xr:uid="{00000000-0005-0000-0000-00009F000000}"/>
    <cellStyle name="20 % - Akzent5 6" xfId="1768" xr:uid="{00000000-0005-0000-0000-0000A0000000}"/>
    <cellStyle name="20 % - Akzent5 6 2" xfId="2411" xr:uid="{00000000-0005-0000-0000-0000A1000000}"/>
    <cellStyle name="20 % - Akzent5 7" xfId="1802" xr:uid="{00000000-0005-0000-0000-0000A2000000}"/>
    <cellStyle name="20 % - Akzent5 8" xfId="2446" xr:uid="{00000000-0005-0000-0000-0000A3000000}"/>
    <cellStyle name="20 % - Akzent5 9" xfId="2490" xr:uid="{00000000-0005-0000-0000-0000A4000000}"/>
    <cellStyle name="20 % - Akzent6 10" xfId="660" xr:uid="{00000000-0005-0000-0000-0000A5000000}"/>
    <cellStyle name="20 % - Akzent6 2" xfId="347" xr:uid="{00000000-0005-0000-0000-0000A6000000}"/>
    <cellStyle name="20 % - Akzent6 2 2" xfId="546" xr:uid="{00000000-0005-0000-0000-0000A7000000}"/>
    <cellStyle name="20 % - Akzent6 2 2 2" xfId="1639" xr:uid="{00000000-0005-0000-0000-0000A8000000}"/>
    <cellStyle name="20 % - Akzent6 2 2 2 2" xfId="2315" xr:uid="{00000000-0005-0000-0000-0000A9000000}"/>
    <cellStyle name="20 % - Akzent6 2 2 3" xfId="1991" xr:uid="{00000000-0005-0000-0000-0000AA000000}"/>
    <cellStyle name="20 % - Akzent6 2 2 4" xfId="953" xr:uid="{00000000-0005-0000-0000-0000AB000000}"/>
    <cellStyle name="20 % - Akzent6 2 3" xfId="1480" xr:uid="{00000000-0005-0000-0000-0000AC000000}"/>
    <cellStyle name="20 % - Akzent6 2 3 2" xfId="2151" xr:uid="{00000000-0005-0000-0000-0000AD000000}"/>
    <cellStyle name="20 % - Akzent6 2 4" xfId="1852" xr:uid="{00000000-0005-0000-0000-0000AE000000}"/>
    <cellStyle name="20 % - Akzent6 2 5" xfId="761" xr:uid="{00000000-0005-0000-0000-0000AF000000}"/>
    <cellStyle name="20 % - Akzent6 3" xfId="416" xr:uid="{00000000-0005-0000-0000-0000B0000000}"/>
    <cellStyle name="20 % - Akzent6 3 2" xfId="614" xr:uid="{00000000-0005-0000-0000-0000B1000000}"/>
    <cellStyle name="20 % - Akzent6 3 2 2" xfId="1683" xr:uid="{00000000-0005-0000-0000-0000B2000000}"/>
    <cellStyle name="20 % - Akzent6 3 2 2 2" xfId="2359" xr:uid="{00000000-0005-0000-0000-0000B3000000}"/>
    <cellStyle name="20 % - Akzent6 3 2 3" xfId="2035" xr:uid="{00000000-0005-0000-0000-0000B4000000}"/>
    <cellStyle name="20 % - Akzent6 3 2 4" xfId="1021" xr:uid="{00000000-0005-0000-0000-0000B5000000}"/>
    <cellStyle name="20 % - Akzent6 3 3" xfId="1524" xr:uid="{00000000-0005-0000-0000-0000B6000000}"/>
    <cellStyle name="20 % - Akzent6 3 3 2" xfId="2195" xr:uid="{00000000-0005-0000-0000-0000B7000000}"/>
    <cellStyle name="20 % - Akzent6 3 4" xfId="1896" xr:uid="{00000000-0005-0000-0000-0000B8000000}"/>
    <cellStyle name="20 % - Akzent6 3 5" xfId="830" xr:uid="{00000000-0005-0000-0000-0000B9000000}"/>
    <cellStyle name="20 % - Akzent6 4" xfId="486" xr:uid="{00000000-0005-0000-0000-0000BA000000}"/>
    <cellStyle name="20 % - Akzent6 4 2" xfId="1579" xr:uid="{00000000-0005-0000-0000-0000BB000000}"/>
    <cellStyle name="20 % - Akzent6 4 2 2" xfId="2242" xr:uid="{00000000-0005-0000-0000-0000BC000000}"/>
    <cellStyle name="20 % - Akzent6 4 3" xfId="1942" xr:uid="{00000000-0005-0000-0000-0000BD000000}"/>
    <cellStyle name="20 % - Akzent6 4 4" xfId="898" xr:uid="{00000000-0005-0000-0000-0000BE000000}"/>
    <cellStyle name="20 % - Akzent6 5" xfId="1401" xr:uid="{00000000-0005-0000-0000-0000BF000000}"/>
    <cellStyle name="20 % - Akzent6 5 2" xfId="2082" xr:uid="{00000000-0005-0000-0000-0000C0000000}"/>
    <cellStyle name="20 % - Akzent6 6" xfId="1755" xr:uid="{00000000-0005-0000-0000-0000C1000000}"/>
    <cellStyle name="20 % - Akzent6 6 2" xfId="2398" xr:uid="{00000000-0005-0000-0000-0000C2000000}"/>
    <cellStyle name="20 % - Akzent6 7" xfId="1804" xr:uid="{00000000-0005-0000-0000-0000C3000000}"/>
    <cellStyle name="20 % - Akzent6 8" xfId="2448" xr:uid="{00000000-0005-0000-0000-0000C4000000}"/>
    <cellStyle name="20 % - Akzent6 9" xfId="2492" xr:uid="{00000000-0005-0000-0000-0000C5000000}"/>
    <cellStyle name="20% - akcent 1" xfId="1249" xr:uid="{00000000-0005-0000-0000-0000CC000000}"/>
    <cellStyle name="20% - akcent 2" xfId="1250" xr:uid="{00000000-0005-0000-0000-0000CD000000}"/>
    <cellStyle name="20% - akcent 3" xfId="1251" xr:uid="{00000000-0005-0000-0000-0000CE000000}"/>
    <cellStyle name="20% - akcent 4" xfId="1252" xr:uid="{00000000-0005-0000-0000-0000CF000000}"/>
    <cellStyle name="20% - akcent 5" xfId="1253" xr:uid="{00000000-0005-0000-0000-0000D0000000}"/>
    <cellStyle name="20% - akcent 6" xfId="1254" xr:uid="{00000000-0005-0000-0000-0000D1000000}"/>
    <cellStyle name="20% - Dekorfärg1" xfId="1" xr:uid="{00000000-0005-0000-0000-0000D2000000}"/>
    <cellStyle name="20% - Dekorfärg1 2" xfId="195" xr:uid="{00000000-0005-0000-0000-0000D3000000}"/>
    <cellStyle name="20% - Dekorfärg1 3" xfId="105" xr:uid="{00000000-0005-0000-0000-0000D4000000}"/>
    <cellStyle name="20% - Dekorfärg2" xfId="2" xr:uid="{00000000-0005-0000-0000-0000D5000000}"/>
    <cellStyle name="20% - Dekorfärg2 2" xfId="216" xr:uid="{00000000-0005-0000-0000-0000D6000000}"/>
    <cellStyle name="20% - Dekorfärg2 3" xfId="212" xr:uid="{00000000-0005-0000-0000-0000D7000000}"/>
    <cellStyle name="20% - Dekorfärg3" xfId="3" xr:uid="{00000000-0005-0000-0000-0000D8000000}"/>
    <cellStyle name="20% - Dekorfärg3 2" xfId="164" xr:uid="{00000000-0005-0000-0000-0000D9000000}"/>
    <cellStyle name="20% - Dekorfärg3 3" xfId="194" xr:uid="{00000000-0005-0000-0000-0000DA000000}"/>
    <cellStyle name="20% - Dekorfärg4" xfId="4" xr:uid="{00000000-0005-0000-0000-0000DB000000}"/>
    <cellStyle name="20% - Dekorfärg4 2" xfId="172" xr:uid="{00000000-0005-0000-0000-0000DC000000}"/>
    <cellStyle name="20% - Dekorfärg4 3" xfId="130" xr:uid="{00000000-0005-0000-0000-0000DD000000}"/>
    <cellStyle name="20% - Dekorfärg5" xfId="5" xr:uid="{00000000-0005-0000-0000-0000DE000000}"/>
    <cellStyle name="20% - Dekorfärg5 2" xfId="184" xr:uid="{00000000-0005-0000-0000-0000DF000000}"/>
    <cellStyle name="20% - Dekorfärg5 3" xfId="120" xr:uid="{00000000-0005-0000-0000-0000E0000000}"/>
    <cellStyle name="20% - Dekorfärg6" xfId="6" xr:uid="{00000000-0005-0000-0000-0000E1000000}"/>
    <cellStyle name="20% - Dekorfärg6 2" xfId="163" xr:uid="{00000000-0005-0000-0000-0000E2000000}"/>
    <cellStyle name="20% - Dekorfärg6 3" xfId="180" xr:uid="{00000000-0005-0000-0000-0000E3000000}"/>
    <cellStyle name="20% no 1. izcēluma" xfId="78" builtinId="30" customBuiltin="1"/>
    <cellStyle name="20% no 2. izcēluma" xfId="82" builtinId="34" customBuiltin="1"/>
    <cellStyle name="20% no 3. izcēluma" xfId="86" builtinId="38" customBuiltin="1"/>
    <cellStyle name="20% no 4. izcēluma" xfId="90" builtinId="42" customBuiltin="1"/>
    <cellStyle name="20% no 5. izcēluma" xfId="94" builtinId="46" customBuiltin="1"/>
    <cellStyle name="20% no 6. izcēluma" xfId="98" builtinId="50" customBuiltin="1"/>
    <cellStyle name="40 % - Akzent1 10" xfId="651" xr:uid="{00000000-0005-0000-0000-0000E4000000}"/>
    <cellStyle name="40 % - Akzent1 2" xfId="338" xr:uid="{00000000-0005-0000-0000-0000E5000000}"/>
    <cellStyle name="40 % - Akzent1 2 2" xfId="537" xr:uid="{00000000-0005-0000-0000-0000E6000000}"/>
    <cellStyle name="40 % - Akzent1 2 2 2" xfId="1630" xr:uid="{00000000-0005-0000-0000-0000E7000000}"/>
    <cellStyle name="40 % - Akzent1 2 2 2 2" xfId="2306" xr:uid="{00000000-0005-0000-0000-0000E8000000}"/>
    <cellStyle name="40 % - Akzent1 2 2 3" xfId="1982" xr:uid="{00000000-0005-0000-0000-0000E9000000}"/>
    <cellStyle name="40 % - Akzent1 2 2 4" xfId="944" xr:uid="{00000000-0005-0000-0000-0000EA000000}"/>
    <cellStyle name="40 % - Akzent1 2 3" xfId="1471" xr:uid="{00000000-0005-0000-0000-0000EB000000}"/>
    <cellStyle name="40 % - Akzent1 2 3 2" xfId="2142" xr:uid="{00000000-0005-0000-0000-0000EC000000}"/>
    <cellStyle name="40 % - Akzent1 2 4" xfId="1843" xr:uid="{00000000-0005-0000-0000-0000ED000000}"/>
    <cellStyle name="40 % - Akzent1 2 5" xfId="752" xr:uid="{00000000-0005-0000-0000-0000EE000000}"/>
    <cellStyle name="40 % - Akzent1 3" xfId="407" xr:uid="{00000000-0005-0000-0000-0000EF000000}"/>
    <cellStyle name="40 % - Akzent1 3 2" xfId="605" xr:uid="{00000000-0005-0000-0000-0000F0000000}"/>
    <cellStyle name="40 % - Akzent1 3 2 2" xfId="1674" xr:uid="{00000000-0005-0000-0000-0000F1000000}"/>
    <cellStyle name="40 % - Akzent1 3 2 2 2" xfId="2350" xr:uid="{00000000-0005-0000-0000-0000F2000000}"/>
    <cellStyle name="40 % - Akzent1 3 2 3" xfId="2026" xr:uid="{00000000-0005-0000-0000-0000F3000000}"/>
    <cellStyle name="40 % - Akzent1 3 2 4" xfId="1012" xr:uid="{00000000-0005-0000-0000-0000F4000000}"/>
    <cellStyle name="40 % - Akzent1 3 3" xfId="1515" xr:uid="{00000000-0005-0000-0000-0000F5000000}"/>
    <cellStyle name="40 % - Akzent1 3 3 2" xfId="2186" xr:uid="{00000000-0005-0000-0000-0000F6000000}"/>
    <cellStyle name="40 % - Akzent1 3 4" xfId="1887" xr:uid="{00000000-0005-0000-0000-0000F7000000}"/>
    <cellStyle name="40 % - Akzent1 3 5" xfId="821" xr:uid="{00000000-0005-0000-0000-0000F8000000}"/>
    <cellStyle name="40 % - Akzent1 4" xfId="477" xr:uid="{00000000-0005-0000-0000-0000F9000000}"/>
    <cellStyle name="40 % - Akzent1 4 2" xfId="1570" xr:uid="{00000000-0005-0000-0000-0000FA000000}"/>
    <cellStyle name="40 % - Akzent1 4 2 2" xfId="2233" xr:uid="{00000000-0005-0000-0000-0000FB000000}"/>
    <cellStyle name="40 % - Akzent1 4 3" xfId="1933" xr:uid="{00000000-0005-0000-0000-0000FC000000}"/>
    <cellStyle name="40 % - Akzent1 4 4" xfId="889" xr:uid="{00000000-0005-0000-0000-0000FD000000}"/>
    <cellStyle name="40 % - Akzent1 5" xfId="1391" xr:uid="{00000000-0005-0000-0000-0000FE000000}"/>
    <cellStyle name="40 % - Akzent1 5 2" xfId="2073" xr:uid="{00000000-0005-0000-0000-0000FF000000}"/>
    <cellStyle name="40 % - Akzent1 6" xfId="1760" xr:uid="{00000000-0005-0000-0000-000000010000}"/>
    <cellStyle name="40 % - Akzent1 6 2" xfId="2403" xr:uid="{00000000-0005-0000-0000-000001010000}"/>
    <cellStyle name="40 % - Akzent1 7" xfId="1795" xr:uid="{00000000-0005-0000-0000-000002010000}"/>
    <cellStyle name="40 % - Akzent1 8" xfId="2439" xr:uid="{00000000-0005-0000-0000-000003010000}"/>
    <cellStyle name="40 % - Akzent1 9" xfId="2483" xr:uid="{00000000-0005-0000-0000-000004010000}"/>
    <cellStyle name="40 % - Akzent2 10" xfId="653" xr:uid="{00000000-0005-0000-0000-000005010000}"/>
    <cellStyle name="40 % - Akzent2 2" xfId="340" xr:uid="{00000000-0005-0000-0000-000006010000}"/>
    <cellStyle name="40 % - Akzent2 2 2" xfId="539" xr:uid="{00000000-0005-0000-0000-000007010000}"/>
    <cellStyle name="40 % - Akzent2 2 2 2" xfId="1632" xr:uid="{00000000-0005-0000-0000-000008010000}"/>
    <cellStyle name="40 % - Akzent2 2 2 2 2" xfId="2308" xr:uid="{00000000-0005-0000-0000-000009010000}"/>
    <cellStyle name="40 % - Akzent2 2 2 3" xfId="1984" xr:uid="{00000000-0005-0000-0000-00000A010000}"/>
    <cellStyle name="40 % - Akzent2 2 2 4" xfId="946" xr:uid="{00000000-0005-0000-0000-00000B010000}"/>
    <cellStyle name="40 % - Akzent2 2 3" xfId="1473" xr:uid="{00000000-0005-0000-0000-00000C010000}"/>
    <cellStyle name="40 % - Akzent2 2 3 2" xfId="2144" xr:uid="{00000000-0005-0000-0000-00000D010000}"/>
    <cellStyle name="40 % - Akzent2 2 4" xfId="1845" xr:uid="{00000000-0005-0000-0000-00000E010000}"/>
    <cellStyle name="40 % - Akzent2 2 5" xfId="754" xr:uid="{00000000-0005-0000-0000-00000F010000}"/>
    <cellStyle name="40 % - Akzent2 3" xfId="409" xr:uid="{00000000-0005-0000-0000-000010010000}"/>
    <cellStyle name="40 % - Akzent2 3 2" xfId="607" xr:uid="{00000000-0005-0000-0000-000011010000}"/>
    <cellStyle name="40 % - Akzent2 3 2 2" xfId="1676" xr:uid="{00000000-0005-0000-0000-000012010000}"/>
    <cellStyle name="40 % - Akzent2 3 2 2 2" xfId="2352" xr:uid="{00000000-0005-0000-0000-000013010000}"/>
    <cellStyle name="40 % - Akzent2 3 2 3" xfId="2028" xr:uid="{00000000-0005-0000-0000-000014010000}"/>
    <cellStyle name="40 % - Akzent2 3 2 4" xfId="1014" xr:uid="{00000000-0005-0000-0000-000015010000}"/>
    <cellStyle name="40 % - Akzent2 3 3" xfId="1517" xr:uid="{00000000-0005-0000-0000-000016010000}"/>
    <cellStyle name="40 % - Akzent2 3 3 2" xfId="2188" xr:uid="{00000000-0005-0000-0000-000017010000}"/>
    <cellStyle name="40 % - Akzent2 3 4" xfId="1889" xr:uid="{00000000-0005-0000-0000-000018010000}"/>
    <cellStyle name="40 % - Akzent2 3 5" xfId="823" xr:uid="{00000000-0005-0000-0000-000019010000}"/>
    <cellStyle name="40 % - Akzent2 4" xfId="479" xr:uid="{00000000-0005-0000-0000-00001A010000}"/>
    <cellStyle name="40 % - Akzent2 4 2" xfId="1572" xr:uid="{00000000-0005-0000-0000-00001B010000}"/>
    <cellStyle name="40 % - Akzent2 4 2 2" xfId="2235" xr:uid="{00000000-0005-0000-0000-00001C010000}"/>
    <cellStyle name="40 % - Akzent2 4 3" xfId="1935" xr:uid="{00000000-0005-0000-0000-00001D010000}"/>
    <cellStyle name="40 % - Akzent2 4 4" xfId="891" xr:uid="{00000000-0005-0000-0000-00001E010000}"/>
    <cellStyle name="40 % - Akzent2 5" xfId="1394" xr:uid="{00000000-0005-0000-0000-00001F010000}"/>
    <cellStyle name="40 % - Akzent2 5 2" xfId="2075" xr:uid="{00000000-0005-0000-0000-000020010000}"/>
    <cellStyle name="40 % - Akzent2 6" xfId="1750" xr:uid="{00000000-0005-0000-0000-000021010000}"/>
    <cellStyle name="40 % - Akzent2 6 2" xfId="2394" xr:uid="{00000000-0005-0000-0000-000022010000}"/>
    <cellStyle name="40 % - Akzent2 7" xfId="1797" xr:uid="{00000000-0005-0000-0000-000023010000}"/>
    <cellStyle name="40 % - Akzent2 8" xfId="2441" xr:uid="{00000000-0005-0000-0000-000024010000}"/>
    <cellStyle name="40 % - Akzent2 9" xfId="2485" xr:uid="{00000000-0005-0000-0000-000025010000}"/>
    <cellStyle name="40 % - Akzent3 10" xfId="655" xr:uid="{00000000-0005-0000-0000-000026010000}"/>
    <cellStyle name="40 % - Akzent3 2" xfId="342" xr:uid="{00000000-0005-0000-0000-000027010000}"/>
    <cellStyle name="40 % - Akzent3 2 2" xfId="541" xr:uid="{00000000-0005-0000-0000-000028010000}"/>
    <cellStyle name="40 % - Akzent3 2 2 2" xfId="1634" xr:uid="{00000000-0005-0000-0000-000029010000}"/>
    <cellStyle name="40 % - Akzent3 2 2 2 2" xfId="2310" xr:uid="{00000000-0005-0000-0000-00002A010000}"/>
    <cellStyle name="40 % - Akzent3 2 2 3" xfId="1986" xr:uid="{00000000-0005-0000-0000-00002B010000}"/>
    <cellStyle name="40 % - Akzent3 2 2 4" xfId="948" xr:uid="{00000000-0005-0000-0000-00002C010000}"/>
    <cellStyle name="40 % - Akzent3 2 3" xfId="1475" xr:uid="{00000000-0005-0000-0000-00002D010000}"/>
    <cellStyle name="40 % - Akzent3 2 3 2" xfId="2146" xr:uid="{00000000-0005-0000-0000-00002E010000}"/>
    <cellStyle name="40 % - Akzent3 2 4" xfId="1847" xr:uid="{00000000-0005-0000-0000-00002F010000}"/>
    <cellStyle name="40 % - Akzent3 2 5" xfId="756" xr:uid="{00000000-0005-0000-0000-000030010000}"/>
    <cellStyle name="40 % - Akzent3 3" xfId="411" xr:uid="{00000000-0005-0000-0000-000031010000}"/>
    <cellStyle name="40 % - Akzent3 3 2" xfId="609" xr:uid="{00000000-0005-0000-0000-000032010000}"/>
    <cellStyle name="40 % - Akzent3 3 2 2" xfId="1678" xr:uid="{00000000-0005-0000-0000-000033010000}"/>
    <cellStyle name="40 % - Akzent3 3 2 2 2" xfId="2354" xr:uid="{00000000-0005-0000-0000-000034010000}"/>
    <cellStyle name="40 % - Akzent3 3 2 3" xfId="2030" xr:uid="{00000000-0005-0000-0000-000035010000}"/>
    <cellStyle name="40 % - Akzent3 3 2 4" xfId="1016" xr:uid="{00000000-0005-0000-0000-000036010000}"/>
    <cellStyle name="40 % - Akzent3 3 3" xfId="1519" xr:uid="{00000000-0005-0000-0000-000037010000}"/>
    <cellStyle name="40 % - Akzent3 3 3 2" xfId="2190" xr:uid="{00000000-0005-0000-0000-000038010000}"/>
    <cellStyle name="40 % - Akzent3 3 4" xfId="1891" xr:uid="{00000000-0005-0000-0000-000039010000}"/>
    <cellStyle name="40 % - Akzent3 3 5" xfId="825" xr:uid="{00000000-0005-0000-0000-00003A010000}"/>
    <cellStyle name="40 % - Akzent3 4" xfId="481" xr:uid="{00000000-0005-0000-0000-00003B010000}"/>
    <cellStyle name="40 % - Akzent3 4 2" xfId="1574" xr:uid="{00000000-0005-0000-0000-00003C010000}"/>
    <cellStyle name="40 % - Akzent3 4 2 2" xfId="2237" xr:uid="{00000000-0005-0000-0000-00003D010000}"/>
    <cellStyle name="40 % - Akzent3 4 3" xfId="1937" xr:uid="{00000000-0005-0000-0000-00003E010000}"/>
    <cellStyle name="40 % - Akzent3 4 4" xfId="893" xr:uid="{00000000-0005-0000-0000-00003F010000}"/>
    <cellStyle name="40 % - Akzent3 5" xfId="1396" xr:uid="{00000000-0005-0000-0000-000040010000}"/>
    <cellStyle name="40 % - Akzent3 5 2" xfId="2077" xr:uid="{00000000-0005-0000-0000-000041010000}"/>
    <cellStyle name="40 % - Akzent3 6" xfId="1749" xr:uid="{00000000-0005-0000-0000-000042010000}"/>
    <cellStyle name="40 % - Akzent3 6 2" xfId="2393" xr:uid="{00000000-0005-0000-0000-000043010000}"/>
    <cellStyle name="40 % - Akzent3 7" xfId="1799" xr:uid="{00000000-0005-0000-0000-000044010000}"/>
    <cellStyle name="40 % - Akzent3 8" xfId="2443" xr:uid="{00000000-0005-0000-0000-000045010000}"/>
    <cellStyle name="40 % - Akzent3 9" xfId="2487" xr:uid="{00000000-0005-0000-0000-000046010000}"/>
    <cellStyle name="40 % - Akzent4 10" xfId="657" xr:uid="{00000000-0005-0000-0000-000047010000}"/>
    <cellStyle name="40 % - Akzent4 2" xfId="344" xr:uid="{00000000-0005-0000-0000-000048010000}"/>
    <cellStyle name="40 % - Akzent4 2 2" xfId="543" xr:uid="{00000000-0005-0000-0000-000049010000}"/>
    <cellStyle name="40 % - Akzent4 2 2 2" xfId="1636" xr:uid="{00000000-0005-0000-0000-00004A010000}"/>
    <cellStyle name="40 % - Akzent4 2 2 2 2" xfId="2312" xr:uid="{00000000-0005-0000-0000-00004B010000}"/>
    <cellStyle name="40 % - Akzent4 2 2 3" xfId="1988" xr:uid="{00000000-0005-0000-0000-00004C010000}"/>
    <cellStyle name="40 % - Akzent4 2 2 4" xfId="950" xr:uid="{00000000-0005-0000-0000-00004D010000}"/>
    <cellStyle name="40 % - Akzent4 2 3" xfId="1477" xr:uid="{00000000-0005-0000-0000-00004E010000}"/>
    <cellStyle name="40 % - Akzent4 2 3 2" xfId="2148" xr:uid="{00000000-0005-0000-0000-00004F010000}"/>
    <cellStyle name="40 % - Akzent4 2 4" xfId="1849" xr:uid="{00000000-0005-0000-0000-000050010000}"/>
    <cellStyle name="40 % - Akzent4 2 5" xfId="758" xr:uid="{00000000-0005-0000-0000-000051010000}"/>
    <cellStyle name="40 % - Akzent4 3" xfId="413" xr:uid="{00000000-0005-0000-0000-000052010000}"/>
    <cellStyle name="40 % - Akzent4 3 2" xfId="611" xr:uid="{00000000-0005-0000-0000-000053010000}"/>
    <cellStyle name="40 % - Akzent4 3 2 2" xfId="1680" xr:uid="{00000000-0005-0000-0000-000054010000}"/>
    <cellStyle name="40 % - Akzent4 3 2 2 2" xfId="2356" xr:uid="{00000000-0005-0000-0000-000055010000}"/>
    <cellStyle name="40 % - Akzent4 3 2 3" xfId="2032" xr:uid="{00000000-0005-0000-0000-000056010000}"/>
    <cellStyle name="40 % - Akzent4 3 2 4" xfId="1018" xr:uid="{00000000-0005-0000-0000-000057010000}"/>
    <cellStyle name="40 % - Akzent4 3 3" xfId="1521" xr:uid="{00000000-0005-0000-0000-000058010000}"/>
    <cellStyle name="40 % - Akzent4 3 3 2" xfId="2192" xr:uid="{00000000-0005-0000-0000-000059010000}"/>
    <cellStyle name="40 % - Akzent4 3 4" xfId="1893" xr:uid="{00000000-0005-0000-0000-00005A010000}"/>
    <cellStyle name="40 % - Akzent4 3 5" xfId="827" xr:uid="{00000000-0005-0000-0000-00005B010000}"/>
    <cellStyle name="40 % - Akzent4 4" xfId="483" xr:uid="{00000000-0005-0000-0000-00005C010000}"/>
    <cellStyle name="40 % - Akzent4 4 2" xfId="1576" xr:uid="{00000000-0005-0000-0000-00005D010000}"/>
    <cellStyle name="40 % - Akzent4 4 2 2" xfId="2239" xr:uid="{00000000-0005-0000-0000-00005E010000}"/>
    <cellStyle name="40 % - Akzent4 4 3" xfId="1939" xr:uid="{00000000-0005-0000-0000-00005F010000}"/>
    <cellStyle name="40 % - Akzent4 4 4" xfId="895" xr:uid="{00000000-0005-0000-0000-000060010000}"/>
    <cellStyle name="40 % - Akzent4 5" xfId="1398" xr:uid="{00000000-0005-0000-0000-000061010000}"/>
    <cellStyle name="40 % - Akzent4 5 2" xfId="2079" xr:uid="{00000000-0005-0000-0000-000062010000}"/>
    <cellStyle name="40 % - Akzent4 6" xfId="1764" xr:uid="{00000000-0005-0000-0000-000063010000}"/>
    <cellStyle name="40 % - Akzent4 6 2" xfId="2407" xr:uid="{00000000-0005-0000-0000-000064010000}"/>
    <cellStyle name="40 % - Akzent4 7" xfId="1801" xr:uid="{00000000-0005-0000-0000-000065010000}"/>
    <cellStyle name="40 % - Akzent4 8" xfId="2445" xr:uid="{00000000-0005-0000-0000-000066010000}"/>
    <cellStyle name="40 % - Akzent4 9" xfId="2489" xr:uid="{00000000-0005-0000-0000-000067010000}"/>
    <cellStyle name="40 % - Akzent5 10" xfId="659" xr:uid="{00000000-0005-0000-0000-000068010000}"/>
    <cellStyle name="40 % - Akzent5 2" xfId="346" xr:uid="{00000000-0005-0000-0000-000069010000}"/>
    <cellStyle name="40 % - Akzent5 2 2" xfId="545" xr:uid="{00000000-0005-0000-0000-00006A010000}"/>
    <cellStyle name="40 % - Akzent5 2 2 2" xfId="1638" xr:uid="{00000000-0005-0000-0000-00006B010000}"/>
    <cellStyle name="40 % - Akzent5 2 2 2 2" xfId="2314" xr:uid="{00000000-0005-0000-0000-00006C010000}"/>
    <cellStyle name="40 % - Akzent5 2 2 3" xfId="1990" xr:uid="{00000000-0005-0000-0000-00006D010000}"/>
    <cellStyle name="40 % - Akzent5 2 2 4" xfId="952" xr:uid="{00000000-0005-0000-0000-00006E010000}"/>
    <cellStyle name="40 % - Akzent5 2 3" xfId="1479" xr:uid="{00000000-0005-0000-0000-00006F010000}"/>
    <cellStyle name="40 % - Akzent5 2 3 2" xfId="2150" xr:uid="{00000000-0005-0000-0000-000070010000}"/>
    <cellStyle name="40 % - Akzent5 2 4" xfId="1851" xr:uid="{00000000-0005-0000-0000-000071010000}"/>
    <cellStyle name="40 % - Akzent5 2 5" xfId="760" xr:uid="{00000000-0005-0000-0000-000072010000}"/>
    <cellStyle name="40 % - Akzent5 3" xfId="415" xr:uid="{00000000-0005-0000-0000-000073010000}"/>
    <cellStyle name="40 % - Akzent5 3 2" xfId="613" xr:uid="{00000000-0005-0000-0000-000074010000}"/>
    <cellStyle name="40 % - Akzent5 3 2 2" xfId="1682" xr:uid="{00000000-0005-0000-0000-000075010000}"/>
    <cellStyle name="40 % - Akzent5 3 2 2 2" xfId="2358" xr:uid="{00000000-0005-0000-0000-000076010000}"/>
    <cellStyle name="40 % - Akzent5 3 2 3" xfId="2034" xr:uid="{00000000-0005-0000-0000-000077010000}"/>
    <cellStyle name="40 % - Akzent5 3 2 4" xfId="1020" xr:uid="{00000000-0005-0000-0000-000078010000}"/>
    <cellStyle name="40 % - Akzent5 3 3" xfId="1523" xr:uid="{00000000-0005-0000-0000-000079010000}"/>
    <cellStyle name="40 % - Akzent5 3 3 2" xfId="2194" xr:uid="{00000000-0005-0000-0000-00007A010000}"/>
    <cellStyle name="40 % - Akzent5 3 4" xfId="1895" xr:uid="{00000000-0005-0000-0000-00007B010000}"/>
    <cellStyle name="40 % - Akzent5 3 5" xfId="829" xr:uid="{00000000-0005-0000-0000-00007C010000}"/>
    <cellStyle name="40 % - Akzent5 4" xfId="485" xr:uid="{00000000-0005-0000-0000-00007D010000}"/>
    <cellStyle name="40 % - Akzent5 4 2" xfId="1578" xr:uid="{00000000-0005-0000-0000-00007E010000}"/>
    <cellStyle name="40 % - Akzent5 4 2 2" xfId="2241" xr:uid="{00000000-0005-0000-0000-00007F010000}"/>
    <cellStyle name="40 % - Akzent5 4 3" xfId="1941" xr:uid="{00000000-0005-0000-0000-000080010000}"/>
    <cellStyle name="40 % - Akzent5 4 4" xfId="897" xr:uid="{00000000-0005-0000-0000-000081010000}"/>
    <cellStyle name="40 % - Akzent5 5" xfId="1400" xr:uid="{00000000-0005-0000-0000-000082010000}"/>
    <cellStyle name="40 % - Akzent5 5 2" xfId="2081" xr:uid="{00000000-0005-0000-0000-000083010000}"/>
    <cellStyle name="40 % - Akzent5 6" xfId="1761" xr:uid="{00000000-0005-0000-0000-000084010000}"/>
    <cellStyle name="40 % - Akzent5 6 2" xfId="2404" xr:uid="{00000000-0005-0000-0000-000085010000}"/>
    <cellStyle name="40 % - Akzent5 7" xfId="1803" xr:uid="{00000000-0005-0000-0000-000086010000}"/>
    <cellStyle name="40 % - Akzent5 8" xfId="2447" xr:uid="{00000000-0005-0000-0000-000087010000}"/>
    <cellStyle name="40 % - Akzent5 9" xfId="2491" xr:uid="{00000000-0005-0000-0000-000088010000}"/>
    <cellStyle name="40 % - Akzent6 10" xfId="661" xr:uid="{00000000-0005-0000-0000-000089010000}"/>
    <cellStyle name="40 % - Akzent6 2" xfId="348" xr:uid="{00000000-0005-0000-0000-00008A010000}"/>
    <cellStyle name="40 % - Akzent6 2 2" xfId="547" xr:uid="{00000000-0005-0000-0000-00008B010000}"/>
    <cellStyle name="40 % - Akzent6 2 2 2" xfId="1640" xr:uid="{00000000-0005-0000-0000-00008C010000}"/>
    <cellStyle name="40 % - Akzent6 2 2 2 2" xfId="2316" xr:uid="{00000000-0005-0000-0000-00008D010000}"/>
    <cellStyle name="40 % - Akzent6 2 2 3" xfId="1992" xr:uid="{00000000-0005-0000-0000-00008E010000}"/>
    <cellStyle name="40 % - Akzent6 2 2 4" xfId="954" xr:uid="{00000000-0005-0000-0000-00008F010000}"/>
    <cellStyle name="40 % - Akzent6 2 3" xfId="1481" xr:uid="{00000000-0005-0000-0000-000090010000}"/>
    <cellStyle name="40 % - Akzent6 2 3 2" xfId="2152" xr:uid="{00000000-0005-0000-0000-000091010000}"/>
    <cellStyle name="40 % - Akzent6 2 4" xfId="1853" xr:uid="{00000000-0005-0000-0000-000092010000}"/>
    <cellStyle name="40 % - Akzent6 2 5" xfId="762" xr:uid="{00000000-0005-0000-0000-000093010000}"/>
    <cellStyle name="40 % - Akzent6 3" xfId="417" xr:uid="{00000000-0005-0000-0000-000094010000}"/>
    <cellStyle name="40 % - Akzent6 3 2" xfId="615" xr:uid="{00000000-0005-0000-0000-000095010000}"/>
    <cellStyle name="40 % - Akzent6 3 2 2" xfId="1684" xr:uid="{00000000-0005-0000-0000-000096010000}"/>
    <cellStyle name="40 % - Akzent6 3 2 2 2" xfId="2360" xr:uid="{00000000-0005-0000-0000-000097010000}"/>
    <cellStyle name="40 % - Akzent6 3 2 3" xfId="2036" xr:uid="{00000000-0005-0000-0000-000098010000}"/>
    <cellStyle name="40 % - Akzent6 3 2 4" xfId="1022" xr:uid="{00000000-0005-0000-0000-000099010000}"/>
    <cellStyle name="40 % - Akzent6 3 3" xfId="1525" xr:uid="{00000000-0005-0000-0000-00009A010000}"/>
    <cellStyle name="40 % - Akzent6 3 3 2" xfId="2196" xr:uid="{00000000-0005-0000-0000-00009B010000}"/>
    <cellStyle name="40 % - Akzent6 3 4" xfId="1897" xr:uid="{00000000-0005-0000-0000-00009C010000}"/>
    <cellStyle name="40 % - Akzent6 3 5" xfId="831" xr:uid="{00000000-0005-0000-0000-00009D010000}"/>
    <cellStyle name="40 % - Akzent6 4" xfId="487" xr:uid="{00000000-0005-0000-0000-00009E010000}"/>
    <cellStyle name="40 % - Akzent6 4 2" xfId="1580" xr:uid="{00000000-0005-0000-0000-00009F010000}"/>
    <cellStyle name="40 % - Akzent6 4 2 2" xfId="2243" xr:uid="{00000000-0005-0000-0000-0000A0010000}"/>
    <cellStyle name="40 % - Akzent6 4 3" xfId="1943" xr:uid="{00000000-0005-0000-0000-0000A1010000}"/>
    <cellStyle name="40 % - Akzent6 4 4" xfId="899" xr:uid="{00000000-0005-0000-0000-0000A2010000}"/>
    <cellStyle name="40 % - Akzent6 5" xfId="1402" xr:uid="{00000000-0005-0000-0000-0000A3010000}"/>
    <cellStyle name="40 % - Akzent6 5 2" xfId="2083" xr:uid="{00000000-0005-0000-0000-0000A4010000}"/>
    <cellStyle name="40 % - Akzent6 6" xfId="1772" xr:uid="{00000000-0005-0000-0000-0000A5010000}"/>
    <cellStyle name="40 % - Akzent6 6 2" xfId="2415" xr:uid="{00000000-0005-0000-0000-0000A6010000}"/>
    <cellStyle name="40 % - Akzent6 7" xfId="1805" xr:uid="{00000000-0005-0000-0000-0000A7010000}"/>
    <cellStyle name="40 % - Akzent6 8" xfId="2449" xr:uid="{00000000-0005-0000-0000-0000A8010000}"/>
    <cellStyle name="40 % - Akzent6 9" xfId="2493" xr:uid="{00000000-0005-0000-0000-0000A9010000}"/>
    <cellStyle name="40% - akcent 1" xfId="1255" xr:uid="{00000000-0005-0000-0000-0000B0010000}"/>
    <cellStyle name="40% - akcent 2" xfId="1256" xr:uid="{00000000-0005-0000-0000-0000B1010000}"/>
    <cellStyle name="40% - akcent 3" xfId="1257" xr:uid="{00000000-0005-0000-0000-0000B2010000}"/>
    <cellStyle name="40% - akcent 4" xfId="1258" xr:uid="{00000000-0005-0000-0000-0000B3010000}"/>
    <cellStyle name="40% - akcent 5" xfId="1259" xr:uid="{00000000-0005-0000-0000-0000B4010000}"/>
    <cellStyle name="40% - akcent 6" xfId="1260" xr:uid="{00000000-0005-0000-0000-0000B5010000}"/>
    <cellStyle name="40% - Dekorfärg1" xfId="7" xr:uid="{00000000-0005-0000-0000-0000B6010000}"/>
    <cellStyle name="40% - Dekorfärg1 2" xfId="201" xr:uid="{00000000-0005-0000-0000-0000B7010000}"/>
    <cellStyle name="40% - Dekorfärg1 3" xfId="121" xr:uid="{00000000-0005-0000-0000-0000B8010000}"/>
    <cellStyle name="40% - Dekorfärg2" xfId="8" xr:uid="{00000000-0005-0000-0000-0000B9010000}"/>
    <cellStyle name="40% - Dekorfärg2 2" xfId="232" xr:uid="{00000000-0005-0000-0000-0000BA010000}"/>
    <cellStyle name="40% - Dekorfärg2 3" xfId="210" xr:uid="{00000000-0005-0000-0000-0000BB010000}"/>
    <cellStyle name="40% - Dekorfärg3" xfId="9" xr:uid="{00000000-0005-0000-0000-0000BC010000}"/>
    <cellStyle name="40% - Dekorfärg3 2" xfId="168" xr:uid="{00000000-0005-0000-0000-0000BD010000}"/>
    <cellStyle name="40% - Dekorfärg3 3" xfId="107" xr:uid="{00000000-0005-0000-0000-0000BE010000}"/>
    <cellStyle name="40% - Dekorfärg4" xfId="10" xr:uid="{00000000-0005-0000-0000-0000BF010000}"/>
    <cellStyle name="40% - Dekorfärg4 2" xfId="189" xr:uid="{00000000-0005-0000-0000-0000C0010000}"/>
    <cellStyle name="40% - Dekorfärg4 3" xfId="162" xr:uid="{00000000-0005-0000-0000-0000C1010000}"/>
    <cellStyle name="40% - Dekorfärg5" xfId="11" xr:uid="{00000000-0005-0000-0000-0000C2010000}"/>
    <cellStyle name="40% - Dekorfärg5 2" xfId="119" xr:uid="{00000000-0005-0000-0000-0000C3010000}"/>
    <cellStyle name="40% - Dekorfärg5 3" xfId="129" xr:uid="{00000000-0005-0000-0000-0000C4010000}"/>
    <cellStyle name="40% - Dekorfärg6" xfId="12" xr:uid="{00000000-0005-0000-0000-0000C5010000}"/>
    <cellStyle name="40% - Dekorfärg6 2" xfId="165" xr:uid="{00000000-0005-0000-0000-0000C6010000}"/>
    <cellStyle name="40% - Dekorfärg6 3" xfId="234" xr:uid="{00000000-0005-0000-0000-0000C7010000}"/>
    <cellStyle name="40% no 1. izcēluma" xfId="79" builtinId="31" customBuiltin="1"/>
    <cellStyle name="40% no 2. izcēluma" xfId="83" builtinId="35" customBuiltin="1"/>
    <cellStyle name="40% no 3. izcēluma" xfId="87" builtinId="39" customBuiltin="1"/>
    <cellStyle name="40% no 4. izcēluma" xfId="91" builtinId="43" customBuiltin="1"/>
    <cellStyle name="40% no 5. izcēluma" xfId="95" builtinId="47" customBuiltin="1"/>
    <cellStyle name="40% no 6. izcēluma" xfId="99" builtinId="51" customBuiltin="1"/>
    <cellStyle name="60% - akcent 1" xfId="1261" xr:uid="{00000000-0005-0000-0000-0000CE010000}"/>
    <cellStyle name="60% - akcent 2" xfId="1262" xr:uid="{00000000-0005-0000-0000-0000CF010000}"/>
    <cellStyle name="60% - akcent 3" xfId="1263" xr:uid="{00000000-0005-0000-0000-0000D0010000}"/>
    <cellStyle name="60% - akcent 4" xfId="1264" xr:uid="{00000000-0005-0000-0000-0000D1010000}"/>
    <cellStyle name="60% - akcent 5" xfId="1265" xr:uid="{00000000-0005-0000-0000-0000D2010000}"/>
    <cellStyle name="60% - akcent 6" xfId="1266" xr:uid="{00000000-0005-0000-0000-0000D3010000}"/>
    <cellStyle name="60% - Dekorfärg1" xfId="13" xr:uid="{00000000-0005-0000-0000-0000D4010000}"/>
    <cellStyle name="60% - Dekorfärg1 2" xfId="113" xr:uid="{00000000-0005-0000-0000-0000D5010000}"/>
    <cellStyle name="60% - Dekorfärg1 3" xfId="111" xr:uid="{00000000-0005-0000-0000-0000D6010000}"/>
    <cellStyle name="60% - Dekorfärg2" xfId="14" xr:uid="{00000000-0005-0000-0000-0000D7010000}"/>
    <cellStyle name="60% - Dekorfärg2 2" xfId="220" xr:uid="{00000000-0005-0000-0000-0000D8010000}"/>
    <cellStyle name="60% - Dekorfärg2 3" xfId="106" xr:uid="{00000000-0005-0000-0000-0000D9010000}"/>
    <cellStyle name="60% - Dekorfärg3" xfId="15" xr:uid="{00000000-0005-0000-0000-0000DA010000}"/>
    <cellStyle name="60% - Dekorfärg3 2" xfId="224" xr:uid="{00000000-0005-0000-0000-0000DB010000}"/>
    <cellStyle name="60% - Dekorfärg3 3" xfId="103" xr:uid="{00000000-0005-0000-0000-0000DC010000}"/>
    <cellStyle name="60% - Dekorfärg4" xfId="16" xr:uid="{00000000-0005-0000-0000-0000DD010000}"/>
    <cellStyle name="60% - Dekorfärg4 2" xfId="213" xr:uid="{00000000-0005-0000-0000-0000DE010000}"/>
    <cellStyle name="60% - Dekorfärg4 3" xfId="231" xr:uid="{00000000-0005-0000-0000-0000DF010000}"/>
    <cellStyle name="60% - Dekorfärg5" xfId="17" xr:uid="{00000000-0005-0000-0000-0000E0010000}"/>
    <cellStyle name="60% - Dekorfärg5 2" xfId="211" xr:uid="{00000000-0005-0000-0000-0000E1010000}"/>
    <cellStyle name="60% - Dekorfärg5 3" xfId="190" xr:uid="{00000000-0005-0000-0000-0000E2010000}"/>
    <cellStyle name="60% - Dekorfärg6" xfId="18" xr:uid="{00000000-0005-0000-0000-0000E3010000}"/>
    <cellStyle name="60% - Dekorfärg6 2" xfId="204" xr:uid="{00000000-0005-0000-0000-0000E4010000}"/>
    <cellStyle name="60% - Dekorfärg6 3" xfId="153" xr:uid="{00000000-0005-0000-0000-0000E5010000}"/>
    <cellStyle name="60% no 1. izcēluma" xfId="80" builtinId="32" customBuiltin="1"/>
    <cellStyle name="60% no 2. izcēluma" xfId="84" builtinId="36" customBuiltin="1"/>
    <cellStyle name="60% no 3. izcēluma" xfId="88" builtinId="40" customBuiltin="1"/>
    <cellStyle name="60% no 4. izcēluma" xfId="92" builtinId="44" customBuiltin="1"/>
    <cellStyle name="60% no 5. izcēluma" xfId="96" builtinId="48" customBuiltin="1"/>
    <cellStyle name="60% no 6. izcēluma" xfId="100" builtinId="52" customBuiltin="1"/>
    <cellStyle name="Akcent 1" xfId="1267" xr:uid="{00000000-0005-0000-0000-0000EC010000}"/>
    <cellStyle name="Akcent 2" xfId="1268" xr:uid="{00000000-0005-0000-0000-0000ED010000}"/>
    <cellStyle name="Akcent 3" xfId="1269" xr:uid="{00000000-0005-0000-0000-0000EE010000}"/>
    <cellStyle name="Akcent 4" xfId="1270" xr:uid="{00000000-0005-0000-0000-0000EF010000}"/>
    <cellStyle name="Akcent 5" xfId="1271" xr:uid="{00000000-0005-0000-0000-0000F0010000}"/>
    <cellStyle name="Akcent 6" xfId="1272" xr:uid="{00000000-0005-0000-0000-0000F1010000}"/>
    <cellStyle name="Anteckning" xfId="19" xr:uid="{00000000-0005-0000-0000-0000F2010000}"/>
    <cellStyle name="Anteckning 2" xfId="57" xr:uid="{00000000-0005-0000-0000-0000F3010000}"/>
    <cellStyle name="Anteckning 2 2" xfId="1404" xr:uid="{00000000-0005-0000-0000-0000F4010000}"/>
    <cellStyle name="Anteckning 2 2 2" xfId="2548" xr:uid="{00000000-0005-0000-0000-0000F5010000}"/>
    <cellStyle name="Anteckning 2 2 3" xfId="1213" xr:uid="{00000000-0005-0000-0000-0000F6010000}"/>
    <cellStyle name="Anteckning 2 2 4" xfId="2800" xr:uid="{00000000-0005-0000-0000-0000F7010000}"/>
    <cellStyle name="Anteckning 2 2 5" xfId="1206" xr:uid="{00000000-0005-0000-0000-0000F8010000}"/>
    <cellStyle name="Anteckning 3" xfId="214" xr:uid="{00000000-0005-0000-0000-0000F9010000}"/>
    <cellStyle name="Anteckning 3 2" xfId="1431" xr:uid="{00000000-0005-0000-0000-0000FA010000}"/>
    <cellStyle name="Anteckning 3 2 2" xfId="2566" xr:uid="{00000000-0005-0000-0000-0000FB010000}"/>
    <cellStyle name="Anteckning 3 2 3" xfId="2815" xr:uid="{00000000-0005-0000-0000-0000FC010000}"/>
    <cellStyle name="Anteckning 3 2 4" xfId="2832" xr:uid="{00000000-0005-0000-0000-0000FD010000}"/>
    <cellStyle name="Anteckning 3 2 5" xfId="3302" xr:uid="{00000000-0005-0000-0000-0000FE010000}"/>
    <cellStyle name="Anteckning 4" xfId="202" xr:uid="{00000000-0005-0000-0000-0000FF010000}"/>
    <cellStyle name="Anteckning 5" xfId="1381" xr:uid="{00000000-0005-0000-0000-000000020000}"/>
    <cellStyle name="Anteckning 5 2" xfId="2532" xr:uid="{00000000-0005-0000-0000-000001020000}"/>
    <cellStyle name="Anteckning 5 3" xfId="1320" xr:uid="{00000000-0005-0000-0000-000002020000}"/>
    <cellStyle name="Anteckning 5 4" xfId="1075" xr:uid="{00000000-0005-0000-0000-000003020000}"/>
    <cellStyle name="Anteckning 5 5" xfId="3068" xr:uid="{00000000-0005-0000-0000-000004020000}"/>
    <cellStyle name="Aprēķināšana" xfId="71" builtinId="22" customBuiltin="1"/>
    <cellStyle name="Beräkning" xfId="20" xr:uid="{00000000-0005-0000-0000-000006020000}"/>
    <cellStyle name="Beräkning 2" xfId="58" xr:uid="{00000000-0005-0000-0000-000007020000}"/>
    <cellStyle name="Beräkning 2 2" xfId="1405" xr:uid="{00000000-0005-0000-0000-000008020000}"/>
    <cellStyle name="Beräkning 2 2 2" xfId="2549" xr:uid="{00000000-0005-0000-0000-000009020000}"/>
    <cellStyle name="Beräkning 2 2 3" xfId="2696" xr:uid="{00000000-0005-0000-0000-00000A020000}"/>
    <cellStyle name="Beräkning 2 2 4" xfId="1158" xr:uid="{00000000-0005-0000-0000-00000B020000}"/>
    <cellStyle name="Beräkning 2 2 5" xfId="3009" xr:uid="{00000000-0005-0000-0000-00000C020000}"/>
    <cellStyle name="Beräkning 3" xfId="199" xr:uid="{00000000-0005-0000-0000-00000D020000}"/>
    <cellStyle name="Beräkning 3 2" xfId="1428" xr:uid="{00000000-0005-0000-0000-00000E020000}"/>
    <cellStyle name="Beräkning 3 2 2" xfId="2564" xr:uid="{00000000-0005-0000-0000-00000F020000}"/>
    <cellStyle name="Beräkning 3 2 3" xfId="2814" xr:uid="{00000000-0005-0000-0000-000010020000}"/>
    <cellStyle name="Beräkning 3 2 4" xfId="3050" xr:uid="{00000000-0005-0000-0000-000011020000}"/>
    <cellStyle name="Beräkning 3 2 5" xfId="2891" xr:uid="{00000000-0005-0000-0000-000012020000}"/>
    <cellStyle name="Beräkning 4" xfId="187" xr:uid="{00000000-0005-0000-0000-000013020000}"/>
    <cellStyle name="Beräkning 5" xfId="1382" xr:uid="{00000000-0005-0000-0000-000014020000}"/>
    <cellStyle name="Beräkning 5 2" xfId="2533" xr:uid="{00000000-0005-0000-0000-000015020000}"/>
    <cellStyle name="Beräkning 5 3" xfId="2544" xr:uid="{00000000-0005-0000-0000-000016020000}"/>
    <cellStyle name="Beräkning 5 4" xfId="1216" xr:uid="{00000000-0005-0000-0000-000017020000}"/>
    <cellStyle name="Beräkning 5 5" xfId="2801" xr:uid="{00000000-0005-0000-0000-000018020000}"/>
    <cellStyle name="Bra" xfId="21" xr:uid="{00000000-0005-0000-0000-000019020000}"/>
    <cellStyle name="Bra 2" xfId="112" xr:uid="{00000000-0005-0000-0000-00001A020000}"/>
    <cellStyle name="Bra 3" xfId="225" xr:uid="{00000000-0005-0000-0000-00001B020000}"/>
    <cellStyle name="Brīdinājuma teksts" xfId="74" builtinId="11" customBuiltin="1"/>
    <cellStyle name="Comma [0]" xfId="493" xr:uid="{00000000-0005-0000-0000-00001F020000}"/>
    <cellStyle name="Comma 2" xfId="54" xr:uid="{00000000-0005-0000-0000-000020020000}"/>
    <cellStyle name="Comma 3" xfId="266" xr:uid="{00000000-0005-0000-0000-000021020000}"/>
    <cellStyle name="Comma 4" xfId="307" xr:uid="{00000000-0005-0000-0000-000022020000}"/>
    <cellStyle name="Comma0" xfId="303" xr:uid="{00000000-0005-0000-0000-000023020000}"/>
    <cellStyle name="Currency [0]" xfId="492" xr:uid="{00000000-0005-0000-0000-000024020000}"/>
    <cellStyle name="Dålig" xfId="22" xr:uid="{00000000-0005-0000-0000-000025020000}"/>
    <cellStyle name="Dålig 2" xfId="108" xr:uid="{00000000-0005-0000-0000-000026020000}"/>
    <cellStyle name="Dålig 3" xfId="137" xr:uid="{00000000-0005-0000-0000-000027020000}"/>
    <cellStyle name="Dane wejściowe" xfId="1274" xr:uid="{00000000-0005-0000-0000-000028020000}"/>
    <cellStyle name="Dane wejściowe 2" xfId="1562" xr:uid="{00000000-0005-0000-0000-000029020000}"/>
    <cellStyle name="Dane wejściowe 2 2" xfId="2642" xr:uid="{00000000-0005-0000-0000-00002A020000}"/>
    <cellStyle name="Dane wejściowe 2 3" xfId="3058" xr:uid="{00000000-0005-0000-0000-00002B020000}"/>
    <cellStyle name="Dane wejściowe 2 4" xfId="3066" xr:uid="{00000000-0005-0000-0000-00002C020000}"/>
    <cellStyle name="Dane wejściowe 2 5" xfId="2787" xr:uid="{00000000-0005-0000-0000-00002D020000}"/>
    <cellStyle name="Dane wyjściowe" xfId="1275" xr:uid="{00000000-0005-0000-0000-00002E020000}"/>
    <cellStyle name="Dane wyjściowe 2" xfId="1563" xr:uid="{00000000-0005-0000-0000-00002F020000}"/>
    <cellStyle name="Dane wyjściowe 2 2" xfId="2643" xr:uid="{00000000-0005-0000-0000-000030020000}"/>
    <cellStyle name="Dane wyjściowe 2 3" xfId="2866" xr:uid="{00000000-0005-0000-0000-000031020000}"/>
    <cellStyle name="Dane wyjściowe 2 4" xfId="1188" xr:uid="{00000000-0005-0000-0000-000032020000}"/>
    <cellStyle name="Dane wyjściowe 2 5" xfId="2666" xr:uid="{00000000-0005-0000-0000-000033020000}"/>
    <cellStyle name="Dobre" xfId="1276" xr:uid="{00000000-0005-0000-0000-000034020000}"/>
    <cellStyle name="Färg1" xfId="23" xr:uid="{00000000-0005-0000-0000-000036020000}"/>
    <cellStyle name="Färg1 2" xfId="132" xr:uid="{00000000-0005-0000-0000-000037020000}"/>
    <cellStyle name="Färg1 3" xfId="219" xr:uid="{00000000-0005-0000-0000-000038020000}"/>
    <cellStyle name="Färg2" xfId="24" xr:uid="{00000000-0005-0000-0000-000039020000}"/>
    <cellStyle name="Färg2 2" xfId="196" xr:uid="{00000000-0005-0000-0000-00003A020000}"/>
    <cellStyle name="Färg2 3" xfId="222" xr:uid="{00000000-0005-0000-0000-00003B020000}"/>
    <cellStyle name="Färg3" xfId="25" xr:uid="{00000000-0005-0000-0000-00003C020000}"/>
    <cellStyle name="Färg3 2" xfId="149" xr:uid="{00000000-0005-0000-0000-00003D020000}"/>
    <cellStyle name="Färg3 3" xfId="221" xr:uid="{00000000-0005-0000-0000-00003E020000}"/>
    <cellStyle name="Färg4" xfId="26" xr:uid="{00000000-0005-0000-0000-00003F020000}"/>
    <cellStyle name="Färg4 2" xfId="209" xr:uid="{00000000-0005-0000-0000-000040020000}"/>
    <cellStyle name="Färg4 3" xfId="176" xr:uid="{00000000-0005-0000-0000-000041020000}"/>
    <cellStyle name="Färg5" xfId="27" xr:uid="{00000000-0005-0000-0000-000042020000}"/>
    <cellStyle name="Färg5 2" xfId="155" xr:uid="{00000000-0005-0000-0000-000043020000}"/>
    <cellStyle name="Färg5 3" xfId="178" xr:uid="{00000000-0005-0000-0000-000044020000}"/>
    <cellStyle name="Färg6" xfId="28" xr:uid="{00000000-0005-0000-0000-000045020000}"/>
    <cellStyle name="Färg6 2" xfId="171" xr:uid="{00000000-0005-0000-0000-000046020000}"/>
    <cellStyle name="Färg6 3" xfId="144" xr:uid="{00000000-0005-0000-0000-000047020000}"/>
    <cellStyle name="Förklarande text" xfId="29" xr:uid="{00000000-0005-0000-0000-000048020000}"/>
    <cellStyle name="Förklarande text 2" xfId="218" xr:uid="{00000000-0005-0000-0000-000049020000}"/>
    <cellStyle name="Förklarande text 3" xfId="186" xr:uid="{00000000-0005-0000-0000-00004A020000}"/>
    <cellStyle name="Hipersaite" xfId="30" builtinId="8"/>
    <cellStyle name="Hyperlink 2" xfId="31" xr:uid="{00000000-0005-0000-0000-000051020000}"/>
    <cellStyle name="Hyperlink 2 10" xfId="109" xr:uid="{00000000-0005-0000-0000-000052020000}"/>
    <cellStyle name="Hyperlink 2 11" xfId="136" xr:uid="{00000000-0005-0000-0000-000053020000}"/>
    <cellStyle name="Hyperlink 2 12" xfId="159" xr:uid="{00000000-0005-0000-0000-000054020000}"/>
    <cellStyle name="Hyperlink 2 13" xfId="245" xr:uid="{00000000-0005-0000-0000-000055020000}"/>
    <cellStyle name="Hyperlink 2 14" xfId="248" xr:uid="{00000000-0005-0000-0000-000056020000}"/>
    <cellStyle name="Hyperlink 2 15" xfId="287" xr:uid="{00000000-0005-0000-0000-000057020000}"/>
    <cellStyle name="Hyperlink 2 16" xfId="247" xr:uid="{00000000-0005-0000-0000-000058020000}"/>
    <cellStyle name="Hyperlink 2 17" xfId="267" xr:uid="{00000000-0005-0000-0000-000059020000}"/>
    <cellStyle name="Hyperlink 2 18" xfId="294" xr:uid="{00000000-0005-0000-0000-00005A020000}"/>
    <cellStyle name="Hyperlink 2 19" xfId="281" xr:uid="{00000000-0005-0000-0000-00005B020000}"/>
    <cellStyle name="Hyperlink 2 2" xfId="49" xr:uid="{00000000-0005-0000-0000-00005C020000}"/>
    <cellStyle name="Hyperlink 2 20" xfId="253" xr:uid="{00000000-0005-0000-0000-00005D020000}"/>
    <cellStyle name="Hyperlink 2 21" xfId="254" xr:uid="{00000000-0005-0000-0000-00005E020000}"/>
    <cellStyle name="Hyperlink 2 22" xfId="312" xr:uid="{00000000-0005-0000-0000-00005F020000}"/>
    <cellStyle name="Hyperlink 2 23" xfId="300" xr:uid="{00000000-0005-0000-0000-000060020000}"/>
    <cellStyle name="Hyperlink 2 24" xfId="284" xr:uid="{00000000-0005-0000-0000-000061020000}"/>
    <cellStyle name="Hyperlink 2 25" xfId="239" xr:uid="{00000000-0005-0000-0000-000062020000}"/>
    <cellStyle name="Hyperlink 2 26" xfId="298" xr:uid="{00000000-0005-0000-0000-000063020000}"/>
    <cellStyle name="Hyperlink 2 27" xfId="317" xr:uid="{00000000-0005-0000-0000-000064020000}"/>
    <cellStyle name="Hyperlink 2 28" xfId="326" xr:uid="{00000000-0005-0000-0000-000065020000}"/>
    <cellStyle name="Hyperlink 2 3" xfId="140" xr:uid="{00000000-0005-0000-0000-000066020000}"/>
    <cellStyle name="Hyperlink 2 4" xfId="114" xr:uid="{00000000-0005-0000-0000-000067020000}"/>
    <cellStyle name="Hyperlink 2 5" xfId="150" xr:uid="{00000000-0005-0000-0000-000068020000}"/>
    <cellStyle name="Hyperlink 2 6" xfId="151" xr:uid="{00000000-0005-0000-0000-000069020000}"/>
    <cellStyle name="Hyperlink 2 7" xfId="185" xr:uid="{00000000-0005-0000-0000-00006A020000}"/>
    <cellStyle name="Hyperlink 2 8" xfId="160" xr:uid="{00000000-0005-0000-0000-00006B020000}"/>
    <cellStyle name="Hyperlink 2 9" xfId="135" xr:uid="{00000000-0005-0000-0000-00006C020000}"/>
    <cellStyle name="Hyperlink 3" xfId="206" xr:uid="{00000000-0005-0000-0000-00006D020000}"/>
    <cellStyle name="Hyperlink 3 2" xfId="260" xr:uid="{00000000-0005-0000-0000-00006E020000}"/>
    <cellStyle name="Hyperlink 3 3" xfId="250" xr:uid="{00000000-0005-0000-0000-00006F020000}"/>
    <cellStyle name="Hyperlink 3 4" xfId="246" xr:uid="{00000000-0005-0000-0000-000070020000}"/>
    <cellStyle name="Hyperlink 3 5" xfId="305" xr:uid="{00000000-0005-0000-0000-000071020000}"/>
    <cellStyle name="Ievade" xfId="69" builtinId="20" customBuiltin="1"/>
    <cellStyle name="Indata" xfId="32" xr:uid="{00000000-0005-0000-0000-000072020000}"/>
    <cellStyle name="Indata 2" xfId="59" xr:uid="{00000000-0005-0000-0000-000073020000}"/>
    <cellStyle name="Indata 2 2" xfId="1406" xr:uid="{00000000-0005-0000-0000-000074020000}"/>
    <cellStyle name="Indata 2 2 2" xfId="2550" xr:uid="{00000000-0005-0000-0000-000075020000}"/>
    <cellStyle name="Indata 2 2 3" xfId="3035" xr:uid="{00000000-0005-0000-0000-000076020000}"/>
    <cellStyle name="Indata 2 2 4" xfId="3006" xr:uid="{00000000-0005-0000-0000-000077020000}"/>
    <cellStyle name="Indata 2 2 5" xfId="3279" xr:uid="{00000000-0005-0000-0000-000078020000}"/>
    <cellStyle name="Indata 3" xfId="215" xr:uid="{00000000-0005-0000-0000-000079020000}"/>
    <cellStyle name="Indata 3 2" xfId="1432" xr:uid="{00000000-0005-0000-0000-00007A020000}"/>
    <cellStyle name="Indata 3 2 2" xfId="2567" xr:uid="{00000000-0005-0000-0000-00007B020000}"/>
    <cellStyle name="Indata 3 2 3" xfId="2718" xr:uid="{00000000-0005-0000-0000-00007C020000}"/>
    <cellStyle name="Indata 3 2 4" xfId="3111" xr:uid="{00000000-0005-0000-0000-00007D020000}"/>
    <cellStyle name="Indata 3 2 5" xfId="2595" xr:uid="{00000000-0005-0000-0000-00007E020000}"/>
    <cellStyle name="Indata 4" xfId="226" xr:uid="{00000000-0005-0000-0000-00007F020000}"/>
    <cellStyle name="Indata 5" xfId="1385" xr:uid="{00000000-0005-0000-0000-000080020000}"/>
    <cellStyle name="Indata 5 2" xfId="2534" xr:uid="{00000000-0005-0000-0000-000081020000}"/>
    <cellStyle name="Indata 5 3" xfId="1200" xr:uid="{00000000-0005-0000-0000-000082020000}"/>
    <cellStyle name="Indata 5 4" xfId="2545" xr:uid="{00000000-0005-0000-0000-000083020000}"/>
    <cellStyle name="Indata 5 5" xfId="1118" xr:uid="{00000000-0005-0000-0000-000084020000}"/>
    <cellStyle name="Izcēlums (1. veids)" xfId="77" builtinId="29" customBuiltin="1"/>
    <cellStyle name="Izcēlums (2. veids)" xfId="81" builtinId="33" customBuiltin="1"/>
    <cellStyle name="Izcēlums (3. veids)" xfId="85" builtinId="37" customBuiltin="1"/>
    <cellStyle name="Izcēlums (4. veids)" xfId="89" builtinId="41" customBuiltin="1"/>
    <cellStyle name="Izcēlums (5. veids)" xfId="93" builtinId="45" customBuiltin="1"/>
    <cellStyle name="Izcēlums (6. veids)" xfId="97" builtinId="49" customBuiltin="1"/>
    <cellStyle name="Izvade" xfId="70" builtinId="21" customBuiltin="1"/>
    <cellStyle name="Komats" xfId="327" builtinId="3"/>
    <cellStyle name="Komma 2" xfId="125" xr:uid="{00000000-0005-0000-0000-000086020000}"/>
    <cellStyle name="Komma 2 2" xfId="1304" xr:uid="{00000000-0005-0000-0000-000087020000}"/>
    <cellStyle name="Komma 2 3" xfId="1273" xr:uid="{00000000-0005-0000-0000-000088020000}"/>
    <cellStyle name="Komma 3" xfId="314" xr:uid="{00000000-0005-0000-0000-000089020000}"/>
    <cellStyle name="Komma 4" xfId="527" xr:uid="{00000000-0005-0000-0000-00008A020000}"/>
    <cellStyle name="Komma 5" xfId="742" xr:uid="{00000000-0005-0000-0000-00008B020000}"/>
    <cellStyle name="Komma 6" xfId="2524" xr:uid="{00000000-0005-0000-0000-00008C020000}"/>
    <cellStyle name="Komórka połączona" xfId="1277" xr:uid="{00000000-0005-0000-0000-00008D020000}"/>
    <cellStyle name="Komórka zaznaczona" xfId="1278" xr:uid="{00000000-0005-0000-0000-00008E020000}"/>
    <cellStyle name="Kontrollcell" xfId="33" xr:uid="{00000000-0005-0000-0000-00008F020000}"/>
    <cellStyle name="Kontrollcell 10" xfId="217" xr:uid="{00000000-0005-0000-0000-000090020000}"/>
    <cellStyle name="Kontrollcell 11" xfId="191" xr:uid="{00000000-0005-0000-0000-000091020000}"/>
    <cellStyle name="Kontrollcell 12" xfId="233" xr:uid="{00000000-0005-0000-0000-000092020000}"/>
    <cellStyle name="Kontrollcell 13" xfId="236" xr:uid="{00000000-0005-0000-0000-000093020000}"/>
    <cellStyle name="Kontrollcell 14" xfId="255" xr:uid="{00000000-0005-0000-0000-000094020000}"/>
    <cellStyle name="Kontrollcell 15" xfId="238" xr:uid="{00000000-0005-0000-0000-000095020000}"/>
    <cellStyle name="Kontrollcell 16" xfId="265" xr:uid="{00000000-0005-0000-0000-000096020000}"/>
    <cellStyle name="Kontrollcell 17" xfId="276" xr:uid="{00000000-0005-0000-0000-000097020000}"/>
    <cellStyle name="Kontrollcell 18" xfId="288" xr:uid="{00000000-0005-0000-0000-000098020000}"/>
    <cellStyle name="Kontrollcell 19" xfId="244" xr:uid="{00000000-0005-0000-0000-000099020000}"/>
    <cellStyle name="Kontrollcell 2" xfId="50" xr:uid="{00000000-0005-0000-0000-00009A020000}"/>
    <cellStyle name="Kontrollcell 20" xfId="292" xr:uid="{00000000-0005-0000-0000-00009B020000}"/>
    <cellStyle name="Kontrollcell 21" xfId="272" xr:uid="{00000000-0005-0000-0000-00009C020000}"/>
    <cellStyle name="Kontrollcell 22" xfId="275" xr:uid="{00000000-0005-0000-0000-00009D020000}"/>
    <cellStyle name="Kontrollcell 23" xfId="322" xr:uid="{00000000-0005-0000-0000-00009E020000}"/>
    <cellStyle name="Kontrollcell 24" xfId="323" xr:uid="{00000000-0005-0000-0000-00009F020000}"/>
    <cellStyle name="Kontrollcell 25" xfId="273" xr:uid="{00000000-0005-0000-0000-0000A0020000}"/>
    <cellStyle name="Kontrollcell 26" xfId="306" xr:uid="{00000000-0005-0000-0000-0000A1020000}"/>
    <cellStyle name="Kontrollcell 3" xfId="141" xr:uid="{00000000-0005-0000-0000-0000A2020000}"/>
    <cellStyle name="Kontrollcell 4" xfId="115" xr:uid="{00000000-0005-0000-0000-0000A3020000}"/>
    <cellStyle name="Kontrollcell 5" xfId="143" xr:uid="{00000000-0005-0000-0000-0000A4020000}"/>
    <cellStyle name="Kontrollcell 6" xfId="173" xr:uid="{00000000-0005-0000-0000-0000A5020000}"/>
    <cellStyle name="Kontrollcell 7" xfId="179" xr:uid="{00000000-0005-0000-0000-0000A6020000}"/>
    <cellStyle name="Kontrollcell 8" xfId="177" xr:uid="{00000000-0005-0000-0000-0000A7020000}"/>
    <cellStyle name="Kontrollcell 9" xfId="118" xr:uid="{00000000-0005-0000-0000-0000A8020000}"/>
    <cellStyle name="Kopsumma" xfId="76" builtinId="25" customBuiltin="1"/>
    <cellStyle name="Labs" xfId="66" builtinId="26" customBuiltin="1"/>
    <cellStyle name="Länkad cell" xfId="34" xr:uid="{00000000-0005-0000-0000-0000A9020000}"/>
    <cellStyle name="Länkad cell 2" xfId="131" xr:uid="{00000000-0005-0000-0000-0000AA020000}"/>
    <cellStyle name="Länkad cell 3" xfId="228" xr:uid="{00000000-0005-0000-0000-0000AB020000}"/>
    <cellStyle name="Nagłówek 1" xfId="1279" xr:uid="{00000000-0005-0000-0000-0000AD020000}"/>
    <cellStyle name="Nagłówek 2" xfId="1280" xr:uid="{00000000-0005-0000-0000-0000AE020000}"/>
    <cellStyle name="Nagłówek 3" xfId="1281" xr:uid="{00000000-0005-0000-0000-0000AF020000}"/>
    <cellStyle name="Nagłówek 3 2" xfId="1564" xr:uid="{00000000-0005-0000-0000-0000B0020000}"/>
    <cellStyle name="Nagłówek 3 2 2" xfId="2231" xr:uid="{00000000-0005-0000-0000-0000B1020000}"/>
    <cellStyle name="Nagłówek 3 2 2 2" xfId="1361" xr:uid="{00000000-0005-0000-0000-0000B2020000}"/>
    <cellStyle name="Nagłówek 3 2 2 3" xfId="1060" xr:uid="{00000000-0005-0000-0000-0000B3020000}"/>
    <cellStyle name="Nagłówek 3 2 2 4" xfId="2529" xr:uid="{00000000-0005-0000-0000-0000B4020000}"/>
    <cellStyle name="Nagłówek 3 2 2 5" xfId="2938" xr:uid="{00000000-0005-0000-0000-0000B5020000}"/>
    <cellStyle name="Nagłówek 3 2 2 6" xfId="2926" xr:uid="{00000000-0005-0000-0000-0000B6020000}"/>
    <cellStyle name="Nagłówek 3 2 2 7" xfId="1317" xr:uid="{00000000-0005-0000-0000-0000B7020000}"/>
    <cellStyle name="Nagłówek 3 2 3" xfId="2819" xr:uid="{00000000-0005-0000-0000-0000B8020000}"/>
    <cellStyle name="Nagłówek 3 2 4" xfId="1094" xr:uid="{00000000-0005-0000-0000-0000B9020000}"/>
    <cellStyle name="Nagłówek 3 2 5" xfId="1330" xr:uid="{00000000-0005-0000-0000-0000BA020000}"/>
    <cellStyle name="Nagłówek 3 2 6" xfId="2833" xr:uid="{00000000-0005-0000-0000-0000BB020000}"/>
    <cellStyle name="Nagłówek 3 3" xfId="1724" xr:uid="{00000000-0005-0000-0000-0000BC020000}"/>
    <cellStyle name="Nagłówek 3 3 2" xfId="2778" xr:uid="{00000000-0005-0000-0000-0000BD020000}"/>
    <cellStyle name="Nagłówek 3 3 3" xfId="3127" xr:uid="{00000000-0005-0000-0000-0000BE020000}"/>
    <cellStyle name="Nagłówek 3 3 4" xfId="1238" xr:uid="{00000000-0005-0000-0000-0000BF020000}"/>
    <cellStyle name="Nagłówek 3 3 5" xfId="2964" xr:uid="{00000000-0005-0000-0000-0000C0020000}"/>
    <cellStyle name="Nagłówek 3 3 6" xfId="3079" xr:uid="{00000000-0005-0000-0000-0000C1020000}"/>
    <cellStyle name="Nagłówek 3 3 7" xfId="1362" xr:uid="{00000000-0005-0000-0000-0000C2020000}"/>
    <cellStyle name="Nagłówek 4" xfId="1282" xr:uid="{00000000-0005-0000-0000-0000C3020000}"/>
    <cellStyle name="Neitrāls" xfId="68" builtinId="28" customBuiltin="1"/>
    <cellStyle name="Neutralne" xfId="1283" xr:uid="{00000000-0005-0000-0000-0000C5020000}"/>
    <cellStyle name="Normal 2" xfId="35" xr:uid="{00000000-0005-0000-0000-0000C7020000}"/>
    <cellStyle name="Normal 2 10" xfId="223" xr:uid="{00000000-0005-0000-0000-0000C8020000}"/>
    <cellStyle name="Normal 2 11" xfId="192" xr:uid="{00000000-0005-0000-0000-0000C9020000}"/>
    <cellStyle name="Normal 2 12" xfId="197" xr:uid="{00000000-0005-0000-0000-0000CA020000}"/>
    <cellStyle name="Normal 2 13" xfId="161" xr:uid="{00000000-0005-0000-0000-0000CB020000}"/>
    <cellStyle name="Normal 2 14" xfId="243" xr:uid="{00000000-0005-0000-0000-0000CC020000}"/>
    <cellStyle name="Normal 2 15" xfId="282" xr:uid="{00000000-0005-0000-0000-0000CD020000}"/>
    <cellStyle name="Normal 2 16" xfId="280" xr:uid="{00000000-0005-0000-0000-0000CE020000}"/>
    <cellStyle name="Normal 2 17" xfId="274" xr:uid="{00000000-0005-0000-0000-0000CF020000}"/>
    <cellStyle name="Normal 2 18" xfId="269" xr:uid="{00000000-0005-0000-0000-0000D0020000}"/>
    <cellStyle name="Normal 2 19" xfId="271" xr:uid="{00000000-0005-0000-0000-0000D1020000}"/>
    <cellStyle name="Normal 2 2" xfId="51" xr:uid="{00000000-0005-0000-0000-0000D2020000}"/>
    <cellStyle name="Normal 2 20" xfId="285" xr:uid="{00000000-0005-0000-0000-0000D3020000}"/>
    <cellStyle name="Normal 2 21" xfId="301" xr:uid="{00000000-0005-0000-0000-0000D4020000}"/>
    <cellStyle name="Normal 2 22" xfId="296" xr:uid="{00000000-0005-0000-0000-0000D5020000}"/>
    <cellStyle name="Normal 2 23" xfId="313" xr:uid="{00000000-0005-0000-0000-0000D6020000}"/>
    <cellStyle name="Normal 2 24" xfId="320" xr:uid="{00000000-0005-0000-0000-0000D7020000}"/>
    <cellStyle name="Normal 2 25" xfId="304" xr:uid="{00000000-0005-0000-0000-0000D8020000}"/>
    <cellStyle name="Normal 2 26" xfId="261" xr:uid="{00000000-0005-0000-0000-0000D9020000}"/>
    <cellStyle name="Normal 2 27" xfId="302" xr:uid="{00000000-0005-0000-0000-0000DA020000}"/>
    <cellStyle name="Normal 2 28" xfId="291" xr:uid="{00000000-0005-0000-0000-0000DB020000}"/>
    <cellStyle name="Normal 2 29" xfId="474" xr:uid="{00000000-0005-0000-0000-0000DC020000}"/>
    <cellStyle name="Normal 2 3" xfId="142" xr:uid="{00000000-0005-0000-0000-0000DD020000}"/>
    <cellStyle name="Normal 2 4" xfId="116" xr:uid="{00000000-0005-0000-0000-0000DE020000}"/>
    <cellStyle name="Normal 2 5" xfId="157" xr:uid="{00000000-0005-0000-0000-0000DF020000}"/>
    <cellStyle name="Normal 2 6" xfId="148" xr:uid="{00000000-0005-0000-0000-0000E0020000}"/>
    <cellStyle name="Normal 2 7" xfId="174" xr:uid="{00000000-0005-0000-0000-0000E1020000}"/>
    <cellStyle name="Normal 2 8" xfId="193" xr:uid="{00000000-0005-0000-0000-0000E2020000}"/>
    <cellStyle name="Normal 2 9" xfId="170" xr:uid="{00000000-0005-0000-0000-0000E3020000}"/>
    <cellStyle name="Normal 3" xfId="277" xr:uid="{00000000-0005-0000-0000-0000E4020000}"/>
    <cellStyle name="Normal 3 2" xfId="252" xr:uid="{00000000-0005-0000-0000-0000E5020000}"/>
    <cellStyle name="Normal 3 3" xfId="293" xr:uid="{00000000-0005-0000-0000-0000E6020000}"/>
    <cellStyle name="Normal 3 3 10" xfId="729" xr:uid="{00000000-0005-0000-0000-0000E7020000}"/>
    <cellStyle name="Normal 3 3 2" xfId="390" xr:uid="{00000000-0005-0000-0000-0000E8020000}"/>
    <cellStyle name="Normal 3 3 2 2" xfId="589" xr:uid="{00000000-0005-0000-0000-0000E9020000}"/>
    <cellStyle name="Normal 3 3 2 2 2" xfId="1664" xr:uid="{00000000-0005-0000-0000-0000EA020000}"/>
    <cellStyle name="Normal 3 3 2 2 2 2" xfId="2340" xr:uid="{00000000-0005-0000-0000-0000EB020000}"/>
    <cellStyle name="Normal 3 3 2 2 3" xfId="2016" xr:uid="{00000000-0005-0000-0000-0000EC020000}"/>
    <cellStyle name="Normal 3 3 2 2 4" xfId="996" xr:uid="{00000000-0005-0000-0000-0000ED020000}"/>
    <cellStyle name="Normal 3 3 2 3" xfId="1505" xr:uid="{00000000-0005-0000-0000-0000EE020000}"/>
    <cellStyle name="Normal 3 3 2 3 2" xfId="2176" xr:uid="{00000000-0005-0000-0000-0000EF020000}"/>
    <cellStyle name="Normal 3 3 2 4" xfId="1877" xr:uid="{00000000-0005-0000-0000-0000F0020000}"/>
    <cellStyle name="Normal 3 3 2 5" xfId="804" xr:uid="{00000000-0005-0000-0000-0000F1020000}"/>
    <cellStyle name="Normal 3 3 3" xfId="460" xr:uid="{00000000-0005-0000-0000-0000F2020000}"/>
    <cellStyle name="Normal 3 3 3 2" xfId="641" xr:uid="{00000000-0005-0000-0000-0000F3020000}"/>
    <cellStyle name="Normal 3 3 3 2 2" xfId="1709" xr:uid="{00000000-0005-0000-0000-0000F4020000}"/>
    <cellStyle name="Normal 3 3 3 2 2 2" xfId="2385" xr:uid="{00000000-0005-0000-0000-0000F5020000}"/>
    <cellStyle name="Normal 3 3 3 2 3" xfId="2061" xr:uid="{00000000-0005-0000-0000-0000F6020000}"/>
    <cellStyle name="Normal 3 3 3 2 4" xfId="1048" xr:uid="{00000000-0005-0000-0000-0000F7020000}"/>
    <cellStyle name="Normal 3 3 3 3" xfId="1550" xr:uid="{00000000-0005-0000-0000-0000F8020000}"/>
    <cellStyle name="Normal 3 3 3 3 2" xfId="2221" xr:uid="{00000000-0005-0000-0000-0000F9020000}"/>
    <cellStyle name="Normal 3 3 3 4" xfId="1922" xr:uid="{00000000-0005-0000-0000-0000FA020000}"/>
    <cellStyle name="Normal 3 3 3 5" xfId="874" xr:uid="{00000000-0005-0000-0000-0000FB020000}"/>
    <cellStyle name="Normal 3 3 4" xfId="519" xr:uid="{00000000-0005-0000-0000-0000FC020000}"/>
    <cellStyle name="Normal 3 3 4 2" xfId="1616" xr:uid="{00000000-0005-0000-0000-0000FD020000}"/>
    <cellStyle name="Normal 3 3 4 2 2" xfId="2290" xr:uid="{00000000-0005-0000-0000-0000FE020000}"/>
    <cellStyle name="Normal 3 3 4 3" xfId="1971" xr:uid="{00000000-0005-0000-0000-0000FF020000}"/>
    <cellStyle name="Normal 3 3 4 4" xfId="927" xr:uid="{00000000-0005-0000-0000-000000030000}"/>
    <cellStyle name="Normal 3 3 5" xfId="1451" xr:uid="{00000000-0005-0000-0000-000001030000}"/>
    <cellStyle name="Normal 3 3 5 2" xfId="2125" xr:uid="{00000000-0005-0000-0000-000002030000}"/>
    <cellStyle name="Normal 3 3 6" xfId="1785" xr:uid="{00000000-0005-0000-0000-000003030000}"/>
    <cellStyle name="Normal 3 3 6 2" xfId="2428" xr:uid="{00000000-0005-0000-0000-000004030000}"/>
    <cellStyle name="Normal 3 3 7" xfId="1832" xr:uid="{00000000-0005-0000-0000-000005030000}"/>
    <cellStyle name="Normal 3 3 8" xfId="2472" xr:uid="{00000000-0005-0000-0000-000006030000}"/>
    <cellStyle name="Normal 3 3 9" xfId="2516" xr:uid="{00000000-0005-0000-0000-000007030000}"/>
    <cellStyle name="Normal 4" xfId="264" xr:uid="{00000000-0005-0000-0000-000008030000}"/>
    <cellStyle name="Normal 4 2" xfId="289" xr:uid="{00000000-0005-0000-0000-000009030000}"/>
    <cellStyle name="Normal_Ausria wood Energy" xfId="36" xr:uid="{00000000-0005-0000-0000-00000A030000}"/>
    <cellStyle name="Normal_P02" xfId="37" xr:uid="{00000000-0005-0000-0000-00000B030000}"/>
    <cellStyle name="Normalny_Arkusz1" xfId="1284" xr:uid="{00000000-0005-0000-0000-00000C030000}"/>
    <cellStyle name="Nosaukums" xfId="61" builtinId="15" customBuiltin="1"/>
    <cellStyle name="Note 2" xfId="311" xr:uid="{00000000-0005-0000-0000-00000D030000}"/>
    <cellStyle name="Note 2 10" xfId="735" xr:uid="{00000000-0005-0000-0000-00000E030000}"/>
    <cellStyle name="Note 2 2" xfId="396" xr:uid="{00000000-0005-0000-0000-00000F030000}"/>
    <cellStyle name="Note 2 2 2" xfId="595" xr:uid="{00000000-0005-0000-0000-000010030000}"/>
    <cellStyle name="Note 2 2 2 2" xfId="1667" xr:uid="{00000000-0005-0000-0000-000011030000}"/>
    <cellStyle name="Note 2 2 2 2 2" xfId="2343" xr:uid="{00000000-0005-0000-0000-000012030000}"/>
    <cellStyle name="Note 2 2 2 3" xfId="2019" xr:uid="{00000000-0005-0000-0000-000013030000}"/>
    <cellStyle name="Note 2 2 2 4" xfId="1002" xr:uid="{00000000-0005-0000-0000-000014030000}"/>
    <cellStyle name="Note 2 2 3" xfId="1508" xr:uid="{00000000-0005-0000-0000-000015030000}"/>
    <cellStyle name="Note 2 2 3 2" xfId="2179" xr:uid="{00000000-0005-0000-0000-000016030000}"/>
    <cellStyle name="Note 2 2 4" xfId="1880" xr:uid="{00000000-0005-0000-0000-000017030000}"/>
    <cellStyle name="Note 2 2 5" xfId="810" xr:uid="{00000000-0005-0000-0000-000018030000}"/>
    <cellStyle name="Note 2 3" xfId="466" xr:uid="{00000000-0005-0000-0000-000019030000}"/>
    <cellStyle name="Note 2 3 2" xfId="644" xr:uid="{00000000-0005-0000-0000-00001A030000}"/>
    <cellStyle name="Note 2 3 2 2" xfId="1712" xr:uid="{00000000-0005-0000-0000-00001B030000}"/>
    <cellStyle name="Note 2 3 2 2 2" xfId="2388" xr:uid="{00000000-0005-0000-0000-00001C030000}"/>
    <cellStyle name="Note 2 3 2 3" xfId="2064" xr:uid="{00000000-0005-0000-0000-00001D030000}"/>
    <cellStyle name="Note 2 3 2 4" xfId="1051" xr:uid="{00000000-0005-0000-0000-00001E030000}"/>
    <cellStyle name="Note 2 3 3" xfId="1553" xr:uid="{00000000-0005-0000-0000-00001F030000}"/>
    <cellStyle name="Note 2 3 3 2" xfId="2224" xr:uid="{00000000-0005-0000-0000-000020030000}"/>
    <cellStyle name="Note 2 3 4" xfId="1925" xr:uid="{00000000-0005-0000-0000-000021030000}"/>
    <cellStyle name="Note 2 3 5" xfId="880" xr:uid="{00000000-0005-0000-0000-000022030000}"/>
    <cellStyle name="Note 2 4" xfId="522" xr:uid="{00000000-0005-0000-0000-000023030000}"/>
    <cellStyle name="Note 2 4 2" xfId="1621" xr:uid="{00000000-0005-0000-0000-000024030000}"/>
    <cellStyle name="Note 2 4 2 2" xfId="2296" xr:uid="{00000000-0005-0000-0000-000025030000}"/>
    <cellStyle name="Note 2 4 3" xfId="1974" xr:uid="{00000000-0005-0000-0000-000026030000}"/>
    <cellStyle name="Note 2 4 4" xfId="930" xr:uid="{00000000-0005-0000-0000-000027030000}"/>
    <cellStyle name="Note 2 5" xfId="1457" xr:uid="{00000000-0005-0000-0000-000028030000}"/>
    <cellStyle name="Note 2 5 2" xfId="2131" xr:uid="{00000000-0005-0000-0000-000029030000}"/>
    <cellStyle name="Note 2 6" xfId="1788" xr:uid="{00000000-0005-0000-0000-00002A030000}"/>
    <cellStyle name="Note 2 6 2" xfId="2431" xr:uid="{00000000-0005-0000-0000-00002B030000}"/>
    <cellStyle name="Note 2 7" xfId="1835" xr:uid="{00000000-0005-0000-0000-00002C030000}"/>
    <cellStyle name="Note 2 8" xfId="2475" xr:uid="{00000000-0005-0000-0000-00002D030000}"/>
    <cellStyle name="Note 2 9" xfId="2519" xr:uid="{00000000-0005-0000-0000-00002E030000}"/>
    <cellStyle name="Obliczenia" xfId="1285" xr:uid="{00000000-0005-0000-0000-00002F030000}"/>
    <cellStyle name="Obliczenia 2" xfId="1566" xr:uid="{00000000-0005-0000-0000-000030030000}"/>
    <cellStyle name="Obliczenia 2 2" xfId="2645" xr:uid="{00000000-0005-0000-0000-000031030000}"/>
    <cellStyle name="Obliczenia 2 3" xfId="2720" xr:uid="{00000000-0005-0000-0000-000032030000}"/>
    <cellStyle name="Obliczenia 2 4" xfId="1148" xr:uid="{00000000-0005-0000-0000-000033030000}"/>
    <cellStyle name="Obliczenia 2 5" xfId="3081" xr:uid="{00000000-0005-0000-0000-000034030000}"/>
    <cellStyle name="Parasts" xfId="0" builtinId="0"/>
    <cellStyle name="Paskaidrojošs teksts" xfId="75" builtinId="53" customBuiltin="1"/>
    <cellStyle name="Pārbaudes šūna" xfId="73" builtinId="23" customBuiltin="1"/>
    <cellStyle name="Percent 2" xfId="55" xr:uid="{00000000-0005-0000-0000-000037030000}"/>
    <cellStyle name="Percent 2 2" xfId="315" xr:uid="{00000000-0005-0000-0000-000038030000}"/>
    <cellStyle name="Percent 2 3" xfId="310" xr:uid="{00000000-0005-0000-0000-000039030000}"/>
    <cellStyle name="Procent 2" xfId="240" xr:uid="{00000000-0005-0000-0000-00003A030000}"/>
    <cellStyle name="Procent 2 10" xfId="711" xr:uid="{00000000-0005-0000-0000-00003B030000}"/>
    <cellStyle name="Procent 2 2" xfId="372" xr:uid="{00000000-0005-0000-0000-00003C030000}"/>
    <cellStyle name="Procent 2 2 2" xfId="571" xr:uid="{00000000-0005-0000-0000-00003D030000}"/>
    <cellStyle name="Procent 2 2 2 2" xfId="1652" xr:uid="{00000000-0005-0000-0000-00003E030000}"/>
    <cellStyle name="Procent 2 2 2 2 2" xfId="2328" xr:uid="{00000000-0005-0000-0000-00003F030000}"/>
    <cellStyle name="Procent 2 2 2 3" xfId="2004" xr:uid="{00000000-0005-0000-0000-000040030000}"/>
    <cellStyle name="Procent 2 2 2 4" xfId="978" xr:uid="{00000000-0005-0000-0000-000041030000}"/>
    <cellStyle name="Procent 2 2 3" xfId="1493" xr:uid="{00000000-0005-0000-0000-000042030000}"/>
    <cellStyle name="Procent 2 2 3 2" xfId="2164" xr:uid="{00000000-0005-0000-0000-000043030000}"/>
    <cellStyle name="Procent 2 2 4" xfId="1865" xr:uid="{00000000-0005-0000-0000-000044030000}"/>
    <cellStyle name="Procent 2 2 5" xfId="786" xr:uid="{00000000-0005-0000-0000-000045030000}"/>
    <cellStyle name="Procent 2 3" xfId="442" xr:uid="{00000000-0005-0000-0000-000046030000}"/>
    <cellStyle name="Procent 2 3 2" xfId="629" xr:uid="{00000000-0005-0000-0000-000047030000}"/>
    <cellStyle name="Procent 2 3 2 2" xfId="1697" xr:uid="{00000000-0005-0000-0000-000048030000}"/>
    <cellStyle name="Procent 2 3 2 2 2" xfId="2373" xr:uid="{00000000-0005-0000-0000-000049030000}"/>
    <cellStyle name="Procent 2 3 2 3" xfId="2049" xr:uid="{00000000-0005-0000-0000-00004A030000}"/>
    <cellStyle name="Procent 2 3 2 4" xfId="1036" xr:uid="{00000000-0005-0000-0000-00004B030000}"/>
    <cellStyle name="Procent 2 3 3" xfId="1538" xr:uid="{00000000-0005-0000-0000-00004C030000}"/>
    <cellStyle name="Procent 2 3 3 2" xfId="2209" xr:uid="{00000000-0005-0000-0000-00004D030000}"/>
    <cellStyle name="Procent 2 3 4" xfId="1910" xr:uid="{00000000-0005-0000-0000-00004E030000}"/>
    <cellStyle name="Procent 2 3 5" xfId="856" xr:uid="{00000000-0005-0000-0000-00004F030000}"/>
    <cellStyle name="Procent 2 4" xfId="507" xr:uid="{00000000-0005-0000-0000-000050030000}"/>
    <cellStyle name="Procent 2 4 2" xfId="1602" xr:uid="{00000000-0005-0000-0000-000051030000}"/>
    <cellStyle name="Procent 2 4 2 2" xfId="2272" xr:uid="{00000000-0005-0000-0000-000052030000}"/>
    <cellStyle name="Procent 2 4 3" xfId="1959" xr:uid="{00000000-0005-0000-0000-000053030000}"/>
    <cellStyle name="Procent 2 4 4" xfId="915" xr:uid="{00000000-0005-0000-0000-000054030000}"/>
    <cellStyle name="Procent 2 5" xfId="1435" xr:uid="{00000000-0005-0000-0000-000055030000}"/>
    <cellStyle name="Procent 2 5 2" xfId="2107" xr:uid="{00000000-0005-0000-0000-000056030000}"/>
    <cellStyle name="Procent 2 6" xfId="1773" xr:uid="{00000000-0005-0000-0000-000057030000}"/>
    <cellStyle name="Procent 2 6 2" xfId="2416" xr:uid="{00000000-0005-0000-0000-000058030000}"/>
    <cellStyle name="Procent 2 7" xfId="1820" xr:uid="{00000000-0005-0000-0000-000059030000}"/>
    <cellStyle name="Procent 2 8" xfId="2460" xr:uid="{00000000-0005-0000-0000-00005A030000}"/>
    <cellStyle name="Procent 2 9" xfId="2504" xr:uid="{00000000-0005-0000-0000-00005B030000}"/>
    <cellStyle name="Procenti" xfId="46" builtinId="5"/>
    <cellStyle name="Prozent 2" xfId="52" xr:uid="{00000000-0005-0000-0000-00005C030000}"/>
    <cellStyle name="Prozent 3" xfId="188" xr:uid="{00000000-0005-0000-0000-00005D030000}"/>
    <cellStyle name="Prozent 4" xfId="489" xr:uid="{00000000-0005-0000-0000-00005E030000}"/>
    <cellStyle name="Prozent 5" xfId="664" xr:uid="{00000000-0005-0000-0000-00005F030000}"/>
    <cellStyle name="Prozent 5 2" xfId="1559" xr:uid="{00000000-0005-0000-0000-000060030000}"/>
    <cellStyle name="Prozent 5 2 2" xfId="2230" xr:uid="{00000000-0005-0000-0000-000061030000}"/>
    <cellStyle name="Prozent 5 3" xfId="1931" xr:uid="{00000000-0005-0000-0000-000062030000}"/>
    <cellStyle name="Prozent 5 4" xfId="1248" xr:uid="{00000000-0005-0000-0000-000063030000}"/>
    <cellStyle name="Prozent 6" xfId="1807" xr:uid="{00000000-0005-0000-0000-000064030000}"/>
    <cellStyle name="Rubrik" xfId="38" xr:uid="{00000000-0005-0000-0000-000065030000}"/>
    <cellStyle name="Rubrik 1" xfId="39" xr:uid="{00000000-0005-0000-0000-000066030000}"/>
    <cellStyle name="Rubrik 1 2" xfId="207" xr:uid="{00000000-0005-0000-0000-000067030000}"/>
    <cellStyle name="Rubrik 1 3" xfId="167" xr:uid="{00000000-0005-0000-0000-000068030000}"/>
    <cellStyle name="Rubrik 2" xfId="40" xr:uid="{00000000-0005-0000-0000-000069030000}"/>
    <cellStyle name="Rubrik 2 2" xfId="200" xr:uid="{00000000-0005-0000-0000-00006A030000}"/>
    <cellStyle name="Rubrik 2 3" xfId="122" xr:uid="{00000000-0005-0000-0000-00006B030000}"/>
    <cellStyle name="Rubrik 3" xfId="41" xr:uid="{00000000-0005-0000-0000-00006C030000}"/>
    <cellStyle name="Rubrik 3 10" xfId="198" xr:uid="{00000000-0005-0000-0000-00006D030000}"/>
    <cellStyle name="Rubrik 3 11" xfId="158" xr:uid="{00000000-0005-0000-0000-00006E030000}"/>
    <cellStyle name="Rubrik 3 11 2" xfId="365" xr:uid="{00000000-0005-0000-0000-00006F030000}"/>
    <cellStyle name="Rubrik 3 11 2 2" xfId="564" xr:uid="{00000000-0005-0000-0000-000070030000}"/>
    <cellStyle name="Rubrik 3 11 2 2 2" xfId="2265" xr:uid="{00000000-0005-0000-0000-000071030000}"/>
    <cellStyle name="Rubrik 3 11 2 2 2 2" xfId="2767" xr:uid="{00000000-0005-0000-0000-000072030000}"/>
    <cellStyle name="Rubrik 3 11 2 2 2 3" xfId="3153" xr:uid="{00000000-0005-0000-0000-000073030000}"/>
    <cellStyle name="Rubrik 3 11 2 2 2 4" xfId="1101" xr:uid="{00000000-0005-0000-0000-000074030000}"/>
    <cellStyle name="Rubrik 3 11 2 2 2 5" xfId="2818" xr:uid="{00000000-0005-0000-0000-000075030000}"/>
    <cellStyle name="Rubrik 3 11 2 2 2 6" xfId="2759" xr:uid="{00000000-0005-0000-0000-000076030000}"/>
    <cellStyle name="Rubrik 3 11 2 2 2 7" xfId="3201" xr:uid="{00000000-0005-0000-0000-000077030000}"/>
    <cellStyle name="Rubrik 3 11 2 2 3" xfId="3141" xr:uid="{00000000-0005-0000-0000-000078030000}"/>
    <cellStyle name="Rubrik 3 11 2 2 4" xfId="2541" xr:uid="{00000000-0005-0000-0000-000079030000}"/>
    <cellStyle name="Rubrik 3 11 2 2 5" xfId="3142" xr:uid="{00000000-0005-0000-0000-00007A030000}"/>
    <cellStyle name="Rubrik 3 11 2 2 6" xfId="3016" xr:uid="{00000000-0005-0000-0000-00007B030000}"/>
    <cellStyle name="Rubrik 3 11 2 2 7" xfId="1611" xr:uid="{00000000-0005-0000-0000-00007C030000}"/>
    <cellStyle name="Rubrik 3 11 2 2 8" xfId="3203" xr:uid="{00000000-0005-0000-0000-00007D030000}"/>
    <cellStyle name="Rubrik 3 11 2 2 9" xfId="971" xr:uid="{00000000-0005-0000-0000-00007E030000}"/>
    <cellStyle name="Rubrik 3 11 2 3" xfId="1734" xr:uid="{00000000-0005-0000-0000-00007F030000}"/>
    <cellStyle name="Rubrik 3 11 2 3 2" xfId="2752" xr:uid="{00000000-0005-0000-0000-000080030000}"/>
    <cellStyle name="Rubrik 3 11 2 3 3" xfId="3122" xr:uid="{00000000-0005-0000-0000-000081030000}"/>
    <cellStyle name="Rubrik 3 11 2 3 4" xfId="1142" xr:uid="{00000000-0005-0000-0000-000082030000}"/>
    <cellStyle name="Rubrik 3 11 2 3 5" xfId="2712" xr:uid="{00000000-0005-0000-0000-000083030000}"/>
    <cellStyle name="Rubrik 3 11 2 3 6" xfId="3228" xr:uid="{00000000-0005-0000-0000-000084030000}"/>
    <cellStyle name="Rubrik 3 11 2 3 7" xfId="3042" xr:uid="{00000000-0005-0000-0000-000085030000}"/>
    <cellStyle name="Rubrik 3 11 2 4" xfId="1314" xr:uid="{00000000-0005-0000-0000-000086030000}"/>
    <cellStyle name="Rubrik 3 11 2 5" xfId="3258" xr:uid="{00000000-0005-0000-0000-000087030000}"/>
    <cellStyle name="Rubrik 3 11 2 6" xfId="3089" xr:uid="{00000000-0005-0000-0000-000088030000}"/>
    <cellStyle name="Rubrik 3 11 2 7" xfId="2615" xr:uid="{00000000-0005-0000-0000-000089030000}"/>
    <cellStyle name="Rubrik 3 11 2 8" xfId="779" xr:uid="{00000000-0005-0000-0000-00008A030000}"/>
    <cellStyle name="Rubrik 3 11 3" xfId="435" xr:uid="{00000000-0005-0000-0000-00008B030000}"/>
    <cellStyle name="Rubrik 3 11 3 2" xfId="2100" xr:uid="{00000000-0005-0000-0000-00008C030000}"/>
    <cellStyle name="Rubrik 3 11 3 2 2" xfId="1296" xr:uid="{00000000-0005-0000-0000-00008D030000}"/>
    <cellStyle name="Rubrik 3 11 3 2 3" xfId="2817" xr:uid="{00000000-0005-0000-0000-00008E030000}"/>
    <cellStyle name="Rubrik 3 11 3 2 4" xfId="1135" xr:uid="{00000000-0005-0000-0000-00008F030000}"/>
    <cellStyle name="Rubrik 3 11 3 2 5" xfId="3204" xr:uid="{00000000-0005-0000-0000-000090030000}"/>
    <cellStyle name="Rubrik 3 11 3 2 6" xfId="2636" xr:uid="{00000000-0005-0000-0000-000091030000}"/>
    <cellStyle name="Rubrik 3 11 3 2 7" xfId="3090" xr:uid="{00000000-0005-0000-0000-000092030000}"/>
    <cellStyle name="Rubrik 3 11 3 3" xfId="1099" xr:uid="{00000000-0005-0000-0000-000093030000}"/>
    <cellStyle name="Rubrik 3 11 3 4" xfId="2621" xr:uid="{00000000-0005-0000-0000-000094030000}"/>
    <cellStyle name="Rubrik 3 11 3 5" xfId="2750" xr:uid="{00000000-0005-0000-0000-000095030000}"/>
    <cellStyle name="Rubrik 3 11 3 6" xfId="684" xr:uid="{00000000-0005-0000-0000-000096030000}"/>
    <cellStyle name="Rubrik 3 11 3 7" xfId="2558" xr:uid="{00000000-0005-0000-0000-000097030000}"/>
    <cellStyle name="Rubrik 3 11 3 8" xfId="3220" xr:uid="{00000000-0005-0000-0000-000098030000}"/>
    <cellStyle name="Rubrik 3 11 3 9" xfId="849" xr:uid="{00000000-0005-0000-0000-000099030000}"/>
    <cellStyle name="Rubrik 3 11 4" xfId="1416" xr:uid="{00000000-0005-0000-0000-00009A030000}"/>
    <cellStyle name="Rubrik 3 11 4 2" xfId="2874" xr:uid="{00000000-0005-0000-0000-00009B030000}"/>
    <cellStyle name="Rubrik 3 11 4 3" xfId="1210" xr:uid="{00000000-0005-0000-0000-00009C030000}"/>
    <cellStyle name="Rubrik 3 11 4 4" xfId="2805" xr:uid="{00000000-0005-0000-0000-00009D030000}"/>
    <cellStyle name="Rubrik 3 11 4 5" xfId="2632" xr:uid="{00000000-0005-0000-0000-00009E030000}"/>
    <cellStyle name="Rubrik 3 11 4 6" xfId="1754" xr:uid="{00000000-0005-0000-0000-00009F030000}"/>
    <cellStyle name="Rubrik 3 11 4 7" xfId="2641" xr:uid="{00000000-0005-0000-0000-0000A0030000}"/>
    <cellStyle name="Rubrik 3 11 5" xfId="1177" xr:uid="{00000000-0005-0000-0000-0000A1030000}"/>
    <cellStyle name="Rubrik 3 11 6" xfId="2892" xr:uid="{00000000-0005-0000-0000-0000A2030000}"/>
    <cellStyle name="Rubrik 3 11 7" xfId="1153" xr:uid="{00000000-0005-0000-0000-0000A3030000}"/>
    <cellStyle name="Rubrik 3 11 8" xfId="704" xr:uid="{00000000-0005-0000-0000-0000A4030000}"/>
    <cellStyle name="Rubrik 3 12" xfId="263" xr:uid="{00000000-0005-0000-0000-0000A5030000}"/>
    <cellStyle name="Rubrik 3 12 2" xfId="382" xr:uid="{00000000-0005-0000-0000-0000A6030000}"/>
    <cellStyle name="Rubrik 3 12 2 2" xfId="581" xr:uid="{00000000-0005-0000-0000-0000A7030000}"/>
    <cellStyle name="Rubrik 3 12 2 2 2" xfId="2282" xr:uid="{00000000-0005-0000-0000-0000A8030000}"/>
    <cellStyle name="Rubrik 3 12 2 2 2 2" xfId="2854" xr:uid="{00000000-0005-0000-0000-0000A9030000}"/>
    <cellStyle name="Rubrik 3 12 2 2 2 3" xfId="1597" xr:uid="{00000000-0005-0000-0000-0000AA030000}"/>
    <cellStyle name="Rubrik 3 12 2 2 2 4" xfId="3036" xr:uid="{00000000-0005-0000-0000-0000AB030000}"/>
    <cellStyle name="Rubrik 3 12 2 2 2 5" xfId="1202" xr:uid="{00000000-0005-0000-0000-0000AC030000}"/>
    <cellStyle name="Rubrik 3 12 2 2 2 6" xfId="3001" xr:uid="{00000000-0005-0000-0000-0000AD030000}"/>
    <cellStyle name="Rubrik 3 12 2 2 2 7" xfId="2745" xr:uid="{00000000-0005-0000-0000-0000AE030000}"/>
    <cellStyle name="Rubrik 3 12 2 2 3" xfId="2758" xr:uid="{00000000-0005-0000-0000-0000AF030000}"/>
    <cellStyle name="Rubrik 3 12 2 2 4" xfId="1365" xr:uid="{00000000-0005-0000-0000-0000B0030000}"/>
    <cellStyle name="Rubrik 3 12 2 2 5" xfId="1096" xr:uid="{00000000-0005-0000-0000-0000B1030000}"/>
    <cellStyle name="Rubrik 3 12 2 2 6" xfId="2967" xr:uid="{00000000-0005-0000-0000-0000B2030000}"/>
    <cellStyle name="Rubrik 3 12 2 2 7" xfId="3314" xr:uid="{00000000-0005-0000-0000-0000B3030000}"/>
    <cellStyle name="Rubrik 3 12 2 2 8" xfId="3309" xr:uid="{00000000-0005-0000-0000-0000B4030000}"/>
    <cellStyle name="Rubrik 3 12 2 2 9" xfId="988" xr:uid="{00000000-0005-0000-0000-0000B5030000}"/>
    <cellStyle name="Rubrik 3 12 2 3" xfId="1741" xr:uid="{00000000-0005-0000-0000-0000B6030000}"/>
    <cellStyle name="Rubrik 3 12 2 3 2" xfId="1229" xr:uid="{00000000-0005-0000-0000-0000B7030000}"/>
    <cellStyle name="Rubrik 3 12 2 3 3" xfId="2591" xr:uid="{00000000-0005-0000-0000-0000B8030000}"/>
    <cellStyle name="Rubrik 3 12 2 3 4" xfId="1343" xr:uid="{00000000-0005-0000-0000-0000B9030000}"/>
    <cellStyle name="Rubrik 3 12 2 3 5" xfId="1149" xr:uid="{00000000-0005-0000-0000-0000BA030000}"/>
    <cellStyle name="Rubrik 3 12 2 3 6" xfId="2911" xr:uid="{00000000-0005-0000-0000-0000BB030000}"/>
    <cellStyle name="Rubrik 3 12 2 3 7" xfId="3221" xr:uid="{00000000-0005-0000-0000-0000BC030000}"/>
    <cellStyle name="Rubrik 3 12 2 4" xfId="1326" xr:uid="{00000000-0005-0000-0000-0000BD030000}"/>
    <cellStyle name="Rubrik 3 12 2 5" xfId="3215" xr:uid="{00000000-0005-0000-0000-0000BE030000}"/>
    <cellStyle name="Rubrik 3 12 2 6" xfId="2858" xr:uid="{00000000-0005-0000-0000-0000BF030000}"/>
    <cellStyle name="Rubrik 3 12 2 7" xfId="2999" xr:uid="{00000000-0005-0000-0000-0000C0030000}"/>
    <cellStyle name="Rubrik 3 12 2 8" xfId="796" xr:uid="{00000000-0005-0000-0000-0000C1030000}"/>
    <cellStyle name="Rubrik 3 12 3" xfId="452" xr:uid="{00000000-0005-0000-0000-0000C2030000}"/>
    <cellStyle name="Rubrik 3 12 3 2" xfId="2117" xr:uid="{00000000-0005-0000-0000-0000C3030000}"/>
    <cellStyle name="Rubrik 3 12 3 2 2" xfId="2795" xr:uid="{00000000-0005-0000-0000-0000C4030000}"/>
    <cellStyle name="Rubrik 3 12 3 2 3" xfId="1218" xr:uid="{00000000-0005-0000-0000-0000C5030000}"/>
    <cellStyle name="Rubrik 3 12 3 2 4" xfId="1201" xr:uid="{00000000-0005-0000-0000-0000C6030000}"/>
    <cellStyle name="Rubrik 3 12 3 2 5" xfId="1163" xr:uid="{00000000-0005-0000-0000-0000C7030000}"/>
    <cellStyle name="Rubrik 3 12 3 2 6" xfId="1239" xr:uid="{00000000-0005-0000-0000-0000C8030000}"/>
    <cellStyle name="Rubrik 3 12 3 2 7" xfId="2705" xr:uid="{00000000-0005-0000-0000-0000C9030000}"/>
    <cellStyle name="Rubrik 3 12 3 3" xfId="2680" xr:uid="{00000000-0005-0000-0000-0000CA030000}"/>
    <cellStyle name="Rubrik 3 12 3 4" xfId="2577" xr:uid="{00000000-0005-0000-0000-0000CB030000}"/>
    <cellStyle name="Rubrik 3 12 3 5" xfId="3271" xr:uid="{00000000-0005-0000-0000-0000CC030000}"/>
    <cellStyle name="Rubrik 3 12 3 6" xfId="2754" xr:uid="{00000000-0005-0000-0000-0000CD030000}"/>
    <cellStyle name="Rubrik 3 12 3 7" xfId="1618" xr:uid="{00000000-0005-0000-0000-0000CE030000}"/>
    <cellStyle name="Rubrik 3 12 3 8" xfId="1598" xr:uid="{00000000-0005-0000-0000-0000CF030000}"/>
    <cellStyle name="Rubrik 3 12 3 9" xfId="866" xr:uid="{00000000-0005-0000-0000-0000D0030000}"/>
    <cellStyle name="Rubrik 3 12 4" xfId="1410" xr:uid="{00000000-0005-0000-0000-0000D1030000}"/>
    <cellStyle name="Rubrik 3 12 4 2" xfId="3011" xr:uid="{00000000-0005-0000-0000-0000D2030000}"/>
    <cellStyle name="Rubrik 3 12 4 3" xfId="1235" xr:uid="{00000000-0005-0000-0000-0000D3030000}"/>
    <cellStyle name="Rubrik 3 12 4 4" xfId="1223" xr:uid="{00000000-0005-0000-0000-0000D4030000}"/>
    <cellStyle name="Rubrik 3 12 4 5" xfId="1139" xr:uid="{00000000-0005-0000-0000-0000D5030000}"/>
    <cellStyle name="Rubrik 3 12 4 6" xfId="1452" xr:uid="{00000000-0005-0000-0000-0000D6030000}"/>
    <cellStyle name="Rubrik 3 12 4 7" xfId="2740" xr:uid="{00000000-0005-0000-0000-0000D7030000}"/>
    <cellStyle name="Rubrik 3 12 5" xfId="2783" xr:uid="{00000000-0005-0000-0000-0000D8030000}"/>
    <cellStyle name="Rubrik 3 12 6" xfId="2973" xr:uid="{00000000-0005-0000-0000-0000D9030000}"/>
    <cellStyle name="Rubrik 3 12 7" xfId="2539" xr:uid="{00000000-0005-0000-0000-0000DA030000}"/>
    <cellStyle name="Rubrik 3 12 8" xfId="721" xr:uid="{00000000-0005-0000-0000-0000DB030000}"/>
    <cellStyle name="Rubrik 3 13" xfId="145" xr:uid="{00000000-0005-0000-0000-0000DC030000}"/>
    <cellStyle name="Rubrik 3 13 2" xfId="359" xr:uid="{00000000-0005-0000-0000-0000DD030000}"/>
    <cellStyle name="Rubrik 3 13 2 2" xfId="558" xr:uid="{00000000-0005-0000-0000-0000DE030000}"/>
    <cellStyle name="Rubrik 3 13 2 2 2" xfId="2259" xr:uid="{00000000-0005-0000-0000-0000DF030000}"/>
    <cellStyle name="Rubrik 3 13 2 2 2 2" xfId="1106" xr:uid="{00000000-0005-0000-0000-0000E0030000}"/>
    <cellStyle name="Rubrik 3 13 2 2 2 3" xfId="2605" xr:uid="{00000000-0005-0000-0000-0000E1030000}"/>
    <cellStyle name="Rubrik 3 13 2 2 2 4" xfId="2626" xr:uid="{00000000-0005-0000-0000-0000E2030000}"/>
    <cellStyle name="Rubrik 3 13 2 2 2 5" xfId="1170" xr:uid="{00000000-0005-0000-0000-0000E3030000}"/>
    <cellStyle name="Rubrik 3 13 2 2 2 6" xfId="3200" xr:uid="{00000000-0005-0000-0000-0000E4030000}"/>
    <cellStyle name="Rubrik 3 13 2 2 2 7" xfId="3126" xr:uid="{00000000-0005-0000-0000-0000E5030000}"/>
    <cellStyle name="Rubrik 3 13 2 2 3" xfId="2633" xr:uid="{00000000-0005-0000-0000-0000E6030000}"/>
    <cellStyle name="Rubrik 3 13 2 2 4" xfId="3054" xr:uid="{00000000-0005-0000-0000-0000E7030000}"/>
    <cellStyle name="Rubrik 3 13 2 2 5" xfId="1175" xr:uid="{00000000-0005-0000-0000-0000E8030000}"/>
    <cellStyle name="Rubrik 3 13 2 2 6" xfId="3180" xr:uid="{00000000-0005-0000-0000-0000E9030000}"/>
    <cellStyle name="Rubrik 3 13 2 2 7" xfId="3305" xr:uid="{00000000-0005-0000-0000-0000EA030000}"/>
    <cellStyle name="Rubrik 3 13 2 2 8" xfId="3343" xr:uid="{00000000-0005-0000-0000-0000EB030000}"/>
    <cellStyle name="Rubrik 3 13 2 2 9" xfId="965" xr:uid="{00000000-0005-0000-0000-0000EC030000}"/>
    <cellStyle name="Rubrik 3 13 2 3" xfId="1730" xr:uid="{00000000-0005-0000-0000-0000ED030000}"/>
    <cellStyle name="Rubrik 3 13 2 3 2" xfId="1350" xr:uid="{00000000-0005-0000-0000-0000EE030000}"/>
    <cellStyle name="Rubrik 3 13 2 3 3" xfId="2844" xr:uid="{00000000-0005-0000-0000-0000EF030000}"/>
    <cellStyle name="Rubrik 3 13 2 3 4" xfId="3065" xr:uid="{00000000-0005-0000-0000-0000F0030000}"/>
    <cellStyle name="Rubrik 3 13 2 3 5" xfId="2822" xr:uid="{00000000-0005-0000-0000-0000F1030000}"/>
    <cellStyle name="Rubrik 3 13 2 3 6" xfId="3115" xr:uid="{00000000-0005-0000-0000-0000F2030000}"/>
    <cellStyle name="Rubrik 3 13 2 3 7" xfId="3311" xr:uid="{00000000-0005-0000-0000-0000F3030000}"/>
    <cellStyle name="Rubrik 3 13 2 4" xfId="1310" xr:uid="{00000000-0005-0000-0000-0000F4030000}"/>
    <cellStyle name="Rubrik 3 13 2 5" xfId="2622" xr:uid="{00000000-0005-0000-0000-0000F5030000}"/>
    <cellStyle name="Rubrik 3 13 2 6" xfId="2708" xr:uid="{00000000-0005-0000-0000-0000F6030000}"/>
    <cellStyle name="Rubrik 3 13 2 7" xfId="3198" xr:uid="{00000000-0005-0000-0000-0000F7030000}"/>
    <cellStyle name="Rubrik 3 13 2 8" xfId="773" xr:uid="{00000000-0005-0000-0000-0000F8030000}"/>
    <cellStyle name="Rubrik 3 13 3" xfId="429" xr:uid="{00000000-0005-0000-0000-0000F9030000}"/>
    <cellStyle name="Rubrik 3 13 3 2" xfId="2094" xr:uid="{00000000-0005-0000-0000-0000FA030000}"/>
    <cellStyle name="Rubrik 3 13 3 2 2" xfId="2979" xr:uid="{00000000-0005-0000-0000-0000FB030000}"/>
    <cellStyle name="Rubrik 3 13 3 2 3" xfId="2776" xr:uid="{00000000-0005-0000-0000-0000FC030000}"/>
    <cellStyle name="Rubrik 3 13 3 2 4" xfId="2687" xr:uid="{00000000-0005-0000-0000-0000FD030000}"/>
    <cellStyle name="Rubrik 3 13 3 2 5" xfId="2996" xr:uid="{00000000-0005-0000-0000-0000FE030000}"/>
    <cellStyle name="Rubrik 3 13 3 2 6" xfId="2563" xr:uid="{00000000-0005-0000-0000-0000FF030000}"/>
    <cellStyle name="Rubrik 3 13 3 2 7" xfId="3165" xr:uid="{00000000-0005-0000-0000-000000040000}"/>
    <cellStyle name="Rubrik 3 13 3 3" xfId="2930" xr:uid="{00000000-0005-0000-0000-000001040000}"/>
    <cellStyle name="Rubrik 3 13 3 4" xfId="2837" xr:uid="{00000000-0005-0000-0000-000002040000}"/>
    <cellStyle name="Rubrik 3 13 3 5" xfId="3237" xr:uid="{00000000-0005-0000-0000-000003040000}"/>
    <cellStyle name="Rubrik 3 13 3 6" xfId="3289" xr:uid="{00000000-0005-0000-0000-000004040000}"/>
    <cellStyle name="Rubrik 3 13 3 7" xfId="3202" xr:uid="{00000000-0005-0000-0000-000005040000}"/>
    <cellStyle name="Rubrik 3 13 3 8" xfId="2757" xr:uid="{00000000-0005-0000-0000-000006040000}"/>
    <cellStyle name="Rubrik 3 13 3 9" xfId="843" xr:uid="{00000000-0005-0000-0000-000007040000}"/>
    <cellStyle name="Rubrik 3 13 4" xfId="1418" xr:uid="{00000000-0005-0000-0000-000008040000}"/>
    <cellStyle name="Rubrik 3 13 4 2" xfId="2700" xr:uid="{00000000-0005-0000-0000-000009040000}"/>
    <cellStyle name="Rubrik 3 13 4 3" xfId="2985" xr:uid="{00000000-0005-0000-0000-00000A040000}"/>
    <cellStyle name="Rubrik 3 13 4 4" xfId="1059" xr:uid="{00000000-0005-0000-0000-00000B040000}"/>
    <cellStyle name="Rubrik 3 13 4 5" xfId="3283" xr:uid="{00000000-0005-0000-0000-00000C040000}"/>
    <cellStyle name="Rubrik 3 13 4 6" xfId="2847" xr:uid="{00000000-0005-0000-0000-00000D040000}"/>
    <cellStyle name="Rubrik 3 13 4 7" xfId="3317" xr:uid="{00000000-0005-0000-0000-00000E040000}"/>
    <cellStyle name="Rubrik 3 13 5" xfId="672" xr:uid="{00000000-0005-0000-0000-00000F040000}"/>
    <cellStyle name="Rubrik 3 13 6" xfId="2774" xr:uid="{00000000-0005-0000-0000-000010040000}"/>
    <cellStyle name="Rubrik 3 13 7" xfId="1105" xr:uid="{00000000-0005-0000-0000-000011040000}"/>
    <cellStyle name="Rubrik 3 13 8" xfId="698" xr:uid="{00000000-0005-0000-0000-000012040000}"/>
    <cellStyle name="Rubrik 3 14" xfId="290" xr:uid="{00000000-0005-0000-0000-000013040000}"/>
    <cellStyle name="Rubrik 3 14 2" xfId="389" xr:uid="{00000000-0005-0000-0000-000014040000}"/>
    <cellStyle name="Rubrik 3 14 2 2" xfId="588" xr:uid="{00000000-0005-0000-0000-000015040000}"/>
    <cellStyle name="Rubrik 3 14 2 2 2" xfId="2289" xr:uid="{00000000-0005-0000-0000-000016040000}"/>
    <cellStyle name="Rubrik 3 14 2 2 2 2" xfId="1341" xr:uid="{00000000-0005-0000-0000-000017040000}"/>
    <cellStyle name="Rubrik 3 14 2 2 2 3" xfId="1346" xr:uid="{00000000-0005-0000-0000-000018040000}"/>
    <cellStyle name="Rubrik 3 14 2 2 2 4" xfId="1615" xr:uid="{00000000-0005-0000-0000-000019040000}"/>
    <cellStyle name="Rubrik 3 14 2 2 2 5" xfId="2702" xr:uid="{00000000-0005-0000-0000-00001A040000}"/>
    <cellStyle name="Rubrik 3 14 2 2 2 6" xfId="3261" xr:uid="{00000000-0005-0000-0000-00001B040000}"/>
    <cellStyle name="Rubrik 3 14 2 2 2 7" xfId="3284" xr:uid="{00000000-0005-0000-0000-00001C040000}"/>
    <cellStyle name="Rubrik 3 14 2 2 3" xfId="1082" xr:uid="{00000000-0005-0000-0000-00001D040000}"/>
    <cellStyle name="Rubrik 3 14 2 2 4" xfId="3177" xr:uid="{00000000-0005-0000-0000-00001E040000}"/>
    <cellStyle name="Rubrik 3 14 2 2 5" xfId="2710" xr:uid="{00000000-0005-0000-0000-00001F040000}"/>
    <cellStyle name="Rubrik 3 14 2 2 6" xfId="3288" xr:uid="{00000000-0005-0000-0000-000020040000}"/>
    <cellStyle name="Rubrik 3 14 2 2 7" xfId="2980" xr:uid="{00000000-0005-0000-0000-000021040000}"/>
    <cellStyle name="Rubrik 3 14 2 2 8" xfId="3310" xr:uid="{00000000-0005-0000-0000-000022040000}"/>
    <cellStyle name="Rubrik 3 14 2 2 9" xfId="995" xr:uid="{00000000-0005-0000-0000-000023040000}"/>
    <cellStyle name="Rubrik 3 14 2 3" xfId="1743" xr:uid="{00000000-0005-0000-0000-000024040000}"/>
    <cellStyle name="Rubrik 3 14 2 3 2" xfId="2579" xr:uid="{00000000-0005-0000-0000-000025040000}"/>
    <cellStyle name="Rubrik 3 14 2 3 3" xfId="2920" xr:uid="{00000000-0005-0000-0000-000026040000}"/>
    <cellStyle name="Rubrik 3 14 2 3 4" xfId="1233" xr:uid="{00000000-0005-0000-0000-000027040000}"/>
    <cellStyle name="Rubrik 3 14 2 3 5" xfId="2829" xr:uid="{00000000-0005-0000-0000-000028040000}"/>
    <cellStyle name="Rubrik 3 14 2 3 6" xfId="2941" xr:uid="{00000000-0005-0000-0000-000029040000}"/>
    <cellStyle name="Rubrik 3 14 2 3 7" xfId="2834" xr:uid="{00000000-0005-0000-0000-00002A040000}"/>
    <cellStyle name="Rubrik 3 14 2 4" xfId="1331" xr:uid="{00000000-0005-0000-0000-00002B040000}"/>
    <cellStyle name="Rubrik 3 14 2 5" xfId="2675" xr:uid="{00000000-0005-0000-0000-00002C040000}"/>
    <cellStyle name="Rubrik 3 14 2 6" xfId="3133" xr:uid="{00000000-0005-0000-0000-00002D040000}"/>
    <cellStyle name="Rubrik 3 14 2 7" xfId="675" xr:uid="{00000000-0005-0000-0000-00002E040000}"/>
    <cellStyle name="Rubrik 3 14 2 8" xfId="803" xr:uid="{00000000-0005-0000-0000-00002F040000}"/>
    <cellStyle name="Rubrik 3 14 3" xfId="459" xr:uid="{00000000-0005-0000-0000-000030040000}"/>
    <cellStyle name="Rubrik 3 14 3 2" xfId="2124" xr:uid="{00000000-0005-0000-0000-000031040000}"/>
    <cellStyle name="Rubrik 3 14 3 2 2" xfId="2915" xr:uid="{00000000-0005-0000-0000-000032040000}"/>
    <cellStyle name="Rubrik 3 14 3 2 3" xfId="2722" xr:uid="{00000000-0005-0000-0000-000033040000}"/>
    <cellStyle name="Rubrik 3 14 3 2 4" xfId="2957" xr:uid="{00000000-0005-0000-0000-000034040000}"/>
    <cellStyle name="Rubrik 3 14 3 2 5" xfId="2627" xr:uid="{00000000-0005-0000-0000-000035040000}"/>
    <cellStyle name="Rubrik 3 14 3 2 6" xfId="2652" xr:uid="{00000000-0005-0000-0000-000036040000}"/>
    <cellStyle name="Rubrik 3 14 3 2 7" xfId="1125" xr:uid="{00000000-0005-0000-0000-000037040000}"/>
    <cellStyle name="Rubrik 3 14 3 3" xfId="2913" xr:uid="{00000000-0005-0000-0000-000038040000}"/>
    <cellStyle name="Rubrik 3 14 3 4" xfId="3008" xr:uid="{00000000-0005-0000-0000-000039040000}"/>
    <cellStyle name="Rubrik 3 14 3 5" xfId="3176" xr:uid="{00000000-0005-0000-0000-00003A040000}"/>
    <cellStyle name="Rubrik 3 14 3 6" xfId="2983" xr:uid="{00000000-0005-0000-0000-00003B040000}"/>
    <cellStyle name="Rubrik 3 14 3 7" xfId="1195" xr:uid="{00000000-0005-0000-0000-00003C040000}"/>
    <cellStyle name="Rubrik 3 14 3 8" xfId="2845" xr:uid="{00000000-0005-0000-0000-00003D040000}"/>
    <cellStyle name="Rubrik 3 14 3 9" xfId="873" xr:uid="{00000000-0005-0000-0000-00003E040000}"/>
    <cellStyle name="Rubrik 3 14 4" xfId="1717" xr:uid="{00000000-0005-0000-0000-00003F040000}"/>
    <cellStyle name="Rubrik 3 14 4 2" xfId="2773" xr:uid="{00000000-0005-0000-0000-000040040000}"/>
    <cellStyle name="Rubrik 3 14 4 3" xfId="2849" xr:uid="{00000000-0005-0000-0000-000041040000}"/>
    <cellStyle name="Rubrik 3 14 4 4" xfId="1187" xr:uid="{00000000-0005-0000-0000-000042040000}"/>
    <cellStyle name="Rubrik 3 14 4 5" xfId="1295" xr:uid="{00000000-0005-0000-0000-000043040000}"/>
    <cellStyle name="Rubrik 3 14 4 6" xfId="2855" xr:uid="{00000000-0005-0000-0000-000044040000}"/>
    <cellStyle name="Rubrik 3 14 4 7" xfId="3243" xr:uid="{00000000-0005-0000-0000-000045040000}"/>
    <cellStyle name="Rubrik 3 14 5" xfId="2766" xr:uid="{00000000-0005-0000-0000-000046040000}"/>
    <cellStyle name="Rubrik 3 14 6" xfId="1375" xr:uid="{00000000-0005-0000-0000-000047040000}"/>
    <cellStyle name="Rubrik 3 14 7" xfId="2927" xr:uid="{00000000-0005-0000-0000-000048040000}"/>
    <cellStyle name="Rubrik 3 14 8" xfId="728" xr:uid="{00000000-0005-0000-0000-000049040000}"/>
    <cellStyle name="Rubrik 3 15" xfId="256" xr:uid="{00000000-0005-0000-0000-00004A040000}"/>
    <cellStyle name="Rubrik 3 15 2" xfId="377" xr:uid="{00000000-0005-0000-0000-00004B040000}"/>
    <cellStyle name="Rubrik 3 15 2 2" xfId="576" xr:uid="{00000000-0005-0000-0000-00004C040000}"/>
    <cellStyle name="Rubrik 3 15 2 2 2" xfId="2277" xr:uid="{00000000-0005-0000-0000-00004D040000}"/>
    <cellStyle name="Rubrik 3 15 2 2 2 2" xfId="2707" xr:uid="{00000000-0005-0000-0000-00004E040000}"/>
    <cellStyle name="Rubrik 3 15 2 2 2 3" xfId="3108" xr:uid="{00000000-0005-0000-0000-00004F040000}"/>
    <cellStyle name="Rubrik 3 15 2 2 2 4" xfId="2910" xr:uid="{00000000-0005-0000-0000-000050040000}"/>
    <cellStyle name="Rubrik 3 15 2 2 2 5" xfId="3104" xr:uid="{00000000-0005-0000-0000-000051040000}"/>
    <cellStyle name="Rubrik 3 15 2 2 2 6" xfId="3043" xr:uid="{00000000-0005-0000-0000-000052040000}"/>
    <cellStyle name="Rubrik 3 15 2 2 2 7" xfId="3170" xr:uid="{00000000-0005-0000-0000-000053040000}"/>
    <cellStyle name="Rubrik 3 15 2 2 3" xfId="3096" xr:uid="{00000000-0005-0000-0000-000054040000}"/>
    <cellStyle name="Rubrik 3 15 2 2 4" xfId="1374" xr:uid="{00000000-0005-0000-0000-000055040000}"/>
    <cellStyle name="Rubrik 3 15 2 2 5" xfId="3169" xr:uid="{00000000-0005-0000-0000-000056040000}"/>
    <cellStyle name="Rubrik 3 15 2 2 6" xfId="3101" xr:uid="{00000000-0005-0000-0000-000057040000}"/>
    <cellStyle name="Rubrik 3 15 2 2 7" xfId="3162" xr:uid="{00000000-0005-0000-0000-000058040000}"/>
    <cellStyle name="Rubrik 3 15 2 2 8" xfId="3338" xr:uid="{00000000-0005-0000-0000-000059040000}"/>
    <cellStyle name="Rubrik 3 15 2 2 9" xfId="983" xr:uid="{00000000-0005-0000-0000-00005A040000}"/>
    <cellStyle name="Rubrik 3 15 2 3" xfId="1739" xr:uid="{00000000-0005-0000-0000-00005B040000}"/>
    <cellStyle name="Rubrik 3 15 2 3 2" xfId="2733" xr:uid="{00000000-0005-0000-0000-00005C040000}"/>
    <cellStyle name="Rubrik 3 15 2 3 3" xfId="2764" xr:uid="{00000000-0005-0000-0000-00005D040000}"/>
    <cellStyle name="Rubrik 3 15 2 3 4" xfId="1068" xr:uid="{00000000-0005-0000-0000-00005E040000}"/>
    <cellStyle name="Rubrik 3 15 2 3 5" xfId="3032" xr:uid="{00000000-0005-0000-0000-00005F040000}"/>
    <cellStyle name="Rubrik 3 15 2 3 6" xfId="3295" xr:uid="{00000000-0005-0000-0000-000060040000}"/>
    <cellStyle name="Rubrik 3 15 2 3 7" xfId="1070" xr:uid="{00000000-0005-0000-0000-000061040000}"/>
    <cellStyle name="Rubrik 3 15 2 4" xfId="1322" xr:uid="{00000000-0005-0000-0000-000062040000}"/>
    <cellStyle name="Rubrik 3 15 2 5" xfId="3324" xr:uid="{00000000-0005-0000-0000-000063040000}"/>
    <cellStyle name="Rubrik 3 15 2 6" xfId="3172" xr:uid="{00000000-0005-0000-0000-000064040000}"/>
    <cellStyle name="Rubrik 3 15 2 7" xfId="3064" xr:uid="{00000000-0005-0000-0000-000065040000}"/>
    <cellStyle name="Rubrik 3 15 2 8" xfId="791" xr:uid="{00000000-0005-0000-0000-000066040000}"/>
    <cellStyle name="Rubrik 3 15 3" xfId="447" xr:uid="{00000000-0005-0000-0000-000067040000}"/>
    <cellStyle name="Rubrik 3 15 3 2" xfId="2112" xr:uid="{00000000-0005-0000-0000-000068040000}"/>
    <cellStyle name="Rubrik 3 15 3 2 2" xfId="1093" xr:uid="{00000000-0005-0000-0000-000069040000}"/>
    <cellStyle name="Rubrik 3 15 3 2 3" xfId="1443" xr:uid="{00000000-0005-0000-0000-00006A040000}"/>
    <cellStyle name="Rubrik 3 15 3 2 4" xfId="2785" xr:uid="{00000000-0005-0000-0000-00006B040000}"/>
    <cellStyle name="Rubrik 3 15 3 2 5" xfId="3158" xr:uid="{00000000-0005-0000-0000-00006C040000}"/>
    <cellStyle name="Rubrik 3 15 3 2 6" xfId="3188" xr:uid="{00000000-0005-0000-0000-00006D040000}"/>
    <cellStyle name="Rubrik 3 15 3 2 7" xfId="3208" xr:uid="{00000000-0005-0000-0000-00006E040000}"/>
    <cellStyle name="Rubrik 3 15 3 3" xfId="3109" xr:uid="{00000000-0005-0000-0000-00006F040000}"/>
    <cellStyle name="Rubrik 3 15 3 4" xfId="2813" xr:uid="{00000000-0005-0000-0000-000070040000}"/>
    <cellStyle name="Rubrik 3 15 3 5" xfId="3102" xr:uid="{00000000-0005-0000-0000-000071040000}"/>
    <cellStyle name="Rubrik 3 15 3 6" xfId="3139" xr:uid="{00000000-0005-0000-0000-000072040000}"/>
    <cellStyle name="Rubrik 3 15 3 7" xfId="3334" xr:uid="{00000000-0005-0000-0000-000073040000}"/>
    <cellStyle name="Rubrik 3 15 3 8" xfId="3340" xr:uid="{00000000-0005-0000-0000-000074040000}"/>
    <cellStyle name="Rubrik 3 15 3 9" xfId="861" xr:uid="{00000000-0005-0000-0000-000075040000}"/>
    <cellStyle name="Rubrik 3 15 4" xfId="1561" xr:uid="{00000000-0005-0000-0000-000076040000}"/>
    <cellStyle name="Rubrik 3 15 4 2" xfId="2974" xr:uid="{00000000-0005-0000-0000-000077040000}"/>
    <cellStyle name="Rubrik 3 15 4 3" xfId="1136" xr:uid="{00000000-0005-0000-0000-000078040000}"/>
    <cellStyle name="Rubrik 3 15 4 4" xfId="2559" xr:uid="{00000000-0005-0000-0000-000079040000}"/>
    <cellStyle name="Rubrik 3 15 4 5" xfId="3106" xr:uid="{00000000-0005-0000-0000-00007A040000}"/>
    <cellStyle name="Rubrik 3 15 4 6" xfId="3272" xr:uid="{00000000-0005-0000-0000-00007B040000}"/>
    <cellStyle name="Rubrik 3 15 4 7" xfId="2650" xr:uid="{00000000-0005-0000-0000-00007C040000}"/>
    <cellStyle name="Rubrik 3 15 5" xfId="3026" xr:uid="{00000000-0005-0000-0000-00007D040000}"/>
    <cellStyle name="Rubrik 3 15 6" xfId="2635" xr:uid="{00000000-0005-0000-0000-00007E040000}"/>
    <cellStyle name="Rubrik 3 15 7" xfId="2907" xr:uid="{00000000-0005-0000-0000-00007F040000}"/>
    <cellStyle name="Rubrik 3 15 8" xfId="716" xr:uid="{00000000-0005-0000-0000-000080040000}"/>
    <cellStyle name="Rubrik 3 16" xfId="278" xr:uid="{00000000-0005-0000-0000-000081040000}"/>
    <cellStyle name="Rubrik 3 16 2" xfId="385" xr:uid="{00000000-0005-0000-0000-000082040000}"/>
    <cellStyle name="Rubrik 3 16 2 2" xfId="584" xr:uid="{00000000-0005-0000-0000-000083040000}"/>
    <cellStyle name="Rubrik 3 16 2 2 2" xfId="2285" xr:uid="{00000000-0005-0000-0000-000084040000}"/>
    <cellStyle name="Rubrik 3 16 2 2 2 2" xfId="2701" xr:uid="{00000000-0005-0000-0000-000085040000}"/>
    <cellStyle name="Rubrik 3 16 2 2 2 3" xfId="2706" xr:uid="{00000000-0005-0000-0000-000086040000}"/>
    <cellStyle name="Rubrik 3 16 2 2 2 4" xfId="3022" xr:uid="{00000000-0005-0000-0000-000087040000}"/>
    <cellStyle name="Rubrik 3 16 2 2 2 5" xfId="2630" xr:uid="{00000000-0005-0000-0000-000088040000}"/>
    <cellStyle name="Rubrik 3 16 2 2 2 6" xfId="2992" xr:uid="{00000000-0005-0000-0000-000089040000}"/>
    <cellStyle name="Rubrik 3 16 2 2 2 7" xfId="3225" xr:uid="{00000000-0005-0000-0000-00008A040000}"/>
    <cellStyle name="Rubrik 3 16 2 2 3" xfId="1299" xr:uid="{00000000-0005-0000-0000-00008B040000}"/>
    <cellStyle name="Rubrik 3 16 2 2 4" xfId="2649" xr:uid="{00000000-0005-0000-0000-00008C040000}"/>
    <cellStyle name="Rubrik 3 16 2 2 5" xfId="3249" xr:uid="{00000000-0005-0000-0000-00008D040000}"/>
    <cellStyle name="Rubrik 3 16 2 2 6" xfId="2838" xr:uid="{00000000-0005-0000-0000-00008E040000}"/>
    <cellStyle name="Rubrik 3 16 2 2 7" xfId="3046" xr:uid="{00000000-0005-0000-0000-00008F040000}"/>
    <cellStyle name="Rubrik 3 16 2 2 8" xfId="3252" xr:uid="{00000000-0005-0000-0000-000090040000}"/>
    <cellStyle name="Rubrik 3 16 2 2 9" xfId="991" xr:uid="{00000000-0005-0000-0000-000091040000}"/>
    <cellStyle name="Rubrik 3 16 2 3" xfId="1742" xr:uid="{00000000-0005-0000-0000-000092040000}"/>
    <cellStyle name="Rubrik 3 16 2 3 2" xfId="2572" xr:uid="{00000000-0005-0000-0000-000093040000}"/>
    <cellStyle name="Rubrik 3 16 2 3 3" xfId="2873" xr:uid="{00000000-0005-0000-0000-000094040000}"/>
    <cellStyle name="Rubrik 3 16 2 3 4" xfId="2616" xr:uid="{00000000-0005-0000-0000-000095040000}"/>
    <cellStyle name="Rubrik 3 16 2 3 5" xfId="3112" xr:uid="{00000000-0005-0000-0000-000096040000}"/>
    <cellStyle name="Rubrik 3 16 2 3 6" xfId="3296" xr:uid="{00000000-0005-0000-0000-000097040000}"/>
    <cellStyle name="Rubrik 3 16 2 3 7" xfId="3304" xr:uid="{00000000-0005-0000-0000-000098040000}"/>
    <cellStyle name="Rubrik 3 16 2 4" xfId="1328" xr:uid="{00000000-0005-0000-0000-000099040000}"/>
    <cellStyle name="Rubrik 3 16 2 5" xfId="2713" xr:uid="{00000000-0005-0000-0000-00009A040000}"/>
    <cellStyle name="Rubrik 3 16 2 6" xfId="3134" xr:uid="{00000000-0005-0000-0000-00009B040000}"/>
    <cellStyle name="Rubrik 3 16 2 7" xfId="2784" xr:uid="{00000000-0005-0000-0000-00009C040000}"/>
    <cellStyle name="Rubrik 3 16 2 8" xfId="799" xr:uid="{00000000-0005-0000-0000-00009D040000}"/>
    <cellStyle name="Rubrik 3 16 3" xfId="455" xr:uid="{00000000-0005-0000-0000-00009E040000}"/>
    <cellStyle name="Rubrik 3 16 3 2" xfId="2120" xr:uid="{00000000-0005-0000-0000-00009F040000}"/>
    <cellStyle name="Rubrik 3 16 3 2 2" xfId="2841" xr:uid="{00000000-0005-0000-0000-0000A0040000}"/>
    <cellStyle name="Rubrik 3 16 3 2 3" xfId="1123" xr:uid="{00000000-0005-0000-0000-0000A1040000}"/>
    <cellStyle name="Rubrik 3 16 3 2 4" xfId="2922" xr:uid="{00000000-0005-0000-0000-0000A2040000}"/>
    <cellStyle name="Rubrik 3 16 3 2 5" xfId="1371" xr:uid="{00000000-0005-0000-0000-0000A3040000}"/>
    <cellStyle name="Rubrik 3 16 3 2 6" xfId="2575" xr:uid="{00000000-0005-0000-0000-0000A4040000}"/>
    <cellStyle name="Rubrik 3 16 3 2 7" xfId="3132" xr:uid="{00000000-0005-0000-0000-0000A5040000}"/>
    <cellStyle name="Rubrik 3 16 3 3" xfId="1085" xr:uid="{00000000-0005-0000-0000-0000A6040000}"/>
    <cellStyle name="Rubrik 3 16 3 4" xfId="2629" xr:uid="{00000000-0005-0000-0000-0000A7040000}"/>
    <cellStyle name="Rubrik 3 16 3 5" xfId="1110" xr:uid="{00000000-0005-0000-0000-0000A8040000}"/>
    <cellStyle name="Rubrik 3 16 3 6" xfId="3185" xr:uid="{00000000-0005-0000-0000-0000A9040000}"/>
    <cellStyle name="Rubrik 3 16 3 7" xfId="3070" xr:uid="{00000000-0005-0000-0000-0000AA040000}"/>
    <cellStyle name="Rubrik 3 16 3 8" xfId="1179" xr:uid="{00000000-0005-0000-0000-0000AB040000}"/>
    <cellStyle name="Rubrik 3 16 3 9" xfId="869" xr:uid="{00000000-0005-0000-0000-0000AC040000}"/>
    <cellStyle name="Rubrik 3 16 4" xfId="1560" xr:uid="{00000000-0005-0000-0000-0000AD040000}"/>
    <cellStyle name="Rubrik 3 16 4 2" xfId="2671" xr:uid="{00000000-0005-0000-0000-0000AE040000}"/>
    <cellStyle name="Rubrik 3 16 4 3" xfId="2948" xr:uid="{00000000-0005-0000-0000-0000AF040000}"/>
    <cellStyle name="Rubrik 3 16 4 4" xfId="1083" xr:uid="{00000000-0005-0000-0000-0000B0040000}"/>
    <cellStyle name="Rubrik 3 16 4 5" xfId="3236" xr:uid="{00000000-0005-0000-0000-0000B1040000}"/>
    <cellStyle name="Rubrik 3 16 4 6" xfId="3287" xr:uid="{00000000-0005-0000-0000-0000B2040000}"/>
    <cellStyle name="Rubrik 3 16 4 7" xfId="2673" xr:uid="{00000000-0005-0000-0000-0000B3040000}"/>
    <cellStyle name="Rubrik 3 16 5" xfId="2530" xr:uid="{00000000-0005-0000-0000-0000B4040000}"/>
    <cellStyle name="Rubrik 3 16 6" xfId="3047" xr:uid="{00000000-0005-0000-0000-0000B5040000}"/>
    <cellStyle name="Rubrik 3 16 7" xfId="1185" xr:uid="{00000000-0005-0000-0000-0000B6040000}"/>
    <cellStyle name="Rubrik 3 16 8" xfId="724" xr:uid="{00000000-0005-0000-0000-0000B7040000}"/>
    <cellStyle name="Rubrik 3 17" xfId="295" xr:uid="{00000000-0005-0000-0000-0000B8040000}"/>
    <cellStyle name="Rubrik 3 17 2" xfId="391" xr:uid="{00000000-0005-0000-0000-0000B9040000}"/>
    <cellStyle name="Rubrik 3 17 2 2" xfId="590" xr:uid="{00000000-0005-0000-0000-0000BA040000}"/>
    <cellStyle name="Rubrik 3 17 2 2 2" xfId="2291" xr:uid="{00000000-0005-0000-0000-0000BB040000}"/>
    <cellStyle name="Rubrik 3 17 2 2 2 2" xfId="1119" xr:uid="{00000000-0005-0000-0000-0000BC040000}"/>
    <cellStyle name="Rubrik 3 17 2 2 2 3" xfId="3021" xr:uid="{00000000-0005-0000-0000-0000BD040000}"/>
    <cellStyle name="Rubrik 3 17 2 2 2 4" xfId="1092" xr:uid="{00000000-0005-0000-0000-0000BE040000}"/>
    <cellStyle name="Rubrik 3 17 2 2 2 5" xfId="3148" xr:uid="{00000000-0005-0000-0000-0000BF040000}"/>
    <cellStyle name="Rubrik 3 17 2 2 2 6" xfId="3248" xr:uid="{00000000-0005-0000-0000-0000C0040000}"/>
    <cellStyle name="Rubrik 3 17 2 2 2 7" xfId="3110" xr:uid="{00000000-0005-0000-0000-0000C1040000}"/>
    <cellStyle name="Rubrik 3 17 2 2 3" xfId="3120" xr:uid="{00000000-0005-0000-0000-0000C2040000}"/>
    <cellStyle name="Rubrik 3 17 2 2 4" xfId="2597" xr:uid="{00000000-0005-0000-0000-0000C3040000}"/>
    <cellStyle name="Rubrik 3 17 2 2 5" xfId="3010" xr:uid="{00000000-0005-0000-0000-0000C4040000}"/>
    <cellStyle name="Rubrik 3 17 2 2 6" xfId="3027" xr:uid="{00000000-0005-0000-0000-0000C5040000}"/>
    <cellStyle name="Rubrik 3 17 2 2 7" xfId="1108" xr:uid="{00000000-0005-0000-0000-0000C6040000}"/>
    <cellStyle name="Rubrik 3 17 2 2 8" xfId="2761" xr:uid="{00000000-0005-0000-0000-0000C7040000}"/>
    <cellStyle name="Rubrik 3 17 2 2 9" xfId="997" xr:uid="{00000000-0005-0000-0000-0000C8040000}"/>
    <cellStyle name="Rubrik 3 17 2 3" xfId="1744" xr:uid="{00000000-0005-0000-0000-0000C9040000}"/>
    <cellStyle name="Rubrik 3 17 2 3 2" xfId="1066" xr:uid="{00000000-0005-0000-0000-0000CA040000}"/>
    <cellStyle name="Rubrik 3 17 2 3 3" xfId="2982" xr:uid="{00000000-0005-0000-0000-0000CB040000}"/>
    <cellStyle name="Rubrik 3 17 2 3 4" xfId="2732" xr:uid="{00000000-0005-0000-0000-0000CC040000}"/>
    <cellStyle name="Rubrik 3 17 2 3 5" xfId="1127" xr:uid="{00000000-0005-0000-0000-0000CD040000}"/>
    <cellStyle name="Rubrik 3 17 2 3 6" xfId="1097" xr:uid="{00000000-0005-0000-0000-0000CE040000}"/>
    <cellStyle name="Rubrik 3 17 2 3 7" xfId="2604" xr:uid="{00000000-0005-0000-0000-0000CF040000}"/>
    <cellStyle name="Rubrik 3 17 2 4" xfId="1332" xr:uid="{00000000-0005-0000-0000-0000D0040000}"/>
    <cellStyle name="Rubrik 3 17 2 5" xfId="2704" xr:uid="{00000000-0005-0000-0000-0000D1040000}"/>
    <cellStyle name="Rubrik 3 17 2 6" xfId="2770" xr:uid="{00000000-0005-0000-0000-0000D2040000}"/>
    <cellStyle name="Rubrik 3 17 2 7" xfId="3341" xr:uid="{00000000-0005-0000-0000-0000D3040000}"/>
    <cellStyle name="Rubrik 3 17 2 8" xfId="805" xr:uid="{00000000-0005-0000-0000-0000D4040000}"/>
    <cellStyle name="Rubrik 3 17 3" xfId="461" xr:uid="{00000000-0005-0000-0000-0000D5040000}"/>
    <cellStyle name="Rubrik 3 17 3 2" xfId="2126" xr:uid="{00000000-0005-0000-0000-0000D6040000}"/>
    <cellStyle name="Rubrik 3 17 3 2 2" xfId="2599" xr:uid="{00000000-0005-0000-0000-0000D7040000}"/>
    <cellStyle name="Rubrik 3 17 3 2 3" xfId="2971" xr:uid="{00000000-0005-0000-0000-0000D8040000}"/>
    <cellStyle name="Rubrik 3 17 3 2 4" xfId="1590" xr:uid="{00000000-0005-0000-0000-0000D9040000}"/>
    <cellStyle name="Rubrik 3 17 3 2 5" xfId="1145" xr:uid="{00000000-0005-0000-0000-0000DA040000}"/>
    <cellStyle name="Rubrik 3 17 3 2 6" xfId="3219" xr:uid="{00000000-0005-0000-0000-0000DB040000}"/>
    <cellStyle name="Rubrik 3 17 3 2 7" xfId="3273" xr:uid="{00000000-0005-0000-0000-0000DC040000}"/>
    <cellStyle name="Rubrik 3 17 3 3" xfId="2734" xr:uid="{00000000-0005-0000-0000-0000DD040000}"/>
    <cellStyle name="Rubrik 3 17 3 4" xfId="2606" xr:uid="{00000000-0005-0000-0000-0000DE040000}"/>
    <cellStyle name="Rubrik 3 17 3 5" xfId="3191" xr:uid="{00000000-0005-0000-0000-0000DF040000}"/>
    <cellStyle name="Rubrik 3 17 3 6" xfId="3246" xr:uid="{00000000-0005-0000-0000-0000E0040000}"/>
    <cellStyle name="Rubrik 3 17 3 7" xfId="3224" xr:uid="{00000000-0005-0000-0000-0000E1040000}"/>
    <cellStyle name="Rubrik 3 17 3 8" xfId="3146" xr:uid="{00000000-0005-0000-0000-0000E2040000}"/>
    <cellStyle name="Rubrik 3 17 3 9" xfId="875" xr:uid="{00000000-0005-0000-0000-0000E3040000}"/>
    <cellStyle name="Rubrik 3 17 4" xfId="1718" xr:uid="{00000000-0005-0000-0000-0000E4040000}"/>
    <cellStyle name="Rubrik 3 17 4 2" xfId="3012" xr:uid="{00000000-0005-0000-0000-0000E5040000}"/>
    <cellStyle name="Rubrik 3 17 4 3" xfId="1193" xr:uid="{00000000-0005-0000-0000-0000E6040000}"/>
    <cellStyle name="Rubrik 3 17 4 4" xfId="2905" xr:uid="{00000000-0005-0000-0000-0000E7040000}"/>
    <cellStyle name="Rubrik 3 17 4 5" xfId="3223" xr:uid="{00000000-0005-0000-0000-0000E8040000}"/>
    <cellStyle name="Rubrik 3 17 4 6" xfId="3206" xr:uid="{00000000-0005-0000-0000-0000E9040000}"/>
    <cellStyle name="Rubrik 3 17 4 7" xfId="3269" xr:uid="{00000000-0005-0000-0000-0000EA040000}"/>
    <cellStyle name="Rubrik 3 17 5" xfId="2839" xr:uid="{00000000-0005-0000-0000-0000EB040000}"/>
    <cellStyle name="Rubrik 3 17 6" xfId="2898" xr:uid="{00000000-0005-0000-0000-0000EC040000}"/>
    <cellStyle name="Rubrik 3 17 7" xfId="2610" xr:uid="{00000000-0005-0000-0000-0000ED040000}"/>
    <cellStyle name="Rubrik 3 17 8" xfId="730" xr:uid="{00000000-0005-0000-0000-0000EE040000}"/>
    <cellStyle name="Rubrik 3 18" xfId="235" xr:uid="{00000000-0005-0000-0000-0000EF040000}"/>
    <cellStyle name="Rubrik 3 18 2" xfId="370" xr:uid="{00000000-0005-0000-0000-0000F0040000}"/>
    <cellStyle name="Rubrik 3 18 2 2" xfId="569" xr:uid="{00000000-0005-0000-0000-0000F1040000}"/>
    <cellStyle name="Rubrik 3 18 2 2 2" xfId="2270" xr:uid="{00000000-0005-0000-0000-0000F2040000}"/>
    <cellStyle name="Rubrik 3 18 2 2 2 2" xfId="1461" xr:uid="{00000000-0005-0000-0000-0000F3040000}"/>
    <cellStyle name="Rubrik 3 18 2 2 2 3" xfId="1323" xr:uid="{00000000-0005-0000-0000-0000F4040000}"/>
    <cellStyle name="Rubrik 3 18 2 2 2 4" xfId="3182" xr:uid="{00000000-0005-0000-0000-0000F5040000}"/>
    <cellStyle name="Rubrik 3 18 2 2 2 5" xfId="2560" xr:uid="{00000000-0005-0000-0000-0000F6040000}"/>
    <cellStyle name="Rubrik 3 18 2 2 2 6" xfId="3119" xr:uid="{00000000-0005-0000-0000-0000F7040000}"/>
    <cellStyle name="Rubrik 3 18 2 2 2 7" xfId="1076" xr:uid="{00000000-0005-0000-0000-0000F8040000}"/>
    <cellStyle name="Rubrik 3 18 2 2 3" xfId="3023" xr:uid="{00000000-0005-0000-0000-0000F9040000}"/>
    <cellStyle name="Rubrik 3 18 2 2 4" xfId="3189" xr:uid="{00000000-0005-0000-0000-0000FA040000}"/>
    <cellStyle name="Rubrik 3 18 2 2 5" xfId="3300" xr:uid="{00000000-0005-0000-0000-0000FB040000}"/>
    <cellStyle name="Rubrik 3 18 2 2 6" xfId="2715" xr:uid="{00000000-0005-0000-0000-0000FC040000}"/>
    <cellStyle name="Rubrik 3 18 2 2 7" xfId="2958" xr:uid="{00000000-0005-0000-0000-0000FD040000}"/>
    <cellStyle name="Rubrik 3 18 2 2 8" xfId="2859" xr:uid="{00000000-0005-0000-0000-0000FE040000}"/>
    <cellStyle name="Rubrik 3 18 2 2 9" xfId="976" xr:uid="{00000000-0005-0000-0000-0000FF040000}"/>
    <cellStyle name="Rubrik 3 18 2 3" xfId="1737" xr:uid="{00000000-0005-0000-0000-000000050000}"/>
    <cellStyle name="Rubrik 3 18 2 3 2" xfId="1067" xr:uid="{00000000-0005-0000-0000-000001050000}"/>
    <cellStyle name="Rubrik 3 18 2 3 3" xfId="2777" xr:uid="{00000000-0005-0000-0000-000002050000}"/>
    <cellStyle name="Rubrik 3 18 2 3 4" xfId="3192" xr:uid="{00000000-0005-0000-0000-000003050000}"/>
    <cellStyle name="Rubrik 3 18 2 3 5" xfId="668" xr:uid="{00000000-0005-0000-0000-000004050000}"/>
    <cellStyle name="Rubrik 3 18 2 3 6" xfId="3299" xr:uid="{00000000-0005-0000-0000-000005050000}"/>
    <cellStyle name="Rubrik 3 18 2 3 7" xfId="1100" xr:uid="{00000000-0005-0000-0000-000006050000}"/>
    <cellStyle name="Rubrik 3 18 2 4" xfId="1318" xr:uid="{00000000-0005-0000-0000-000007050000}"/>
    <cellStyle name="Rubrik 3 18 2 5" xfId="3327" xr:uid="{00000000-0005-0000-0000-000008050000}"/>
    <cellStyle name="Rubrik 3 18 2 6" xfId="3037" xr:uid="{00000000-0005-0000-0000-000009050000}"/>
    <cellStyle name="Rubrik 3 18 2 7" xfId="2879" xr:uid="{00000000-0005-0000-0000-00000A050000}"/>
    <cellStyle name="Rubrik 3 18 2 8" xfId="784" xr:uid="{00000000-0005-0000-0000-00000B050000}"/>
    <cellStyle name="Rubrik 3 18 3" xfId="440" xr:uid="{00000000-0005-0000-0000-00000C050000}"/>
    <cellStyle name="Rubrik 3 18 3 2" xfId="2105" xr:uid="{00000000-0005-0000-0000-00000D050000}"/>
    <cellStyle name="Rubrik 3 18 3 2 2" xfId="1190" xr:uid="{00000000-0005-0000-0000-00000E050000}"/>
    <cellStyle name="Rubrik 3 18 3 2 3" xfId="1587" xr:uid="{00000000-0005-0000-0000-00000F050000}"/>
    <cellStyle name="Rubrik 3 18 3 2 4" xfId="2678" xr:uid="{00000000-0005-0000-0000-000010050000}"/>
    <cellStyle name="Rubrik 3 18 3 2 5" xfId="3063" xr:uid="{00000000-0005-0000-0000-000011050000}"/>
    <cellStyle name="Rubrik 3 18 3 2 6" xfId="2748" xr:uid="{00000000-0005-0000-0000-000012050000}"/>
    <cellStyle name="Rubrik 3 18 3 2 7" xfId="3322" xr:uid="{00000000-0005-0000-0000-000013050000}"/>
    <cellStyle name="Rubrik 3 18 3 3" xfId="2987" xr:uid="{00000000-0005-0000-0000-000014050000}"/>
    <cellStyle name="Rubrik 3 18 3 4" xfId="2807" xr:uid="{00000000-0005-0000-0000-000015050000}"/>
    <cellStyle name="Rubrik 3 18 3 5" xfId="2697" xr:uid="{00000000-0005-0000-0000-000016050000}"/>
    <cellStyle name="Rubrik 3 18 3 6" xfId="3212" xr:uid="{00000000-0005-0000-0000-000017050000}"/>
    <cellStyle name="Rubrik 3 18 3 7" xfId="1243" xr:uid="{00000000-0005-0000-0000-000018050000}"/>
    <cellStyle name="Rubrik 3 18 3 8" xfId="681" xr:uid="{00000000-0005-0000-0000-000019050000}"/>
    <cellStyle name="Rubrik 3 18 3 9" xfId="854" xr:uid="{00000000-0005-0000-0000-00001A050000}"/>
    <cellStyle name="Rubrik 3 18 4" xfId="1392" xr:uid="{00000000-0005-0000-0000-00001B050000}"/>
    <cellStyle name="Rubrik 3 18 4 2" xfId="3118" xr:uid="{00000000-0005-0000-0000-00001C050000}"/>
    <cellStyle name="Rubrik 3 18 4 3" xfId="2811" xr:uid="{00000000-0005-0000-0000-00001D050000}"/>
    <cellStyle name="Rubrik 3 18 4 4" xfId="3179" xr:uid="{00000000-0005-0000-0000-00001E050000}"/>
    <cellStyle name="Rubrik 3 18 4 5" xfId="678" xr:uid="{00000000-0005-0000-0000-00001F050000}"/>
    <cellStyle name="Rubrik 3 18 4 6" xfId="3029" xr:uid="{00000000-0005-0000-0000-000020050000}"/>
    <cellStyle name="Rubrik 3 18 4 7" xfId="3196" xr:uid="{00000000-0005-0000-0000-000021050000}"/>
    <cellStyle name="Rubrik 3 18 5" xfId="2775" xr:uid="{00000000-0005-0000-0000-000022050000}"/>
    <cellStyle name="Rubrik 3 18 6" xfId="2976" xr:uid="{00000000-0005-0000-0000-000023050000}"/>
    <cellStyle name="Rubrik 3 18 7" xfId="677" xr:uid="{00000000-0005-0000-0000-000024050000}"/>
    <cellStyle name="Rubrik 3 18 8" xfId="709" xr:uid="{00000000-0005-0000-0000-000025050000}"/>
    <cellStyle name="Rubrik 3 19" xfId="308" xr:uid="{00000000-0005-0000-0000-000026050000}"/>
    <cellStyle name="Rubrik 3 19 2" xfId="394" xr:uid="{00000000-0005-0000-0000-000027050000}"/>
    <cellStyle name="Rubrik 3 19 2 2" xfId="593" xr:uid="{00000000-0005-0000-0000-000028050000}"/>
    <cellStyle name="Rubrik 3 19 2 2 2" xfId="2294" xr:uid="{00000000-0005-0000-0000-000029050000}"/>
    <cellStyle name="Rubrik 3 19 2 2 2 2" xfId="680" xr:uid="{00000000-0005-0000-0000-00002A050000}"/>
    <cellStyle name="Rubrik 3 19 2 2 2 3" xfId="2709" xr:uid="{00000000-0005-0000-0000-00002B050000}"/>
    <cellStyle name="Rubrik 3 19 2 2 2 4" xfId="683" xr:uid="{00000000-0005-0000-0000-00002C050000}"/>
    <cellStyle name="Rubrik 3 19 2 2 2 5" xfId="1107" xr:uid="{00000000-0005-0000-0000-00002D050000}"/>
    <cellStyle name="Rubrik 3 19 2 2 2 6" xfId="2997" xr:uid="{00000000-0005-0000-0000-00002E050000}"/>
    <cellStyle name="Rubrik 3 19 2 2 2 7" xfId="3321" xr:uid="{00000000-0005-0000-0000-00002F050000}"/>
    <cellStyle name="Rubrik 3 19 2 2 3" xfId="2638" xr:uid="{00000000-0005-0000-0000-000030050000}"/>
    <cellStyle name="Rubrik 3 19 2 2 4" xfId="3052" xr:uid="{00000000-0005-0000-0000-000031050000}"/>
    <cellStyle name="Rubrik 3 19 2 2 5" xfId="2972" xr:uid="{00000000-0005-0000-0000-000032050000}"/>
    <cellStyle name="Rubrik 3 19 2 2 6" xfId="2959" xr:uid="{00000000-0005-0000-0000-000033050000}"/>
    <cellStyle name="Rubrik 3 19 2 2 7" xfId="2931" xr:uid="{00000000-0005-0000-0000-000034050000}"/>
    <cellStyle name="Rubrik 3 19 2 2 8" xfId="3216" xr:uid="{00000000-0005-0000-0000-000035050000}"/>
    <cellStyle name="Rubrik 3 19 2 2 9" xfId="1000" xr:uid="{00000000-0005-0000-0000-000036050000}"/>
    <cellStyle name="Rubrik 3 19 2 3" xfId="1746" xr:uid="{00000000-0005-0000-0000-000037050000}"/>
    <cellStyle name="Rubrik 3 19 2 3 2" xfId="2727" xr:uid="{00000000-0005-0000-0000-000038050000}"/>
    <cellStyle name="Rubrik 3 19 2 3 3" xfId="3057" xr:uid="{00000000-0005-0000-0000-000039050000}"/>
    <cellStyle name="Rubrik 3 19 2 3 4" xfId="3100" xr:uid="{00000000-0005-0000-0000-00003A050000}"/>
    <cellStyle name="Rubrik 3 19 2 3 5" xfId="3240" xr:uid="{00000000-0005-0000-0000-00003B050000}"/>
    <cellStyle name="Rubrik 3 19 2 3 6" xfId="1372" xr:uid="{00000000-0005-0000-0000-00003C050000}"/>
    <cellStyle name="Rubrik 3 19 2 3 7" xfId="1237" xr:uid="{00000000-0005-0000-0000-00003D050000}"/>
    <cellStyle name="Rubrik 3 19 2 4" xfId="1334" xr:uid="{00000000-0005-0000-0000-00003E050000}"/>
    <cellStyle name="Rubrik 3 19 2 5" xfId="2736" xr:uid="{00000000-0005-0000-0000-00003F050000}"/>
    <cellStyle name="Rubrik 3 19 2 6" xfId="3332" xr:uid="{00000000-0005-0000-0000-000040050000}"/>
    <cellStyle name="Rubrik 3 19 2 7" xfId="3183" xr:uid="{00000000-0005-0000-0000-000041050000}"/>
    <cellStyle name="Rubrik 3 19 2 8" xfId="808" xr:uid="{00000000-0005-0000-0000-000042050000}"/>
    <cellStyle name="Rubrik 3 19 3" xfId="464" xr:uid="{00000000-0005-0000-0000-000043050000}"/>
    <cellStyle name="Rubrik 3 19 3 2" xfId="2129" xr:uid="{00000000-0005-0000-0000-000044050000}"/>
    <cellStyle name="Rubrik 3 19 3 2 2" xfId="2765" xr:uid="{00000000-0005-0000-0000-000045050000}"/>
    <cellStyle name="Rubrik 3 19 3 2 3" xfId="2694" xr:uid="{00000000-0005-0000-0000-000046050000}"/>
    <cellStyle name="Rubrik 3 19 3 2 4" xfId="1141" xr:uid="{00000000-0005-0000-0000-000047050000}"/>
    <cellStyle name="Rubrik 3 19 3 2 5" xfId="1132" xr:uid="{00000000-0005-0000-0000-000048050000}"/>
    <cellStyle name="Rubrik 3 19 3 2 6" xfId="3095" xr:uid="{00000000-0005-0000-0000-000049050000}"/>
    <cellStyle name="Rubrik 3 19 3 2 7" xfId="1335" xr:uid="{00000000-0005-0000-0000-00004A050000}"/>
    <cellStyle name="Rubrik 3 19 3 3" xfId="3013" xr:uid="{00000000-0005-0000-0000-00004B050000}"/>
    <cellStyle name="Rubrik 3 19 3 4" xfId="2555" xr:uid="{00000000-0005-0000-0000-00004C050000}"/>
    <cellStyle name="Rubrik 3 19 3 5" xfId="3232" xr:uid="{00000000-0005-0000-0000-00004D050000}"/>
    <cellStyle name="Rubrik 3 19 3 6" xfId="3281" xr:uid="{00000000-0005-0000-0000-00004E050000}"/>
    <cellStyle name="Rubrik 3 19 3 7" xfId="3128" xr:uid="{00000000-0005-0000-0000-00004F050000}"/>
    <cellStyle name="Rubrik 3 19 3 8" xfId="3345" xr:uid="{00000000-0005-0000-0000-000050050000}"/>
    <cellStyle name="Rubrik 3 19 3 9" xfId="878" xr:uid="{00000000-0005-0000-0000-000051050000}"/>
    <cellStyle name="Rubrik 3 19 4" xfId="1720" xr:uid="{00000000-0005-0000-0000-000052050000}"/>
    <cellStyle name="Rubrik 3 19 4 2" xfId="2721" xr:uid="{00000000-0005-0000-0000-000053050000}"/>
    <cellStyle name="Rubrik 3 19 4 3" xfId="1122" xr:uid="{00000000-0005-0000-0000-000054050000}"/>
    <cellStyle name="Rubrik 3 19 4 4" xfId="3125" xr:uid="{00000000-0005-0000-0000-000055050000}"/>
    <cellStyle name="Rubrik 3 19 4 5" xfId="3034" xr:uid="{00000000-0005-0000-0000-000056050000}"/>
    <cellStyle name="Rubrik 3 19 4 6" xfId="2602" xr:uid="{00000000-0005-0000-0000-000057050000}"/>
    <cellStyle name="Rubrik 3 19 4 7" xfId="3017" xr:uid="{00000000-0005-0000-0000-000058050000}"/>
    <cellStyle name="Rubrik 3 19 5" xfId="2937" xr:uid="{00000000-0005-0000-0000-000059050000}"/>
    <cellStyle name="Rubrik 3 19 6" xfId="2806" xr:uid="{00000000-0005-0000-0000-00005A050000}"/>
    <cellStyle name="Rubrik 3 19 7" xfId="2738" xr:uid="{00000000-0005-0000-0000-00005B050000}"/>
    <cellStyle name="Rubrik 3 19 8" xfId="733" xr:uid="{00000000-0005-0000-0000-00005C050000}"/>
    <cellStyle name="Rubrik 3 2" xfId="53" xr:uid="{00000000-0005-0000-0000-00005D050000}"/>
    <cellStyle name="Rubrik 3 2 2" xfId="169" xr:uid="{00000000-0005-0000-0000-00005E050000}"/>
    <cellStyle name="Rubrik 3 2 2 2" xfId="366" xr:uid="{00000000-0005-0000-0000-00005F050000}"/>
    <cellStyle name="Rubrik 3 2 2 2 2" xfId="565" xr:uid="{00000000-0005-0000-0000-000060050000}"/>
    <cellStyle name="Rubrik 3 2 2 2 2 2" xfId="2266" xr:uid="{00000000-0005-0000-0000-000061050000}"/>
    <cellStyle name="Rubrik 3 2 2 2 2 2 2" xfId="3087" xr:uid="{00000000-0005-0000-0000-000062050000}"/>
    <cellStyle name="Rubrik 3 2 2 2 2 2 3" xfId="2925" xr:uid="{00000000-0005-0000-0000-000063050000}"/>
    <cellStyle name="Rubrik 3 2 2 2 2 2 4" xfId="1369" xr:uid="{00000000-0005-0000-0000-000064050000}"/>
    <cellStyle name="Rubrik 3 2 2 2 2 2 5" xfId="2977" xr:uid="{00000000-0005-0000-0000-000065050000}"/>
    <cellStyle name="Rubrik 3 2 2 2 2 2 6" xfId="1344" xr:uid="{00000000-0005-0000-0000-000066050000}"/>
    <cellStyle name="Rubrik 3 2 2 2 2 2 7" xfId="3323" xr:uid="{00000000-0005-0000-0000-000067050000}"/>
    <cellStyle name="Rubrik 3 2 2 2 2 3" xfId="1178" xr:uid="{00000000-0005-0000-0000-000068050000}"/>
    <cellStyle name="Rubrik 3 2 2 2 2 4" xfId="1203" xr:uid="{00000000-0005-0000-0000-000069050000}"/>
    <cellStyle name="Rubrik 3 2 2 2 2 5" xfId="2592" xr:uid="{00000000-0005-0000-0000-00006A050000}"/>
    <cellStyle name="Rubrik 3 2 2 2 2 6" xfId="2531" xr:uid="{00000000-0005-0000-0000-00006B050000}"/>
    <cellStyle name="Rubrik 3 2 2 2 2 7" xfId="3335" xr:uid="{00000000-0005-0000-0000-00006C050000}"/>
    <cellStyle name="Rubrik 3 2 2 2 2 8" xfId="2921" xr:uid="{00000000-0005-0000-0000-00006D050000}"/>
    <cellStyle name="Rubrik 3 2 2 2 2 9" xfId="972" xr:uid="{00000000-0005-0000-0000-00006E050000}"/>
    <cellStyle name="Rubrik 3 2 2 2 3" xfId="1735" xr:uid="{00000000-0005-0000-0000-00006F050000}"/>
    <cellStyle name="Rubrik 3 2 2 2 3 2" xfId="2582" xr:uid="{00000000-0005-0000-0000-000070050000}"/>
    <cellStyle name="Rubrik 3 2 2 2 3 3" xfId="2692" xr:uid="{00000000-0005-0000-0000-000071050000}"/>
    <cellStyle name="Rubrik 3 2 2 2 3 4" xfId="3152" xr:uid="{00000000-0005-0000-0000-000072050000}"/>
    <cellStyle name="Rubrik 3 2 2 2 3 5" xfId="1301" xr:uid="{00000000-0005-0000-0000-000073050000}"/>
    <cellStyle name="Rubrik 3 2 2 2 3 6" xfId="3015" xr:uid="{00000000-0005-0000-0000-000074050000}"/>
    <cellStyle name="Rubrik 3 2 2 2 3 7" xfId="1245" xr:uid="{00000000-0005-0000-0000-000075050000}"/>
    <cellStyle name="Rubrik 3 2 2 2 4" xfId="1315" xr:uid="{00000000-0005-0000-0000-000076050000}"/>
    <cellStyle name="Rubrik 3 2 2 2 5" xfId="1596" xr:uid="{00000000-0005-0000-0000-000077050000}"/>
    <cellStyle name="Rubrik 3 2 2 2 6" xfId="2601" xr:uid="{00000000-0005-0000-0000-000078050000}"/>
    <cellStyle name="Rubrik 3 2 2 2 7" xfId="3265" xr:uid="{00000000-0005-0000-0000-000079050000}"/>
    <cellStyle name="Rubrik 3 2 2 2 8" xfId="780" xr:uid="{00000000-0005-0000-0000-00007A050000}"/>
    <cellStyle name="Rubrik 3 2 2 3" xfId="436" xr:uid="{00000000-0005-0000-0000-00007B050000}"/>
    <cellStyle name="Rubrik 3 2 2 3 2" xfId="2101" xr:uid="{00000000-0005-0000-0000-00007C050000}"/>
    <cellStyle name="Rubrik 3 2 2 3 2 2" xfId="1806" xr:uid="{00000000-0005-0000-0000-00007D050000}"/>
    <cellStyle name="Rubrik 3 2 2 3 2 3" xfId="2909" xr:uid="{00000000-0005-0000-0000-00007E050000}"/>
    <cellStyle name="Rubrik 3 2 2 3 2 4" xfId="2578" xr:uid="{00000000-0005-0000-0000-00007F050000}"/>
    <cellStyle name="Rubrik 3 2 2 3 2 5" xfId="3164" xr:uid="{00000000-0005-0000-0000-000080050000}"/>
    <cellStyle name="Rubrik 3 2 2 3 2 6" xfId="2828" xr:uid="{00000000-0005-0000-0000-000081050000}"/>
    <cellStyle name="Rubrik 3 2 2 3 2 7" xfId="1180" xr:uid="{00000000-0005-0000-0000-000082050000}"/>
    <cellStyle name="Rubrik 3 2 2 3 3" xfId="3105" xr:uid="{00000000-0005-0000-0000-000083050000}"/>
    <cellStyle name="Rubrik 3 2 2 3 4" xfId="1236" xr:uid="{00000000-0005-0000-0000-000084050000}"/>
    <cellStyle name="Rubrik 3 2 2 3 5" xfId="2593" xr:uid="{00000000-0005-0000-0000-000085050000}"/>
    <cellStyle name="Rubrik 3 2 2 3 6" xfId="2628" xr:uid="{00000000-0005-0000-0000-000086050000}"/>
    <cellStyle name="Rubrik 3 2 2 3 7" xfId="2749" xr:uid="{00000000-0005-0000-0000-000087050000}"/>
    <cellStyle name="Rubrik 3 2 2 3 8" xfId="3331" xr:uid="{00000000-0005-0000-0000-000088050000}"/>
    <cellStyle name="Rubrik 3 2 2 3 9" xfId="850" xr:uid="{00000000-0005-0000-0000-000089050000}"/>
    <cellStyle name="Rubrik 3 2 2 4" xfId="1384" xr:uid="{00000000-0005-0000-0000-00008A050000}"/>
    <cellStyle name="Rubrik 3 2 2 4 2" xfId="3086" xr:uid="{00000000-0005-0000-0000-00008B050000}"/>
    <cellStyle name="Rubrik 3 2 2 4 3" xfId="2945" xr:uid="{00000000-0005-0000-0000-00008C050000}"/>
    <cellStyle name="Rubrik 3 2 2 4 4" xfId="3161" xr:uid="{00000000-0005-0000-0000-00008D050000}"/>
    <cellStyle name="Rubrik 3 2 2 4 5" xfId="2661" xr:uid="{00000000-0005-0000-0000-00008E050000}"/>
    <cellStyle name="Rubrik 3 2 2 4 6" xfId="2586" xr:uid="{00000000-0005-0000-0000-00008F050000}"/>
    <cellStyle name="Rubrik 3 2 2 4 7" xfId="2726" xr:uid="{00000000-0005-0000-0000-000090050000}"/>
    <cellStyle name="Rubrik 3 2 2 5" xfId="2653" xr:uid="{00000000-0005-0000-0000-000091050000}"/>
    <cellStyle name="Rubrik 3 2 2 6" xfId="2762" xr:uid="{00000000-0005-0000-0000-000092050000}"/>
    <cellStyle name="Rubrik 3 2 2 7" xfId="3049" xr:uid="{00000000-0005-0000-0000-000093050000}"/>
    <cellStyle name="Rubrik 3 2 2 8" xfId="705" xr:uid="{00000000-0005-0000-0000-000094050000}"/>
    <cellStyle name="Rubrik 3 2 3" xfId="335" xr:uid="{00000000-0005-0000-0000-000095050000}"/>
    <cellStyle name="Rubrik 3 2 3 2" xfId="534" xr:uid="{00000000-0005-0000-0000-000096050000}"/>
    <cellStyle name="Rubrik 3 2 3 2 2" xfId="2258" xr:uid="{00000000-0005-0000-0000-000097050000}"/>
    <cellStyle name="Rubrik 3 2 3 2 2 2" xfId="1147" xr:uid="{00000000-0005-0000-0000-000098050000}"/>
    <cellStyle name="Rubrik 3 2 3 2 2 3" xfId="2655" xr:uid="{00000000-0005-0000-0000-000099050000}"/>
    <cellStyle name="Rubrik 3 2 3 2 2 4" xfId="2676" xr:uid="{00000000-0005-0000-0000-00009A050000}"/>
    <cellStyle name="Rubrik 3 2 3 2 2 5" xfId="2943" xr:uid="{00000000-0005-0000-0000-00009B050000}"/>
    <cellStyle name="Rubrik 3 2 3 2 2 6" xfId="2480" xr:uid="{00000000-0005-0000-0000-00009C050000}"/>
    <cellStyle name="Rubrik 3 2 3 2 2 7" xfId="2619" xr:uid="{00000000-0005-0000-0000-00009D050000}"/>
    <cellStyle name="Rubrik 3 2 3 2 3" xfId="3107" xr:uid="{00000000-0005-0000-0000-00009E050000}"/>
    <cellStyle name="Rubrik 3 2 3 2 4" xfId="2968" xr:uid="{00000000-0005-0000-0000-00009F050000}"/>
    <cellStyle name="Rubrik 3 2 3 2 5" xfId="2947" xr:uid="{00000000-0005-0000-0000-0000A0050000}"/>
    <cellStyle name="Rubrik 3 2 3 2 6" xfId="2789" xr:uid="{00000000-0005-0000-0000-0000A1050000}"/>
    <cellStyle name="Rubrik 3 2 3 2 7" xfId="2812" xr:uid="{00000000-0005-0000-0000-0000A2050000}"/>
    <cellStyle name="Rubrik 3 2 3 2 8" xfId="2719" xr:uid="{00000000-0005-0000-0000-0000A3050000}"/>
    <cellStyle name="Rubrik 3 2 3 2 9" xfId="941" xr:uid="{00000000-0005-0000-0000-0000A4050000}"/>
    <cellStyle name="Rubrik 3 2 3 3" xfId="1729" xr:uid="{00000000-0005-0000-0000-0000A5050000}"/>
    <cellStyle name="Rubrik 3 2 3 3 2" xfId="669" xr:uid="{00000000-0005-0000-0000-0000A6050000}"/>
    <cellStyle name="Rubrik 3 2 3 3 3" xfId="2955" xr:uid="{00000000-0005-0000-0000-0000A7050000}"/>
    <cellStyle name="Rubrik 3 2 3 3 4" xfId="2728" xr:uid="{00000000-0005-0000-0000-0000A8050000}"/>
    <cellStyle name="Rubrik 3 2 3 3 5" xfId="1444" xr:uid="{00000000-0005-0000-0000-0000A9050000}"/>
    <cellStyle name="Rubrik 3 2 3 3 6" xfId="1329" xr:uid="{00000000-0005-0000-0000-0000AA050000}"/>
    <cellStyle name="Rubrik 3 2 3 3 7" xfId="2914" xr:uid="{00000000-0005-0000-0000-0000AB050000}"/>
    <cellStyle name="Rubrik 3 2 3 4" xfId="1309" xr:uid="{00000000-0005-0000-0000-0000AC050000}"/>
    <cellStyle name="Rubrik 3 2 3 5" xfId="1196" xr:uid="{00000000-0005-0000-0000-0000AD050000}"/>
    <cellStyle name="Rubrik 3 2 3 6" xfId="2993" xr:uid="{00000000-0005-0000-0000-0000AE050000}"/>
    <cellStyle name="Rubrik 3 2 3 7" xfId="3186" xr:uid="{00000000-0005-0000-0000-0000AF050000}"/>
    <cellStyle name="Rubrik 3 2 3 8" xfId="749" xr:uid="{00000000-0005-0000-0000-0000B0050000}"/>
    <cellStyle name="Rubrik 3 2 4" xfId="404" xr:uid="{00000000-0005-0000-0000-0000B1050000}"/>
    <cellStyle name="Rubrik 3 2 4 2" xfId="2071" xr:uid="{00000000-0005-0000-0000-0000B2050000}"/>
    <cellStyle name="Rubrik 3 2 4 2 2" xfId="2912" xr:uid="{00000000-0005-0000-0000-0000B3050000}"/>
    <cellStyle name="Rubrik 3 2 4 2 3" xfId="3082" xr:uid="{00000000-0005-0000-0000-0000B4050000}"/>
    <cellStyle name="Rubrik 3 2 4 2 4" xfId="2975" xr:uid="{00000000-0005-0000-0000-0000B5050000}"/>
    <cellStyle name="Rubrik 3 2 4 2 5" xfId="3199" xr:uid="{00000000-0005-0000-0000-0000B6050000}"/>
    <cellStyle name="Rubrik 3 2 4 2 6" xfId="3217" xr:uid="{00000000-0005-0000-0000-0000B7050000}"/>
    <cellStyle name="Rubrik 3 2 4 2 7" xfId="3156" xr:uid="{00000000-0005-0000-0000-0000B8050000}"/>
    <cellStyle name="Rubrik 3 2 4 3" xfId="3005" xr:uid="{00000000-0005-0000-0000-0000B9050000}"/>
    <cellStyle name="Rubrik 3 2 4 4" xfId="1088" xr:uid="{00000000-0005-0000-0000-0000BA050000}"/>
    <cellStyle name="Rubrik 3 2 4 5" xfId="1104" xr:uid="{00000000-0005-0000-0000-0000BB050000}"/>
    <cellStyle name="Rubrik 3 2 4 6" xfId="2916" xr:uid="{00000000-0005-0000-0000-0000BC050000}"/>
    <cellStyle name="Rubrik 3 2 4 7" xfId="3264" xr:uid="{00000000-0005-0000-0000-0000BD050000}"/>
    <cellStyle name="Rubrik 3 2 4 8" xfId="3268" xr:uid="{00000000-0005-0000-0000-0000BE050000}"/>
    <cellStyle name="Rubrik 3 2 4 9" xfId="818" xr:uid="{00000000-0005-0000-0000-0000BF050000}"/>
    <cellStyle name="Rubrik 3 2 5" xfId="1424" xr:uid="{00000000-0005-0000-0000-0000C0050000}"/>
    <cellStyle name="Rubrik 3 2 5 2" xfId="2939" xr:uid="{00000000-0005-0000-0000-0000C1050000}"/>
    <cellStyle name="Rubrik 3 2 5 3" xfId="2603" xr:uid="{00000000-0005-0000-0000-0000C2050000}"/>
    <cellStyle name="Rubrik 3 2 5 4" xfId="2802" xr:uid="{00000000-0005-0000-0000-0000C3050000}"/>
    <cellStyle name="Rubrik 3 2 5 5" xfId="2883" xr:uid="{00000000-0005-0000-0000-0000C4050000}"/>
    <cellStyle name="Rubrik 3 2 5 6" xfId="3293" xr:uid="{00000000-0005-0000-0000-0000C5050000}"/>
    <cellStyle name="Rubrik 3 2 5 7" xfId="3210" xr:uid="{00000000-0005-0000-0000-0000C6050000}"/>
    <cellStyle name="Rubrik 3 2 6" xfId="2994" xr:uid="{00000000-0005-0000-0000-0000C7050000}"/>
    <cellStyle name="Rubrik 3 2 7" xfId="1112" xr:uid="{00000000-0005-0000-0000-0000C8050000}"/>
    <cellStyle name="Rubrik 3 2 8" xfId="1212" xr:uid="{00000000-0005-0000-0000-0000C9050000}"/>
    <cellStyle name="Rubrik 3 2 9" xfId="666" xr:uid="{00000000-0005-0000-0000-0000CA050000}"/>
    <cellStyle name="Rubrik 3 20" xfId="319" xr:uid="{00000000-0005-0000-0000-0000CB050000}"/>
    <cellStyle name="Rubrik 3 20 2" xfId="399" xr:uid="{00000000-0005-0000-0000-0000CC050000}"/>
    <cellStyle name="Rubrik 3 20 2 2" xfId="598" xr:uid="{00000000-0005-0000-0000-0000CD050000}"/>
    <cellStyle name="Rubrik 3 20 2 2 2" xfId="2299" xr:uid="{00000000-0005-0000-0000-0000CE050000}"/>
    <cellStyle name="Rubrik 3 20 2 2 2 2" xfId="1080" xr:uid="{00000000-0005-0000-0000-0000CF050000}"/>
    <cellStyle name="Rubrik 3 20 2 2 2 3" xfId="2670" xr:uid="{00000000-0005-0000-0000-0000D0050000}"/>
    <cellStyle name="Rubrik 3 20 2 2 2 4" xfId="1303" xr:uid="{00000000-0005-0000-0000-0000D1050000}"/>
    <cellStyle name="Rubrik 3 20 2 2 2 5" xfId="2608" xr:uid="{00000000-0005-0000-0000-0000D2050000}"/>
    <cellStyle name="Rubrik 3 20 2 2 2 6" xfId="2799" xr:uid="{00000000-0005-0000-0000-0000D3050000}"/>
    <cellStyle name="Rubrik 3 20 2 2 2 7" xfId="1221" xr:uid="{00000000-0005-0000-0000-0000D4050000}"/>
    <cellStyle name="Rubrik 3 20 2 2 3" xfId="2816" xr:uid="{00000000-0005-0000-0000-0000D5050000}"/>
    <cellStyle name="Rubrik 3 20 2 2 4" xfId="2995" xr:uid="{00000000-0005-0000-0000-0000D6050000}"/>
    <cellStyle name="Rubrik 3 20 2 2 5" xfId="1352" xr:uid="{00000000-0005-0000-0000-0000D7050000}"/>
    <cellStyle name="Rubrik 3 20 2 2 6" xfId="1351" xr:uid="{00000000-0005-0000-0000-0000D8050000}"/>
    <cellStyle name="Rubrik 3 20 2 2 7" xfId="3312" xr:uid="{00000000-0005-0000-0000-0000D9050000}"/>
    <cellStyle name="Rubrik 3 20 2 2 8" xfId="2868" xr:uid="{00000000-0005-0000-0000-0000DA050000}"/>
    <cellStyle name="Rubrik 3 20 2 2 9" xfId="1005" xr:uid="{00000000-0005-0000-0000-0000DB050000}"/>
    <cellStyle name="Rubrik 3 20 2 3" xfId="1747" xr:uid="{00000000-0005-0000-0000-0000DC050000}"/>
    <cellStyle name="Rubrik 3 20 2 3 2" xfId="1064" xr:uid="{00000000-0005-0000-0000-0000DD050000}"/>
    <cellStyle name="Rubrik 3 20 2 3 3" xfId="2612" xr:uid="{00000000-0005-0000-0000-0000DE050000}"/>
    <cellStyle name="Rubrik 3 20 2 3 4" xfId="2724" xr:uid="{00000000-0005-0000-0000-0000DF050000}"/>
    <cellStyle name="Rubrik 3 20 2 3 5" xfId="2525" xr:uid="{00000000-0005-0000-0000-0000E0050000}"/>
    <cellStyle name="Rubrik 3 20 2 3 6" xfId="2763" xr:uid="{00000000-0005-0000-0000-0000E1050000}"/>
    <cellStyle name="Rubrik 3 20 2 3 7" xfId="3173" xr:uid="{00000000-0005-0000-0000-0000E2050000}"/>
    <cellStyle name="Rubrik 3 20 2 4" xfId="1336" xr:uid="{00000000-0005-0000-0000-0000E3050000}"/>
    <cellStyle name="Rubrik 3 20 2 5" xfId="3059" xr:uid="{00000000-0005-0000-0000-0000E4050000}"/>
    <cellStyle name="Rubrik 3 20 2 6" xfId="3074" xr:uid="{00000000-0005-0000-0000-0000E5050000}"/>
    <cellStyle name="Rubrik 3 20 2 7" xfId="3339" xr:uid="{00000000-0005-0000-0000-0000E6050000}"/>
    <cellStyle name="Rubrik 3 20 2 8" xfId="813" xr:uid="{00000000-0005-0000-0000-0000E7050000}"/>
    <cellStyle name="Rubrik 3 20 3" xfId="469" xr:uid="{00000000-0005-0000-0000-0000E8050000}"/>
    <cellStyle name="Rubrik 3 20 3 2" xfId="2134" xr:uid="{00000000-0005-0000-0000-0000E9050000}"/>
    <cellStyle name="Rubrik 3 20 3 2 2" xfId="1115" xr:uid="{00000000-0005-0000-0000-0000EA050000}"/>
    <cellStyle name="Rubrik 3 20 3 2 3" xfId="2826" xr:uid="{00000000-0005-0000-0000-0000EB050000}"/>
    <cellStyle name="Rubrik 3 20 3 2 4" xfId="1230" xr:uid="{00000000-0005-0000-0000-0000EC050000}"/>
    <cellStyle name="Rubrik 3 20 3 2 5" xfId="2900" xr:uid="{00000000-0005-0000-0000-0000ED050000}"/>
    <cellStyle name="Rubrik 3 20 3 2 6" xfId="2657" xr:uid="{00000000-0005-0000-0000-0000EE050000}"/>
    <cellStyle name="Rubrik 3 20 3 2 7" xfId="3313" xr:uid="{00000000-0005-0000-0000-0000EF050000}"/>
    <cellStyle name="Rubrik 3 20 3 3" xfId="2830" xr:uid="{00000000-0005-0000-0000-0000F0050000}"/>
    <cellStyle name="Rubrik 3 20 3 4" xfId="1061" xr:uid="{00000000-0005-0000-0000-0000F1050000}"/>
    <cellStyle name="Rubrik 3 20 3 5" xfId="2625" xr:uid="{00000000-0005-0000-0000-0000F2050000}"/>
    <cellStyle name="Rubrik 3 20 3 6" xfId="2717" xr:uid="{00000000-0005-0000-0000-0000F3050000}"/>
    <cellStyle name="Rubrik 3 20 3 7" xfId="3336" xr:uid="{00000000-0005-0000-0000-0000F4050000}"/>
    <cellStyle name="Rubrik 3 20 3 8" xfId="3028" xr:uid="{00000000-0005-0000-0000-0000F5050000}"/>
    <cellStyle name="Rubrik 3 20 3 9" xfId="883" xr:uid="{00000000-0005-0000-0000-0000F6050000}"/>
    <cellStyle name="Rubrik 3 20 4" xfId="1721" xr:uid="{00000000-0005-0000-0000-0000F7050000}"/>
    <cellStyle name="Rubrik 3 20 4 2" xfId="2827" xr:uid="{00000000-0005-0000-0000-0000F8050000}"/>
    <cellStyle name="Rubrik 3 20 4 3" xfId="1062" xr:uid="{00000000-0005-0000-0000-0000F9050000}"/>
    <cellStyle name="Rubrik 3 20 4 4" xfId="3147" xr:uid="{00000000-0005-0000-0000-0000FA050000}"/>
    <cellStyle name="Rubrik 3 20 4 5" xfId="2852" xr:uid="{00000000-0005-0000-0000-0000FB050000}"/>
    <cellStyle name="Rubrik 3 20 4 6" xfId="2869" xr:uid="{00000000-0005-0000-0000-0000FC050000}"/>
    <cellStyle name="Rubrik 3 20 4 7" xfId="2882" xr:uid="{00000000-0005-0000-0000-0000FD050000}"/>
    <cellStyle name="Rubrik 3 20 5" xfId="2990" xr:uid="{00000000-0005-0000-0000-0000FE050000}"/>
    <cellStyle name="Rubrik 3 20 6" xfId="1089" xr:uid="{00000000-0005-0000-0000-0000FF050000}"/>
    <cellStyle name="Rubrik 3 20 7" xfId="1624" xr:uid="{00000000-0005-0000-0000-000000060000}"/>
    <cellStyle name="Rubrik 3 20 8" xfId="738" xr:uid="{00000000-0005-0000-0000-000001060000}"/>
    <cellStyle name="Rubrik 3 21" xfId="242" xr:uid="{00000000-0005-0000-0000-000002060000}"/>
    <cellStyle name="Rubrik 3 21 2" xfId="374" xr:uid="{00000000-0005-0000-0000-000003060000}"/>
    <cellStyle name="Rubrik 3 21 2 2" xfId="573" xr:uid="{00000000-0005-0000-0000-000004060000}"/>
    <cellStyle name="Rubrik 3 21 2 2 2" xfId="2274" xr:uid="{00000000-0005-0000-0000-000005060000}"/>
    <cellStyle name="Rubrik 3 21 2 2 2 2" xfId="3031" xr:uid="{00000000-0005-0000-0000-000006060000}"/>
    <cellStyle name="Rubrik 3 21 2 2 2 3" xfId="3097" xr:uid="{00000000-0005-0000-0000-000007060000}"/>
    <cellStyle name="Rubrik 3 21 2 2 2 4" xfId="2893" xr:uid="{00000000-0005-0000-0000-000008060000}"/>
    <cellStyle name="Rubrik 3 21 2 2 2 5" xfId="2969" xr:uid="{00000000-0005-0000-0000-000009060000}"/>
    <cellStyle name="Rubrik 3 21 2 2 2 6" xfId="1063" xr:uid="{00000000-0005-0000-0000-00000A060000}"/>
    <cellStyle name="Rubrik 3 21 2 2 2 7" xfId="1340" xr:uid="{00000000-0005-0000-0000-00000B060000}"/>
    <cellStyle name="Rubrik 3 21 2 2 3" xfId="3098" xr:uid="{00000000-0005-0000-0000-00000C060000}"/>
    <cellStyle name="Rubrik 3 21 2 2 4" xfId="2861" xr:uid="{00000000-0005-0000-0000-00000D060000}"/>
    <cellStyle name="Rubrik 3 21 2 2 5" xfId="2527" xr:uid="{00000000-0005-0000-0000-00000E060000}"/>
    <cellStyle name="Rubrik 3 21 2 2 6" xfId="3205" xr:uid="{00000000-0005-0000-0000-00000F060000}"/>
    <cellStyle name="Rubrik 3 21 2 2 7" xfId="3282" xr:uid="{00000000-0005-0000-0000-000010060000}"/>
    <cellStyle name="Rubrik 3 21 2 2 8" xfId="2743" xr:uid="{00000000-0005-0000-0000-000011060000}"/>
    <cellStyle name="Rubrik 3 21 2 2 9" xfId="980" xr:uid="{00000000-0005-0000-0000-000012060000}"/>
    <cellStyle name="Rubrik 3 21 2 3" xfId="1738" xr:uid="{00000000-0005-0000-0000-000013060000}"/>
    <cellStyle name="Rubrik 3 21 2 3 2" xfId="1144" xr:uid="{00000000-0005-0000-0000-000014060000}"/>
    <cellStyle name="Rubrik 3 21 2 3 3" xfId="3114" xr:uid="{00000000-0005-0000-0000-000015060000}"/>
    <cellStyle name="Rubrik 3 21 2 3 4" xfId="2991" xr:uid="{00000000-0005-0000-0000-000016060000}"/>
    <cellStyle name="Rubrik 3 21 2 3 5" xfId="1364" xr:uid="{00000000-0005-0000-0000-000017060000}"/>
    <cellStyle name="Rubrik 3 21 2 3 6" xfId="1152" xr:uid="{00000000-0005-0000-0000-000018060000}"/>
    <cellStyle name="Rubrik 3 21 2 3 7" xfId="3301" xr:uid="{00000000-0005-0000-0000-000019060000}"/>
    <cellStyle name="Rubrik 3 21 2 4" xfId="1321" xr:uid="{00000000-0005-0000-0000-00001A060000}"/>
    <cellStyle name="Rubrik 3 21 2 5" xfId="3178" xr:uid="{00000000-0005-0000-0000-00001B060000}"/>
    <cellStyle name="Rubrik 3 21 2 6" xfId="3211" xr:uid="{00000000-0005-0000-0000-00001C060000}"/>
    <cellStyle name="Rubrik 3 21 2 7" xfId="1307" xr:uid="{00000000-0005-0000-0000-00001D060000}"/>
    <cellStyle name="Rubrik 3 21 2 8" xfId="788" xr:uid="{00000000-0005-0000-0000-00001E060000}"/>
    <cellStyle name="Rubrik 3 21 3" xfId="444" xr:uid="{00000000-0005-0000-0000-00001F060000}"/>
    <cellStyle name="Rubrik 3 21 3 2" xfId="2109" xr:uid="{00000000-0005-0000-0000-000020060000}"/>
    <cellStyle name="Rubrik 3 21 3 2 2" xfId="2552" xr:uid="{00000000-0005-0000-0000-000021060000}"/>
    <cellStyle name="Rubrik 3 21 3 2 3" xfId="2556" xr:uid="{00000000-0005-0000-0000-000022060000}"/>
    <cellStyle name="Rubrik 3 21 3 2 4" xfId="3181" xr:uid="{00000000-0005-0000-0000-000023060000}"/>
    <cellStyle name="Rubrik 3 21 3 2 5" xfId="1339" xr:uid="{00000000-0005-0000-0000-000024060000}"/>
    <cellStyle name="Rubrik 3 21 3 2 6" xfId="3229" xr:uid="{00000000-0005-0000-0000-000025060000}"/>
    <cellStyle name="Rubrik 3 21 3 2 7" xfId="3222" xr:uid="{00000000-0005-0000-0000-000026060000}"/>
    <cellStyle name="Rubrik 3 21 3 3" xfId="2850" xr:uid="{00000000-0005-0000-0000-000027060000}"/>
    <cellStyle name="Rubrik 3 21 3 4" xfId="2936" xr:uid="{00000000-0005-0000-0000-000028060000}"/>
    <cellStyle name="Rubrik 3 21 3 5" xfId="2617" xr:uid="{00000000-0005-0000-0000-000029060000}"/>
    <cellStyle name="Rubrik 3 21 3 6" xfId="3194" xr:uid="{00000000-0005-0000-0000-00002A060000}"/>
    <cellStyle name="Rubrik 3 21 3 7" xfId="1355" xr:uid="{00000000-0005-0000-0000-00002B060000}"/>
    <cellStyle name="Rubrik 3 21 3 8" xfId="3256" xr:uid="{00000000-0005-0000-0000-00002C060000}"/>
    <cellStyle name="Rubrik 3 21 3 9" xfId="858" xr:uid="{00000000-0005-0000-0000-00002D060000}"/>
    <cellStyle name="Rubrik 3 21 4" xfId="1422" xr:uid="{00000000-0005-0000-0000-00002E060000}"/>
    <cellStyle name="Rubrik 3 21 4 2" xfId="2669" xr:uid="{00000000-0005-0000-0000-00002F060000}"/>
    <cellStyle name="Rubrik 3 21 4 3" xfId="1464" xr:uid="{00000000-0005-0000-0000-000030060000}"/>
    <cellStyle name="Rubrik 3 21 4 4" xfId="2561" xr:uid="{00000000-0005-0000-0000-000031060000}"/>
    <cellStyle name="Rubrik 3 21 4 5" xfId="3235" xr:uid="{00000000-0005-0000-0000-000032060000}"/>
    <cellStyle name="Rubrik 3 21 4 6" xfId="3285" xr:uid="{00000000-0005-0000-0000-000033060000}"/>
    <cellStyle name="Rubrik 3 21 4 7" xfId="1078" xr:uid="{00000000-0005-0000-0000-000034060000}"/>
    <cellStyle name="Rubrik 3 21 5" xfId="2665" xr:uid="{00000000-0005-0000-0000-000035060000}"/>
    <cellStyle name="Rubrik 3 21 6" xfId="3018" xr:uid="{00000000-0005-0000-0000-000036060000}"/>
    <cellStyle name="Rubrik 3 21 7" xfId="2581" xr:uid="{00000000-0005-0000-0000-000037060000}"/>
    <cellStyle name="Rubrik 3 21 8" xfId="713" xr:uid="{00000000-0005-0000-0000-000038060000}"/>
    <cellStyle name="Rubrik 3 22" xfId="297" xr:uid="{00000000-0005-0000-0000-000039060000}"/>
    <cellStyle name="Rubrik 3 22 2" xfId="392" xr:uid="{00000000-0005-0000-0000-00003A060000}"/>
    <cellStyle name="Rubrik 3 22 2 2" xfId="591" xr:uid="{00000000-0005-0000-0000-00003B060000}"/>
    <cellStyle name="Rubrik 3 22 2 2 2" xfId="2292" xr:uid="{00000000-0005-0000-0000-00003C060000}"/>
    <cellStyle name="Rubrik 3 22 2 2 2 2" xfId="3077" xr:uid="{00000000-0005-0000-0000-00003D060000}"/>
    <cellStyle name="Rubrik 3 22 2 2 2 3" xfId="2942" xr:uid="{00000000-0005-0000-0000-00003E060000}"/>
    <cellStyle name="Rubrik 3 22 2 2 2 4" xfId="2753" xr:uid="{00000000-0005-0000-0000-00003F060000}"/>
    <cellStyle name="Rubrik 3 22 2 2 2 5" xfId="1242" xr:uid="{00000000-0005-0000-0000-000040060000}"/>
    <cellStyle name="Rubrik 3 22 2 2 2 6" xfId="3136" xr:uid="{00000000-0005-0000-0000-000041060000}"/>
    <cellStyle name="Rubrik 3 22 2 2 2 7" xfId="3298" xr:uid="{00000000-0005-0000-0000-000042060000}"/>
    <cellStyle name="Rubrik 3 22 2 2 3" xfId="2543" xr:uid="{00000000-0005-0000-0000-000043060000}"/>
    <cellStyle name="Rubrik 3 22 2 2 4" xfId="1379" xr:uid="{00000000-0005-0000-0000-000044060000}"/>
    <cellStyle name="Rubrik 3 22 2 2 5" xfId="1131" xr:uid="{00000000-0005-0000-0000-000045060000}"/>
    <cellStyle name="Rubrik 3 22 2 2 6" xfId="1342" xr:uid="{00000000-0005-0000-0000-000046060000}"/>
    <cellStyle name="Rubrik 3 22 2 2 7" xfId="2781" xr:uid="{00000000-0005-0000-0000-000047060000}"/>
    <cellStyle name="Rubrik 3 22 2 2 8" xfId="2618" xr:uid="{00000000-0005-0000-0000-000048060000}"/>
    <cellStyle name="Rubrik 3 22 2 2 9" xfId="998" xr:uid="{00000000-0005-0000-0000-000049060000}"/>
    <cellStyle name="Rubrik 3 22 2 3" xfId="1745" xr:uid="{00000000-0005-0000-0000-00004A060000}"/>
    <cellStyle name="Rubrik 3 22 2 3 2" xfId="682" xr:uid="{00000000-0005-0000-0000-00004B060000}"/>
    <cellStyle name="Rubrik 3 22 2 3 3" xfId="1232" xr:uid="{00000000-0005-0000-0000-00004C060000}"/>
    <cellStyle name="Rubrik 3 22 2 3 4" xfId="1244" xr:uid="{00000000-0005-0000-0000-00004D060000}"/>
    <cellStyle name="Rubrik 3 22 2 3 5" xfId="1197" xr:uid="{00000000-0005-0000-0000-00004E060000}"/>
    <cellStyle name="Rubrik 3 22 2 3 6" xfId="2658" xr:uid="{00000000-0005-0000-0000-00004F060000}"/>
    <cellStyle name="Rubrik 3 22 2 3 7" xfId="2890" xr:uid="{00000000-0005-0000-0000-000050060000}"/>
    <cellStyle name="Rubrik 3 22 2 4" xfId="1333" xr:uid="{00000000-0005-0000-0000-000051060000}"/>
    <cellStyle name="Rubrik 3 22 2 5" xfId="1426" xr:uid="{00000000-0005-0000-0000-000052060000}"/>
    <cellStyle name="Rubrik 3 22 2 6" xfId="3329" xr:uid="{00000000-0005-0000-0000-000053060000}"/>
    <cellStyle name="Rubrik 3 22 2 7" xfId="1246" xr:uid="{00000000-0005-0000-0000-000054060000}"/>
    <cellStyle name="Rubrik 3 22 2 8" xfId="806" xr:uid="{00000000-0005-0000-0000-000055060000}"/>
    <cellStyle name="Rubrik 3 22 3" xfId="462" xr:uid="{00000000-0005-0000-0000-000056060000}"/>
    <cellStyle name="Rubrik 3 22 3 2" xfId="2127" xr:uid="{00000000-0005-0000-0000-000057060000}"/>
    <cellStyle name="Rubrik 3 22 3 2 2" xfId="2963" xr:uid="{00000000-0005-0000-0000-000058060000}"/>
    <cellStyle name="Rubrik 3 22 3 2 3" xfId="3171" xr:uid="{00000000-0005-0000-0000-000059060000}"/>
    <cellStyle name="Rubrik 3 22 3 2 4" xfId="2667" xr:uid="{00000000-0005-0000-0000-00005A060000}"/>
    <cellStyle name="Rubrik 3 22 3 2 5" xfId="2547" xr:uid="{00000000-0005-0000-0000-00005B060000}"/>
    <cellStyle name="Rubrik 3 22 3 2 6" xfId="1154" xr:uid="{00000000-0005-0000-0000-00005C060000}"/>
    <cellStyle name="Rubrik 3 22 3 2 7" xfId="1466" xr:uid="{00000000-0005-0000-0000-00005D060000}"/>
    <cellStyle name="Rubrik 3 22 3 3" xfId="2808" xr:uid="{00000000-0005-0000-0000-00005E060000}"/>
    <cellStyle name="Rubrik 3 22 3 4" xfId="2614" xr:uid="{00000000-0005-0000-0000-00005F060000}"/>
    <cellStyle name="Rubrik 3 22 3 5" xfId="3184" xr:uid="{00000000-0005-0000-0000-000060060000}"/>
    <cellStyle name="Rubrik 3 22 3 6" xfId="2880" xr:uid="{00000000-0005-0000-0000-000061060000}"/>
    <cellStyle name="Rubrik 3 22 3 7" xfId="2863" xr:uid="{00000000-0005-0000-0000-000062060000}"/>
    <cellStyle name="Rubrik 3 22 3 8" xfId="2989" xr:uid="{00000000-0005-0000-0000-000063060000}"/>
    <cellStyle name="Rubrik 3 22 3 9" xfId="876" xr:uid="{00000000-0005-0000-0000-000064060000}"/>
    <cellStyle name="Rubrik 3 22 4" xfId="1719" xr:uid="{00000000-0005-0000-0000-000065060000}"/>
    <cellStyle name="Rubrik 3 22 4 2" xfId="2810" xr:uid="{00000000-0005-0000-0000-000066060000}"/>
    <cellStyle name="Rubrik 3 22 4 3" xfId="1176" xr:uid="{00000000-0005-0000-0000-000067060000}"/>
    <cellStyle name="Rubrik 3 22 4 4" xfId="2928" xr:uid="{00000000-0005-0000-0000-000068060000}"/>
    <cellStyle name="Rubrik 3 22 4 5" xfId="3084" xr:uid="{00000000-0005-0000-0000-000069060000}"/>
    <cellStyle name="Rubrik 3 22 4 6" xfId="2624" xr:uid="{00000000-0005-0000-0000-00006A060000}"/>
    <cellStyle name="Rubrik 3 22 4 7" xfId="2744" xr:uid="{00000000-0005-0000-0000-00006B060000}"/>
    <cellStyle name="Rubrik 3 22 5" xfId="2654" xr:uid="{00000000-0005-0000-0000-00006C060000}"/>
    <cellStyle name="Rubrik 3 22 6" xfId="2729" xr:uid="{00000000-0005-0000-0000-00006D060000}"/>
    <cellStyle name="Rubrik 3 22 7" xfId="2887" xr:uid="{00000000-0005-0000-0000-00006E060000}"/>
    <cellStyle name="Rubrik 3 22 8" xfId="731" xr:uid="{00000000-0005-0000-0000-00006F060000}"/>
    <cellStyle name="Rubrik 3 23" xfId="321" xr:uid="{00000000-0005-0000-0000-000070060000}"/>
    <cellStyle name="Rubrik 3 23 2" xfId="400" xr:uid="{00000000-0005-0000-0000-000071060000}"/>
    <cellStyle name="Rubrik 3 23 2 2" xfId="599" xr:uid="{00000000-0005-0000-0000-000072060000}"/>
    <cellStyle name="Rubrik 3 23 2 2 2" xfId="2300" xr:uid="{00000000-0005-0000-0000-000073060000}"/>
    <cellStyle name="Rubrik 3 23 2 2 2 2" xfId="673" xr:uid="{00000000-0005-0000-0000-000074060000}"/>
    <cellStyle name="Rubrik 3 23 2 2 2 3" xfId="2788" xr:uid="{00000000-0005-0000-0000-000075060000}"/>
    <cellStyle name="Rubrik 3 23 2 2 2 4" xfId="2867" xr:uid="{00000000-0005-0000-0000-000076060000}"/>
    <cellStyle name="Rubrik 3 23 2 2 2 5" xfId="2598" xr:uid="{00000000-0005-0000-0000-000077060000}"/>
    <cellStyle name="Rubrik 3 23 2 2 2 6" xfId="3286" xr:uid="{00000000-0005-0000-0000-000078060000}"/>
    <cellStyle name="Rubrik 3 23 2 2 2 7" xfId="3292" xr:uid="{00000000-0005-0000-0000-000079060000}"/>
    <cellStyle name="Rubrik 3 23 2 2 3" xfId="1172" xr:uid="{00000000-0005-0000-0000-00007A060000}"/>
    <cellStyle name="Rubrik 3 23 2 2 4" xfId="1192" xr:uid="{00000000-0005-0000-0000-00007B060000}"/>
    <cellStyle name="Rubrik 3 23 2 2 5" xfId="3124" xr:uid="{00000000-0005-0000-0000-00007C060000}"/>
    <cellStyle name="Rubrik 3 23 2 2 6" xfId="3195" xr:uid="{00000000-0005-0000-0000-00007D060000}"/>
    <cellStyle name="Rubrik 3 23 2 2 7" xfId="2960" xr:uid="{00000000-0005-0000-0000-00007E060000}"/>
    <cellStyle name="Rubrik 3 23 2 2 8" xfId="2526" xr:uid="{00000000-0005-0000-0000-00007F060000}"/>
    <cellStyle name="Rubrik 3 23 2 2 9" xfId="1006" xr:uid="{00000000-0005-0000-0000-000080060000}"/>
    <cellStyle name="Rubrik 3 23 2 3" xfId="1748" xr:uid="{00000000-0005-0000-0000-000081060000}"/>
    <cellStyle name="Rubrik 3 23 2 3 2" xfId="3007" xr:uid="{00000000-0005-0000-0000-000082060000}"/>
    <cellStyle name="Rubrik 3 23 2 3 3" xfId="1327" xr:uid="{00000000-0005-0000-0000-000083060000}"/>
    <cellStyle name="Rubrik 3 23 2 3 4" xfId="2906" xr:uid="{00000000-0005-0000-0000-000084060000}"/>
    <cellStyle name="Rubrik 3 23 2 3 5" xfId="3025" xr:uid="{00000000-0005-0000-0000-000085060000}"/>
    <cellStyle name="Rubrik 3 23 2 3 6" xfId="3039" xr:uid="{00000000-0005-0000-0000-000086060000}"/>
    <cellStyle name="Rubrik 3 23 2 3 7" xfId="1116" xr:uid="{00000000-0005-0000-0000-000087060000}"/>
    <cellStyle name="Rubrik 3 23 2 4" xfId="1337" xr:uid="{00000000-0005-0000-0000-000088060000}"/>
    <cellStyle name="Rubrik 3 23 2 5" xfId="2895" xr:uid="{00000000-0005-0000-0000-000089060000}"/>
    <cellStyle name="Rubrik 3 23 2 6" xfId="3174" xr:uid="{00000000-0005-0000-0000-00008A060000}"/>
    <cellStyle name="Rubrik 3 23 2 7" xfId="3230" xr:uid="{00000000-0005-0000-0000-00008B060000}"/>
    <cellStyle name="Rubrik 3 23 2 8" xfId="814" xr:uid="{00000000-0005-0000-0000-00008C060000}"/>
    <cellStyle name="Rubrik 3 23 3" xfId="470" xr:uid="{00000000-0005-0000-0000-00008D060000}"/>
    <cellStyle name="Rubrik 3 23 3 2" xfId="2135" xr:uid="{00000000-0005-0000-0000-00008E060000}"/>
    <cellStyle name="Rubrik 3 23 3 2 2" xfId="2877" xr:uid="{00000000-0005-0000-0000-00008F060000}"/>
    <cellStyle name="Rubrik 3 23 3 2 3" xfId="1057" xr:uid="{00000000-0005-0000-0000-000090060000}"/>
    <cellStyle name="Rubrik 3 23 3 2 4" xfId="2689" xr:uid="{00000000-0005-0000-0000-000091060000}"/>
    <cellStyle name="Rubrik 3 23 3 2 5" xfId="2889" xr:uid="{00000000-0005-0000-0000-000092060000}"/>
    <cellStyle name="Rubrik 3 23 3 2 6" xfId="1161" xr:uid="{00000000-0005-0000-0000-000093060000}"/>
    <cellStyle name="Rubrik 3 23 3 2 7" xfId="2824" xr:uid="{00000000-0005-0000-0000-000094060000}"/>
    <cellStyle name="Rubrik 3 23 3 3" xfId="1091" xr:uid="{00000000-0005-0000-0000-000095060000}"/>
    <cellStyle name="Rubrik 3 23 3 4" xfId="1183" xr:uid="{00000000-0005-0000-0000-000096060000}"/>
    <cellStyle name="Rubrik 3 23 3 5" xfId="2739" xr:uid="{00000000-0005-0000-0000-000097060000}"/>
    <cellStyle name="Rubrik 3 23 3 6" xfId="2620" xr:uid="{00000000-0005-0000-0000-000098060000}"/>
    <cellStyle name="Rubrik 3 23 3 7" xfId="3337" xr:uid="{00000000-0005-0000-0000-000099060000}"/>
    <cellStyle name="Rubrik 3 23 3 8" xfId="3263" xr:uid="{00000000-0005-0000-0000-00009A060000}"/>
    <cellStyle name="Rubrik 3 23 3 9" xfId="884" xr:uid="{00000000-0005-0000-0000-00009B060000}"/>
    <cellStyle name="Rubrik 3 23 4" xfId="1722" xr:uid="{00000000-0005-0000-0000-00009C060000}"/>
    <cellStyle name="Rubrik 3 23 4 2" xfId="2711" xr:uid="{00000000-0005-0000-0000-00009D060000}"/>
    <cellStyle name="Rubrik 3 23 4 3" xfId="2840" xr:uid="{00000000-0005-0000-0000-00009E060000}"/>
    <cellStyle name="Rubrik 3 23 4 4" xfId="2554" xr:uid="{00000000-0005-0000-0000-00009F060000}"/>
    <cellStyle name="Rubrik 3 23 4 5" xfId="2688" xr:uid="{00000000-0005-0000-0000-0000A0060000}"/>
    <cellStyle name="Rubrik 3 23 4 6" xfId="1146" xr:uid="{00000000-0005-0000-0000-0000A1060000}"/>
    <cellStyle name="Rubrik 3 23 4 7" xfId="1171" xr:uid="{00000000-0005-0000-0000-0000A2060000}"/>
    <cellStyle name="Rubrik 3 23 5" xfId="1137" xr:uid="{00000000-0005-0000-0000-0000A3060000}"/>
    <cellStyle name="Rubrik 3 23 6" xfId="1072" xr:uid="{00000000-0005-0000-0000-0000A4060000}"/>
    <cellStyle name="Rubrik 3 23 7" xfId="1421" xr:uid="{00000000-0005-0000-0000-0000A5060000}"/>
    <cellStyle name="Rubrik 3 23 8" xfId="739" xr:uid="{00000000-0005-0000-0000-0000A6060000}"/>
    <cellStyle name="Rubrik 3 24" xfId="262" xr:uid="{00000000-0005-0000-0000-0000A7060000}"/>
    <cellStyle name="Rubrik 3 24 2" xfId="381" xr:uid="{00000000-0005-0000-0000-0000A8060000}"/>
    <cellStyle name="Rubrik 3 24 2 2" xfId="580" xr:uid="{00000000-0005-0000-0000-0000A9060000}"/>
    <cellStyle name="Rubrik 3 24 2 2 2" xfId="2281" xr:uid="{00000000-0005-0000-0000-0000AA060000}"/>
    <cellStyle name="Rubrik 3 24 2 2 2 2" xfId="2952" xr:uid="{00000000-0005-0000-0000-0000AB060000}"/>
    <cellStyle name="Rubrik 3 24 2 2 2 3" xfId="1377" xr:uid="{00000000-0005-0000-0000-0000AC060000}"/>
    <cellStyle name="Rubrik 3 24 2 2 2 4" xfId="3131" xr:uid="{00000000-0005-0000-0000-0000AD060000}"/>
    <cellStyle name="Rubrik 3 24 2 2 2 5" xfId="3276" xr:uid="{00000000-0005-0000-0000-0000AE060000}"/>
    <cellStyle name="Rubrik 3 24 2 2 2 6" xfId="3093" xr:uid="{00000000-0005-0000-0000-0000AF060000}"/>
    <cellStyle name="Rubrik 3 24 2 2 2 7" xfId="2790" xr:uid="{00000000-0005-0000-0000-0000B0060000}"/>
    <cellStyle name="Rubrik 3 24 2 2 3" xfId="3071" xr:uid="{00000000-0005-0000-0000-0000B1060000}"/>
    <cellStyle name="Rubrik 3 24 2 2 4" xfId="1129" xr:uid="{00000000-0005-0000-0000-0000B2060000}"/>
    <cellStyle name="Rubrik 3 24 2 2 5" xfId="1348" xr:uid="{00000000-0005-0000-0000-0000B3060000}"/>
    <cellStyle name="Rubrik 3 24 2 2 6" xfId="1065" xr:uid="{00000000-0005-0000-0000-0000B4060000}"/>
    <cellStyle name="Rubrik 3 24 2 2 7" xfId="1214" xr:uid="{00000000-0005-0000-0000-0000B5060000}"/>
    <cellStyle name="Rubrik 3 24 2 2 8" xfId="3326" xr:uid="{00000000-0005-0000-0000-0000B6060000}"/>
    <cellStyle name="Rubrik 3 24 2 2 9" xfId="987" xr:uid="{00000000-0005-0000-0000-0000B7060000}"/>
    <cellStyle name="Rubrik 3 24 2 3" xfId="1740" xr:uid="{00000000-0005-0000-0000-0000B8060000}"/>
    <cellStyle name="Rubrik 3 24 2 3 2" xfId="2540" xr:uid="{00000000-0005-0000-0000-0000B9060000}"/>
    <cellStyle name="Rubrik 3 24 2 3 3" xfId="2768" xr:uid="{00000000-0005-0000-0000-0000BA060000}"/>
    <cellStyle name="Rubrik 3 24 2 3 4" xfId="3154" xr:uid="{00000000-0005-0000-0000-0000BB060000}"/>
    <cellStyle name="Rubrik 3 24 2 3 5" xfId="2703" xr:uid="{00000000-0005-0000-0000-0000BC060000}"/>
    <cellStyle name="Rubrik 3 24 2 3 6" xfId="3266" xr:uid="{00000000-0005-0000-0000-0000BD060000}"/>
    <cellStyle name="Rubrik 3 24 2 3 7" xfId="3151" xr:uid="{00000000-0005-0000-0000-0000BE060000}"/>
    <cellStyle name="Rubrik 3 24 2 4" xfId="1325" xr:uid="{00000000-0005-0000-0000-0000BF060000}"/>
    <cellStyle name="Rubrik 3 24 2 5" xfId="1594" xr:uid="{00000000-0005-0000-0000-0000C0060000}"/>
    <cellStyle name="Rubrik 3 24 2 6" xfId="1184" xr:uid="{00000000-0005-0000-0000-0000C1060000}"/>
    <cellStyle name="Rubrik 3 24 2 7" xfId="2528" xr:uid="{00000000-0005-0000-0000-0000C2060000}"/>
    <cellStyle name="Rubrik 3 24 2 8" xfId="795" xr:uid="{00000000-0005-0000-0000-0000C3060000}"/>
    <cellStyle name="Rubrik 3 24 3" xfId="451" xr:uid="{00000000-0005-0000-0000-0000C4060000}"/>
    <cellStyle name="Rubrik 3 24 3 2" xfId="2116" xr:uid="{00000000-0005-0000-0000-0000C5060000}"/>
    <cellStyle name="Rubrik 3 24 3 2 2" xfId="2876" xr:uid="{00000000-0005-0000-0000-0000C6060000}"/>
    <cellStyle name="Rubrik 3 24 3 2 3" xfId="1225" xr:uid="{00000000-0005-0000-0000-0000C7060000}"/>
    <cellStyle name="Rubrik 3 24 3 2 4" xfId="2742" xr:uid="{00000000-0005-0000-0000-0000C8060000}"/>
    <cellStyle name="Rubrik 3 24 3 2 5" xfId="3092" xr:uid="{00000000-0005-0000-0000-0000C9060000}"/>
    <cellStyle name="Rubrik 3 24 3 2 6" xfId="2546" xr:uid="{00000000-0005-0000-0000-0000CA060000}"/>
    <cellStyle name="Rubrik 3 24 3 2 7" xfId="1165" xr:uid="{00000000-0005-0000-0000-0000CB060000}"/>
    <cellStyle name="Rubrik 3 24 3 3" xfId="1373" xr:uid="{00000000-0005-0000-0000-0000CC060000}"/>
    <cellStyle name="Rubrik 3 24 3 4" xfId="3045" xr:uid="{00000000-0005-0000-0000-0000CD060000}"/>
    <cellStyle name="Rubrik 3 24 3 5" xfId="2613" xr:uid="{00000000-0005-0000-0000-0000CE060000}"/>
    <cellStyle name="Rubrik 3 24 3 6" xfId="2953" xr:uid="{00000000-0005-0000-0000-0000CF060000}"/>
    <cellStyle name="Rubrik 3 24 3 7" xfId="3239" xr:uid="{00000000-0005-0000-0000-0000D0060000}"/>
    <cellStyle name="Rubrik 3 24 3 8" xfId="3260" xr:uid="{00000000-0005-0000-0000-0000D1060000}"/>
    <cellStyle name="Rubrik 3 24 3 9" xfId="865" xr:uid="{00000000-0005-0000-0000-0000D2060000}"/>
    <cellStyle name="Rubrik 3 24 4" xfId="1380" xr:uid="{00000000-0005-0000-0000-0000D3060000}"/>
    <cellStyle name="Rubrik 3 24 4 2" xfId="1130" xr:uid="{00000000-0005-0000-0000-0000D4060000}"/>
    <cellStyle name="Rubrik 3 24 4 3" xfId="2961" xr:uid="{00000000-0005-0000-0000-0000D5060000}"/>
    <cellStyle name="Rubrik 3 24 4 4" xfId="2929" xr:uid="{00000000-0005-0000-0000-0000D6060000}"/>
    <cellStyle name="Rubrik 3 24 4 5" xfId="1168" xr:uid="{00000000-0005-0000-0000-0000D7060000}"/>
    <cellStyle name="Rubrik 3 24 4 6" xfId="3187" xr:uid="{00000000-0005-0000-0000-0000D8060000}"/>
    <cellStyle name="Rubrik 3 24 4 7" xfId="3242" xr:uid="{00000000-0005-0000-0000-0000D9060000}"/>
    <cellStyle name="Rubrik 3 24 5" xfId="3094" xr:uid="{00000000-0005-0000-0000-0000DA060000}"/>
    <cellStyle name="Rubrik 3 24 6" xfId="1356" xr:uid="{00000000-0005-0000-0000-0000DB060000}"/>
    <cellStyle name="Rubrik 3 24 7" xfId="3167" xr:uid="{00000000-0005-0000-0000-0000DC060000}"/>
    <cellStyle name="Rubrik 3 24 8" xfId="720" xr:uid="{00000000-0005-0000-0000-0000DD060000}"/>
    <cellStyle name="Rubrik 3 25" xfId="333" xr:uid="{00000000-0005-0000-0000-0000DE060000}"/>
    <cellStyle name="Rubrik 3 25 2" xfId="532" xr:uid="{00000000-0005-0000-0000-0000DF060000}"/>
    <cellStyle name="Rubrik 3 25 2 2" xfId="1583" xr:uid="{00000000-0005-0000-0000-0000E0060000}"/>
    <cellStyle name="Rubrik 3 25 2 2 2" xfId="2247" xr:uid="{00000000-0005-0000-0000-0000E1060000}"/>
    <cellStyle name="Rubrik 3 25 2 2 2 2" xfId="1359" xr:uid="{00000000-0005-0000-0000-0000E2060000}"/>
    <cellStyle name="Rubrik 3 25 2 2 2 3" xfId="1174" xr:uid="{00000000-0005-0000-0000-0000E3060000}"/>
    <cellStyle name="Rubrik 3 25 2 2 2 4" xfId="1167" xr:uid="{00000000-0005-0000-0000-0000E4060000}"/>
    <cellStyle name="Rubrik 3 25 2 2 2 5" xfId="2872" xr:uid="{00000000-0005-0000-0000-0000E5060000}"/>
    <cellStyle name="Rubrik 3 25 2 2 2 6" xfId="2693" xr:uid="{00000000-0005-0000-0000-0000E6060000}"/>
    <cellStyle name="Rubrik 3 25 2 2 2 7" xfId="2585" xr:uid="{00000000-0005-0000-0000-0000E7060000}"/>
    <cellStyle name="Rubrik 3 25 2 2 3" xfId="2949" xr:uid="{00000000-0005-0000-0000-0000E8060000}"/>
    <cellStyle name="Rubrik 3 25 2 2 4" xfId="2821" xr:uid="{00000000-0005-0000-0000-0000E9060000}"/>
    <cellStyle name="Rubrik 3 25 2 2 5" xfId="3207" xr:uid="{00000000-0005-0000-0000-0000EA060000}"/>
    <cellStyle name="Rubrik 3 25 2 2 6" xfId="3251" xr:uid="{00000000-0005-0000-0000-0000EB060000}"/>
    <cellStyle name="Rubrik 3 25 2 3" xfId="1725" xr:uid="{00000000-0005-0000-0000-0000EC060000}"/>
    <cellStyle name="Rubrik 3 25 2 3 2" xfId="2538" xr:uid="{00000000-0005-0000-0000-0000ED060000}"/>
    <cellStyle name="Rubrik 3 25 2 3 3" xfId="2737" xr:uid="{00000000-0005-0000-0000-0000EE060000}"/>
    <cellStyle name="Rubrik 3 25 2 3 4" xfId="2679" xr:uid="{00000000-0005-0000-0000-0000EF060000}"/>
    <cellStyle name="Rubrik 3 25 2 3 5" xfId="3080" xr:uid="{00000000-0005-0000-0000-0000F0060000}"/>
    <cellStyle name="Rubrik 3 25 2 3 6" xfId="3231" xr:uid="{00000000-0005-0000-0000-0000F1060000}"/>
    <cellStyle name="Rubrik 3 25 2 3 7" xfId="2651" xr:uid="{00000000-0005-0000-0000-0000F2060000}"/>
    <cellStyle name="Rubrik 3 25 2 4" xfId="1300" xr:uid="{00000000-0005-0000-0000-0000F3060000}"/>
    <cellStyle name="Rubrik 3 25 2 5" xfId="670" xr:uid="{00000000-0005-0000-0000-0000F4060000}"/>
    <cellStyle name="Rubrik 3 25 2 6" xfId="2596" xr:uid="{00000000-0005-0000-0000-0000F5060000}"/>
    <cellStyle name="Rubrik 3 25 2 7" xfId="939" xr:uid="{00000000-0005-0000-0000-0000F6060000}"/>
    <cellStyle name="Rubrik 3 25 3" xfId="1467" xr:uid="{00000000-0005-0000-0000-0000F7060000}"/>
    <cellStyle name="Rubrik 3 25 3 2" xfId="2138" xr:uid="{00000000-0005-0000-0000-0000F8060000}"/>
    <cellStyle name="Rubrik 3 25 3 2 2" xfId="1090" xr:uid="{00000000-0005-0000-0000-0000F9060000}"/>
    <cellStyle name="Rubrik 3 25 3 2 3" xfId="2695" xr:uid="{00000000-0005-0000-0000-0000FA060000}"/>
    <cellStyle name="Rubrik 3 25 3 2 4" xfId="2843" xr:uid="{00000000-0005-0000-0000-0000FB060000}"/>
    <cellStyle name="Rubrik 3 25 3 2 5" xfId="1220" xr:uid="{00000000-0005-0000-0000-0000FC060000}"/>
    <cellStyle name="Rubrik 3 25 3 2 6" xfId="1056" xr:uid="{00000000-0005-0000-0000-0000FD060000}"/>
    <cellStyle name="Rubrik 3 25 3 2 7" xfId="2682" xr:uid="{00000000-0005-0000-0000-0000FE060000}"/>
    <cellStyle name="Rubrik 3 25 3 3" xfId="3062" xr:uid="{00000000-0005-0000-0000-0000FF060000}"/>
    <cellStyle name="Rubrik 3 25 3 4" xfId="2934" xr:uid="{00000000-0005-0000-0000-000000070000}"/>
    <cellStyle name="Rubrik 3 25 3 5" xfId="3280" xr:uid="{00000000-0005-0000-0000-000001070000}"/>
    <cellStyle name="Rubrik 3 25 3 6" xfId="3234" xr:uid="{00000000-0005-0000-0000-000002070000}"/>
    <cellStyle name="Rubrik 3 25 4" xfId="1723" xr:uid="{00000000-0005-0000-0000-000003070000}"/>
    <cellStyle name="Rubrik 3 25 4 2" xfId="1420" xr:uid="{00000000-0005-0000-0000-000004070000}"/>
    <cellStyle name="Rubrik 3 25 4 3" xfId="1079" xr:uid="{00000000-0005-0000-0000-000005070000}"/>
    <cellStyle name="Rubrik 3 25 4 4" xfId="1298" xr:uid="{00000000-0005-0000-0000-000006070000}"/>
    <cellStyle name="Rubrik 3 25 4 5" xfId="1189" xr:uid="{00000000-0005-0000-0000-000007070000}"/>
    <cellStyle name="Rubrik 3 25 4 6" xfId="2639" xr:uid="{00000000-0005-0000-0000-000008070000}"/>
    <cellStyle name="Rubrik 3 25 4 7" xfId="3267" xr:uid="{00000000-0005-0000-0000-000009070000}"/>
    <cellStyle name="Rubrik 3 25 5" xfId="2600" xr:uid="{00000000-0005-0000-0000-00000A070000}"/>
    <cellStyle name="Rubrik 3 25 6" xfId="3038" xr:uid="{00000000-0005-0000-0000-00000B070000}"/>
    <cellStyle name="Rubrik 3 25 7" xfId="2797" xr:uid="{00000000-0005-0000-0000-00000C070000}"/>
    <cellStyle name="Rubrik 3 25 8" xfId="747" xr:uid="{00000000-0005-0000-0000-00000D070000}"/>
    <cellStyle name="Rubrik 3 26" xfId="1386" xr:uid="{00000000-0005-0000-0000-00000E070000}"/>
    <cellStyle name="Rubrik 3 26 2" xfId="2070" xr:uid="{00000000-0005-0000-0000-00000F070000}"/>
    <cellStyle name="Rubrik 3 26 2 2" xfId="2803" xr:uid="{00000000-0005-0000-0000-000010070000}"/>
    <cellStyle name="Rubrik 3 26 2 3" xfId="3073" xr:uid="{00000000-0005-0000-0000-000011070000}"/>
    <cellStyle name="Rubrik 3 26 2 4" xfId="1241" xr:uid="{00000000-0005-0000-0000-000012070000}"/>
    <cellStyle name="Rubrik 3 26 2 5" xfId="1228" xr:uid="{00000000-0005-0000-0000-000013070000}"/>
    <cellStyle name="Rubrik 3 26 2 6" xfId="2574" xr:uid="{00000000-0005-0000-0000-000014070000}"/>
    <cellStyle name="Rubrik 3 26 2 7" xfId="3138" xr:uid="{00000000-0005-0000-0000-000015070000}"/>
    <cellStyle name="Rubrik 3 26 3" xfId="1455" xr:uid="{00000000-0005-0000-0000-000016070000}"/>
    <cellStyle name="Rubrik 3 26 4" xfId="1077" xr:uid="{00000000-0005-0000-0000-000017070000}"/>
    <cellStyle name="Rubrik 3 26 5" xfId="2535" xr:uid="{00000000-0005-0000-0000-000018070000}"/>
    <cellStyle name="Rubrik 3 26 6" xfId="2862" xr:uid="{00000000-0005-0000-0000-000019070000}"/>
    <cellStyle name="Rubrik 3 27" xfId="1565" xr:uid="{00000000-0005-0000-0000-00001A070000}"/>
    <cellStyle name="Rubrik 3 27 2" xfId="3060" xr:uid="{00000000-0005-0000-0000-00001B070000}"/>
    <cellStyle name="Rubrik 3 27 3" xfId="2932" xr:uid="{00000000-0005-0000-0000-00001C070000}"/>
    <cellStyle name="Rubrik 3 27 4" xfId="2760" xr:uid="{00000000-0005-0000-0000-00001D070000}"/>
    <cellStyle name="Rubrik 3 27 5" xfId="2780" xr:uid="{00000000-0005-0000-0000-00001E070000}"/>
    <cellStyle name="Rubrik 3 27 6" xfId="1150" xr:uid="{00000000-0005-0000-0000-00001F070000}"/>
    <cellStyle name="Rubrik 3 27 7" xfId="3227" xr:uid="{00000000-0005-0000-0000-000020070000}"/>
    <cellStyle name="Rubrik 3 28" xfId="663" xr:uid="{00000000-0005-0000-0000-000021070000}"/>
    <cellStyle name="Rubrik 3 3" xfId="146" xr:uid="{00000000-0005-0000-0000-000022070000}"/>
    <cellStyle name="Rubrik 3 3 2" xfId="360" xr:uid="{00000000-0005-0000-0000-000023070000}"/>
    <cellStyle name="Rubrik 3 3 2 2" xfId="559" xr:uid="{00000000-0005-0000-0000-000024070000}"/>
    <cellStyle name="Rubrik 3 3 2 2 2" xfId="2260" xr:uid="{00000000-0005-0000-0000-000025070000}"/>
    <cellStyle name="Rubrik 3 3 2 2 2 2" xfId="1345" xr:uid="{00000000-0005-0000-0000-000026070000}"/>
    <cellStyle name="Rubrik 3 3 2 2 2 3" xfId="1160" xr:uid="{00000000-0005-0000-0000-000027070000}"/>
    <cellStyle name="Rubrik 3 3 2 2 2 4" xfId="2899" xr:uid="{00000000-0005-0000-0000-000028070000}"/>
    <cellStyle name="Rubrik 3 3 2 2 2 5" xfId="2584" xr:uid="{00000000-0005-0000-0000-000029070000}"/>
    <cellStyle name="Rubrik 3 3 2 2 2 6" xfId="1376" xr:uid="{00000000-0005-0000-0000-00002A070000}"/>
    <cellStyle name="Rubrik 3 3 2 2 2 7" xfId="3254" xr:uid="{00000000-0005-0000-0000-00002B070000}"/>
    <cellStyle name="Rubrik 3 3 2 2 3" xfId="3048" xr:uid="{00000000-0005-0000-0000-00002C070000}"/>
    <cellStyle name="Rubrik 3 3 2 2 4" xfId="2569" xr:uid="{00000000-0005-0000-0000-00002D070000}"/>
    <cellStyle name="Rubrik 3 3 2 2 5" xfId="2886" xr:uid="{00000000-0005-0000-0000-00002E070000}"/>
    <cellStyle name="Rubrik 3 3 2 2 6" xfId="2590" xr:uid="{00000000-0005-0000-0000-00002F070000}"/>
    <cellStyle name="Rubrik 3 3 2 2 7" xfId="2984" xr:uid="{00000000-0005-0000-0000-000030070000}"/>
    <cellStyle name="Rubrik 3 3 2 2 8" xfId="2901" xr:uid="{00000000-0005-0000-0000-000031070000}"/>
    <cellStyle name="Rubrik 3 3 2 2 9" xfId="966" xr:uid="{00000000-0005-0000-0000-000032070000}"/>
    <cellStyle name="Rubrik 3 3 2 3" xfId="1731" xr:uid="{00000000-0005-0000-0000-000033070000}"/>
    <cellStyle name="Rubrik 3 3 2 3 2" xfId="3044" xr:uid="{00000000-0005-0000-0000-000034070000}"/>
    <cellStyle name="Rubrik 3 3 2 3 3" xfId="2716" xr:uid="{00000000-0005-0000-0000-000035070000}"/>
    <cellStyle name="Rubrik 3 3 2 3 4" xfId="2723" xr:uid="{00000000-0005-0000-0000-000036070000}"/>
    <cellStyle name="Rubrik 3 3 2 3 5" xfId="2731" xr:uid="{00000000-0005-0000-0000-000037070000}"/>
    <cellStyle name="Rubrik 3 3 2 3 6" xfId="1162" xr:uid="{00000000-0005-0000-0000-000038070000}"/>
    <cellStyle name="Rubrik 3 3 2 3 7" xfId="1205" xr:uid="{00000000-0005-0000-0000-000039070000}"/>
    <cellStyle name="Rubrik 3 3 2 4" xfId="1311" xr:uid="{00000000-0005-0000-0000-00003A070000}"/>
    <cellStyle name="Rubrik 3 3 2 5" xfId="3320" xr:uid="{00000000-0005-0000-0000-00003B070000}"/>
    <cellStyle name="Rubrik 3 3 2 6" xfId="3002" xr:uid="{00000000-0005-0000-0000-00003C070000}"/>
    <cellStyle name="Rubrik 3 3 2 7" xfId="2956" xr:uid="{00000000-0005-0000-0000-00003D070000}"/>
    <cellStyle name="Rubrik 3 3 2 8" xfId="774" xr:uid="{00000000-0005-0000-0000-00003E070000}"/>
    <cellStyle name="Rubrik 3 3 3" xfId="430" xr:uid="{00000000-0005-0000-0000-00003F070000}"/>
    <cellStyle name="Rubrik 3 3 3 2" xfId="2095" xr:uid="{00000000-0005-0000-0000-000040070000}"/>
    <cellStyle name="Rubrik 3 3 3 2 2" xfId="686" xr:uid="{00000000-0005-0000-0000-000041070000}"/>
    <cellStyle name="Rubrik 3 3 3 2 3" xfId="1071" xr:uid="{00000000-0005-0000-0000-000042070000}"/>
    <cellStyle name="Rubrik 3 3 3 2 4" xfId="1128" xr:uid="{00000000-0005-0000-0000-000043070000}"/>
    <cellStyle name="Rubrik 3 3 3 2 5" xfId="2623" xr:uid="{00000000-0005-0000-0000-000044070000}"/>
    <cellStyle name="Rubrik 3 3 3 2 6" xfId="2978" xr:uid="{00000000-0005-0000-0000-000045070000}"/>
    <cellStyle name="Rubrik 3 3 3 2 7" xfId="3193" xr:uid="{00000000-0005-0000-0000-000046070000}"/>
    <cellStyle name="Rubrik 3 3 3 3" xfId="1370" xr:uid="{00000000-0005-0000-0000-000047070000}"/>
    <cellStyle name="Rubrik 3 3 3 4" xfId="2908" xr:uid="{00000000-0005-0000-0000-000048070000}"/>
    <cellStyle name="Rubrik 3 3 3 5" xfId="1293" xr:uid="{00000000-0005-0000-0000-000049070000}"/>
    <cellStyle name="Rubrik 3 3 3 6" xfId="2683" xr:uid="{00000000-0005-0000-0000-00004A070000}"/>
    <cellStyle name="Rubrik 3 3 3 7" xfId="3316" xr:uid="{00000000-0005-0000-0000-00004B070000}"/>
    <cellStyle name="Rubrik 3 3 3 8" xfId="3135" xr:uid="{00000000-0005-0000-0000-00004C070000}"/>
    <cellStyle name="Rubrik 3 3 3 9" xfId="844" xr:uid="{00000000-0005-0000-0000-00004D070000}"/>
    <cellStyle name="Rubrik 3 3 4" xfId="1448" xr:uid="{00000000-0005-0000-0000-00004E070000}"/>
    <cellStyle name="Rubrik 3 3 4 2" xfId="1134" xr:uid="{00000000-0005-0000-0000-00004F070000}"/>
    <cellStyle name="Rubrik 3 3 4 3" xfId="2571" xr:uid="{00000000-0005-0000-0000-000050070000}"/>
    <cellStyle name="Rubrik 3 3 4 4" xfId="2923" xr:uid="{00000000-0005-0000-0000-000051070000}"/>
    <cellStyle name="Rubrik 3 3 4 5" xfId="3159" xr:uid="{00000000-0005-0000-0000-000052070000}"/>
    <cellStyle name="Rubrik 3 3 4 6" xfId="3245" xr:uid="{00000000-0005-0000-0000-000053070000}"/>
    <cellStyle name="Rubrik 3 3 4 7" xfId="2609" xr:uid="{00000000-0005-0000-0000-000054070000}"/>
    <cellStyle name="Rubrik 3 3 5" xfId="2820" xr:uid="{00000000-0005-0000-0000-000055070000}"/>
    <cellStyle name="Rubrik 3 3 6" xfId="3099" xr:uid="{00000000-0005-0000-0000-000056070000}"/>
    <cellStyle name="Rubrik 3 3 7" xfId="1222" xr:uid="{00000000-0005-0000-0000-000057070000}"/>
    <cellStyle name="Rubrik 3 3 8" xfId="699" xr:uid="{00000000-0005-0000-0000-000058070000}"/>
    <cellStyle name="Rubrik 3 4" xfId="156" xr:uid="{00000000-0005-0000-0000-000059070000}"/>
    <cellStyle name="Rubrik 3 4 2" xfId="364" xr:uid="{00000000-0005-0000-0000-00005A070000}"/>
    <cellStyle name="Rubrik 3 4 2 2" xfId="563" xr:uid="{00000000-0005-0000-0000-00005B070000}"/>
    <cellStyle name="Rubrik 3 4 2 2 2" xfId="2264" xr:uid="{00000000-0005-0000-0000-00005C070000}"/>
    <cellStyle name="Rubrik 3 4 2 2 2 2" xfId="3051" xr:uid="{00000000-0005-0000-0000-00005D070000}"/>
    <cellStyle name="Rubrik 3 4 2 2 2 3" xfId="3168" xr:uid="{00000000-0005-0000-0000-00005E070000}"/>
    <cellStyle name="Rubrik 3 4 2 2 2 4" xfId="2940" xr:uid="{00000000-0005-0000-0000-00005F070000}"/>
    <cellStyle name="Rubrik 3 4 2 2 2 5" xfId="1219" xr:uid="{00000000-0005-0000-0000-000060070000}"/>
    <cellStyle name="Rubrik 3 4 2 2 2 6" xfId="1182" xr:uid="{00000000-0005-0000-0000-000061070000}"/>
    <cellStyle name="Rubrik 3 4 2 2 2 7" xfId="2962" xr:uid="{00000000-0005-0000-0000-000062070000}"/>
    <cellStyle name="Rubrik 3 4 2 2 3" xfId="2878" xr:uid="{00000000-0005-0000-0000-000063070000}"/>
    <cellStyle name="Rubrik 3 4 2 2 4" xfId="3053" xr:uid="{00000000-0005-0000-0000-000064070000}"/>
    <cellStyle name="Rubrik 3 4 2 2 5" xfId="1109" xr:uid="{00000000-0005-0000-0000-000065070000}"/>
    <cellStyle name="Rubrik 3 4 2 2 6" xfId="2690" xr:uid="{00000000-0005-0000-0000-000066070000}"/>
    <cellStyle name="Rubrik 3 4 2 2 7" xfId="3275" xr:uid="{00000000-0005-0000-0000-000067070000}"/>
    <cellStyle name="Rubrik 3 4 2 2 8" xfId="3078" xr:uid="{00000000-0005-0000-0000-000068070000}"/>
    <cellStyle name="Rubrik 3 4 2 2 9" xfId="970" xr:uid="{00000000-0005-0000-0000-000069070000}"/>
    <cellStyle name="Rubrik 3 4 2 3" xfId="1733" xr:uid="{00000000-0005-0000-0000-00006A070000}"/>
    <cellStyle name="Rubrik 3 4 2 3 2" xfId="2542" xr:uid="{00000000-0005-0000-0000-00006B070000}"/>
    <cellStyle name="Rubrik 3 4 2 3 3" xfId="2965" xr:uid="{00000000-0005-0000-0000-00006C070000}"/>
    <cellStyle name="Rubrik 3 4 2 3 4" xfId="2831" xr:uid="{00000000-0005-0000-0000-00006D070000}"/>
    <cellStyle name="Rubrik 3 4 2 3 5" xfId="3218" xr:uid="{00000000-0005-0000-0000-00006E070000}"/>
    <cellStyle name="Rubrik 3 4 2 3 6" xfId="1058" xr:uid="{00000000-0005-0000-0000-00006F070000}"/>
    <cellStyle name="Rubrik 3 4 2 3 7" xfId="3274" xr:uid="{00000000-0005-0000-0000-000070070000}"/>
    <cellStyle name="Rubrik 3 4 2 4" xfId="1313" xr:uid="{00000000-0005-0000-0000-000071070000}"/>
    <cellStyle name="Rubrik 3 4 2 5" xfId="1354" xr:uid="{00000000-0005-0000-0000-000072070000}"/>
    <cellStyle name="Rubrik 3 4 2 6" xfId="3209" xr:uid="{00000000-0005-0000-0000-000073070000}"/>
    <cellStyle name="Rubrik 3 4 2 7" xfId="2792" xr:uid="{00000000-0005-0000-0000-000074070000}"/>
    <cellStyle name="Rubrik 3 4 2 8" xfId="778" xr:uid="{00000000-0005-0000-0000-000075070000}"/>
    <cellStyle name="Rubrik 3 4 3" xfId="434" xr:uid="{00000000-0005-0000-0000-000076070000}"/>
    <cellStyle name="Rubrik 3 4 3 2" xfId="2099" xr:uid="{00000000-0005-0000-0000-000077070000}"/>
    <cellStyle name="Rubrik 3 4 3 2 2" xfId="1073" xr:uid="{00000000-0005-0000-0000-000078070000}"/>
    <cellStyle name="Rubrik 3 4 3 2 3" xfId="2798" xr:uid="{00000000-0005-0000-0000-000079070000}"/>
    <cellStyle name="Rubrik 3 4 3 2 4" xfId="1173" xr:uid="{00000000-0005-0000-0000-00007A070000}"/>
    <cellStyle name="Rubrik 3 4 3 2 5" xfId="1460" xr:uid="{00000000-0005-0000-0000-00007B070000}"/>
    <cellStyle name="Rubrik 3 4 3 2 6" xfId="2699" xr:uid="{00000000-0005-0000-0000-00007C070000}"/>
    <cellStyle name="Rubrik 3 4 3 2 7" xfId="2856" xr:uid="{00000000-0005-0000-0000-00007D070000}"/>
    <cellStyle name="Rubrik 3 4 3 3" xfId="2663" xr:uid="{00000000-0005-0000-0000-00007E070000}"/>
    <cellStyle name="Rubrik 3 4 3 4" xfId="2884" xr:uid="{00000000-0005-0000-0000-00007F070000}"/>
    <cellStyle name="Rubrik 3 4 3 5" xfId="3003" xr:uid="{00000000-0005-0000-0000-000080070000}"/>
    <cellStyle name="Rubrik 3 4 3 6" xfId="2924" xr:uid="{00000000-0005-0000-0000-000081070000}"/>
    <cellStyle name="Rubrik 3 4 3 7" xfId="1297" xr:uid="{00000000-0005-0000-0000-000082070000}"/>
    <cellStyle name="Rubrik 3 4 3 8" xfId="3306" xr:uid="{00000000-0005-0000-0000-000083070000}"/>
    <cellStyle name="Rubrik 3 4 3 9" xfId="848" xr:uid="{00000000-0005-0000-0000-000084070000}"/>
    <cellStyle name="Rubrik 3 4 4" xfId="1433" xr:uid="{00000000-0005-0000-0000-000085070000}"/>
    <cellStyle name="Rubrik 3 4 4 2" xfId="2568" xr:uid="{00000000-0005-0000-0000-000086070000}"/>
    <cellStyle name="Rubrik 3 4 4 3" xfId="2583" xr:uid="{00000000-0005-0000-0000-000087070000}"/>
    <cellStyle name="Rubrik 3 4 4 4" xfId="2786" xr:uid="{00000000-0005-0000-0000-000088070000}"/>
    <cellStyle name="Rubrik 3 4 4 5" xfId="2853" xr:uid="{00000000-0005-0000-0000-000089070000}"/>
    <cellStyle name="Rubrik 3 4 4 6" xfId="3238" xr:uid="{00000000-0005-0000-0000-00008A070000}"/>
    <cellStyle name="Rubrik 3 4 4 7" xfId="3291" xr:uid="{00000000-0005-0000-0000-00008B070000}"/>
    <cellStyle name="Rubrik 3 4 5" xfId="2685" xr:uid="{00000000-0005-0000-0000-00008C070000}"/>
    <cellStyle name="Rubrik 3 4 6" xfId="2836" xr:uid="{00000000-0005-0000-0000-00008D070000}"/>
    <cellStyle name="Rubrik 3 4 7" xfId="1157" xr:uid="{00000000-0005-0000-0000-00008E070000}"/>
    <cellStyle name="Rubrik 3 4 8" xfId="703" xr:uid="{00000000-0005-0000-0000-00008F070000}"/>
    <cellStyle name="Rubrik 3 5" xfId="128" xr:uid="{00000000-0005-0000-0000-000090070000}"/>
    <cellStyle name="Rubrik 3 5 2" xfId="354" xr:uid="{00000000-0005-0000-0000-000091070000}"/>
    <cellStyle name="Rubrik 3 5 2 2" xfId="553" xr:uid="{00000000-0005-0000-0000-000092070000}"/>
    <cellStyle name="Rubrik 3 5 2 2 2" xfId="2253" xr:uid="{00000000-0005-0000-0000-000093070000}"/>
    <cellStyle name="Rubrik 3 5 2 2 2 2" xfId="2870" xr:uid="{00000000-0005-0000-0000-000094070000}"/>
    <cellStyle name="Rubrik 3 5 2 2 2 3" xfId="2903" xr:uid="{00000000-0005-0000-0000-000095070000}"/>
    <cellStyle name="Rubrik 3 5 2 2 2 4" xfId="3117" xr:uid="{00000000-0005-0000-0000-000096070000}"/>
    <cellStyle name="Rubrik 3 5 2 2 2 5" xfId="3278" xr:uid="{00000000-0005-0000-0000-000097070000}"/>
    <cellStyle name="Rubrik 3 5 2 2 2 6" xfId="1095" xr:uid="{00000000-0005-0000-0000-000098070000}"/>
    <cellStyle name="Rubrik 3 5 2 2 2 7" xfId="1194" xr:uid="{00000000-0005-0000-0000-000099070000}"/>
    <cellStyle name="Rubrik 3 5 2 2 3" xfId="2691" xr:uid="{00000000-0005-0000-0000-00009A070000}"/>
    <cellStyle name="Rubrik 3 5 2 2 4" xfId="3040" xr:uid="{00000000-0005-0000-0000-00009B070000}"/>
    <cellStyle name="Rubrik 3 5 2 2 5" xfId="2607" xr:uid="{00000000-0005-0000-0000-00009C070000}"/>
    <cellStyle name="Rubrik 3 5 2 2 6" xfId="3262" xr:uid="{00000000-0005-0000-0000-00009D070000}"/>
    <cellStyle name="Rubrik 3 5 2 2 7" xfId="3308" xr:uid="{00000000-0005-0000-0000-00009E070000}"/>
    <cellStyle name="Rubrik 3 5 2 2 8" xfId="2875" xr:uid="{00000000-0005-0000-0000-00009F070000}"/>
    <cellStyle name="Rubrik 3 5 2 2 9" xfId="960" xr:uid="{00000000-0005-0000-0000-0000A0070000}"/>
    <cellStyle name="Rubrik 3 5 2 3" xfId="1727" xr:uid="{00000000-0005-0000-0000-0000A1070000}"/>
    <cellStyle name="Rubrik 3 5 2 3 2" xfId="1292" xr:uid="{00000000-0005-0000-0000-0000A2070000}"/>
    <cellStyle name="Rubrik 3 5 2 3 3" xfId="1126" xr:uid="{00000000-0005-0000-0000-0000A3070000}"/>
    <cellStyle name="Rubrik 3 5 2 3 4" xfId="1353" xr:uid="{00000000-0005-0000-0000-0000A4070000}"/>
    <cellStyle name="Rubrik 3 5 2 3 5" xfId="2950" xr:uid="{00000000-0005-0000-0000-0000A5070000}"/>
    <cellStyle name="Rubrik 3 5 2 3 6" xfId="1240" xr:uid="{00000000-0005-0000-0000-0000A6070000}"/>
    <cellStyle name="Rubrik 3 5 2 3 7" xfId="3325" xr:uid="{00000000-0005-0000-0000-0000A7070000}"/>
    <cellStyle name="Rubrik 3 5 2 4" xfId="1306" xr:uid="{00000000-0005-0000-0000-0000A8070000}"/>
    <cellStyle name="Rubrik 3 5 2 5" xfId="3247" xr:uid="{00000000-0005-0000-0000-0000A9070000}"/>
    <cellStyle name="Rubrik 3 5 2 6" xfId="2664" xr:uid="{00000000-0005-0000-0000-0000AA070000}"/>
    <cellStyle name="Rubrik 3 5 2 7" xfId="3344" xr:uid="{00000000-0005-0000-0000-0000AB070000}"/>
    <cellStyle name="Rubrik 3 5 2 8" xfId="768" xr:uid="{00000000-0005-0000-0000-0000AC070000}"/>
    <cellStyle name="Rubrik 3 5 3" xfId="424" xr:uid="{00000000-0005-0000-0000-0000AD070000}"/>
    <cellStyle name="Rubrik 3 5 3 2" xfId="2089" xr:uid="{00000000-0005-0000-0000-0000AE070000}"/>
    <cellStyle name="Rubrik 3 5 3 2 2" xfId="3072" xr:uid="{00000000-0005-0000-0000-0000AF070000}"/>
    <cellStyle name="Rubrik 3 5 3 2 3" xfId="1102" xr:uid="{00000000-0005-0000-0000-0000B0070000}"/>
    <cellStyle name="Rubrik 3 5 3 2 4" xfId="3155" xr:uid="{00000000-0005-0000-0000-0000B1070000}"/>
    <cellStyle name="Rubrik 3 5 3 2 5" xfId="3137" xr:uid="{00000000-0005-0000-0000-0000B2070000}"/>
    <cellStyle name="Rubrik 3 5 3 2 6" xfId="2771" xr:uid="{00000000-0005-0000-0000-0000B3070000}"/>
    <cellStyle name="Rubrik 3 5 3 2 7" xfId="3166" xr:uid="{00000000-0005-0000-0000-0000B4070000}"/>
    <cellStyle name="Rubrik 3 5 3 3" xfId="3175" xr:uid="{00000000-0005-0000-0000-0000B5070000}"/>
    <cellStyle name="Rubrik 3 5 3 4" xfId="2730" xr:uid="{00000000-0005-0000-0000-0000B6070000}"/>
    <cellStyle name="Rubrik 3 5 3 5" xfId="1124" xr:uid="{00000000-0005-0000-0000-0000B7070000}"/>
    <cellStyle name="Rubrik 3 5 3 6" xfId="2951" xr:uid="{00000000-0005-0000-0000-0000B8070000}"/>
    <cellStyle name="Rubrik 3 5 3 7" xfId="3214" xr:uid="{00000000-0005-0000-0000-0000B9070000}"/>
    <cellStyle name="Rubrik 3 5 3 8" xfId="3144" xr:uid="{00000000-0005-0000-0000-0000BA070000}"/>
    <cellStyle name="Rubrik 3 5 3 9" xfId="838" xr:uid="{00000000-0005-0000-0000-0000BB070000}"/>
    <cellStyle name="Rubrik 3 5 4" xfId="1429" xr:uid="{00000000-0005-0000-0000-0000BC070000}"/>
    <cellStyle name="Rubrik 3 5 4 2" xfId="2772" xr:uid="{00000000-0005-0000-0000-0000BD070000}"/>
    <cellStyle name="Rubrik 3 5 4 3" xfId="2946" xr:uid="{00000000-0005-0000-0000-0000BE070000}"/>
    <cellStyle name="Rubrik 3 5 4 4" xfId="2580" xr:uid="{00000000-0005-0000-0000-0000BF070000}"/>
    <cellStyle name="Rubrik 3 5 4 5" xfId="2779" xr:uid="{00000000-0005-0000-0000-0000C0070000}"/>
    <cellStyle name="Rubrik 3 5 4 6" xfId="1081" xr:uid="{00000000-0005-0000-0000-0000C1070000}"/>
    <cellStyle name="Rubrik 3 5 4 7" xfId="3241" xr:uid="{00000000-0005-0000-0000-0000C2070000}"/>
    <cellStyle name="Rubrik 3 5 5" xfId="2944" xr:uid="{00000000-0005-0000-0000-0000C3070000}"/>
    <cellStyle name="Rubrik 3 5 6" xfId="3091" xr:uid="{00000000-0005-0000-0000-0000C4070000}"/>
    <cellStyle name="Rubrik 3 5 7" xfId="2935" xr:uid="{00000000-0005-0000-0000-0000C5070000}"/>
    <cellStyle name="Rubrik 3 5 8" xfId="693" xr:uid="{00000000-0005-0000-0000-0000C6070000}"/>
    <cellStyle name="Rubrik 3 6" xfId="138" xr:uid="{00000000-0005-0000-0000-0000C7070000}"/>
    <cellStyle name="Rubrik 3 6 2" xfId="357" xr:uid="{00000000-0005-0000-0000-0000C8070000}"/>
    <cellStyle name="Rubrik 3 6 2 2" xfId="556" xr:uid="{00000000-0005-0000-0000-0000C9070000}"/>
    <cellStyle name="Rubrik 3 6 2 2 2" xfId="2256" xr:uid="{00000000-0005-0000-0000-0000CA070000}"/>
    <cellStyle name="Rubrik 3 6 2 2 2 2" xfId="2835" xr:uid="{00000000-0005-0000-0000-0000CB070000}"/>
    <cellStyle name="Rubrik 3 6 2 2 2 3" xfId="3088" xr:uid="{00000000-0005-0000-0000-0000CC070000}"/>
    <cellStyle name="Rubrik 3 6 2 2 2 4" xfId="1378" xr:uid="{00000000-0005-0000-0000-0000CD070000}"/>
    <cellStyle name="Rubrik 3 6 2 2 2 5" xfId="3014" xr:uid="{00000000-0005-0000-0000-0000CE070000}"/>
    <cellStyle name="Rubrik 3 6 2 2 2 6" xfId="2988" xr:uid="{00000000-0005-0000-0000-0000CF070000}"/>
    <cellStyle name="Rubrik 3 6 2 2 2 7" xfId="3213" xr:uid="{00000000-0005-0000-0000-0000D0070000}"/>
    <cellStyle name="Rubrik 3 6 2 2 3" xfId="3103" xr:uid="{00000000-0005-0000-0000-0000D1070000}"/>
    <cellStyle name="Rubrik 3 6 2 2 4" xfId="2640" xr:uid="{00000000-0005-0000-0000-0000D2070000}"/>
    <cellStyle name="Rubrik 3 6 2 2 5" xfId="1159" xr:uid="{00000000-0005-0000-0000-0000D3070000}"/>
    <cellStyle name="Rubrik 3 6 2 2 6" xfId="3257" xr:uid="{00000000-0005-0000-0000-0000D4070000}"/>
    <cellStyle name="Rubrik 3 6 2 2 7" xfId="1617" xr:uid="{00000000-0005-0000-0000-0000D5070000}"/>
    <cellStyle name="Rubrik 3 6 2 2 8" xfId="1360" xr:uid="{00000000-0005-0000-0000-0000D6070000}"/>
    <cellStyle name="Rubrik 3 6 2 2 9" xfId="963" xr:uid="{00000000-0005-0000-0000-0000D7070000}"/>
    <cellStyle name="Rubrik 3 6 2 3" xfId="1728" xr:uid="{00000000-0005-0000-0000-0000D8070000}"/>
    <cellStyle name="Rubrik 3 6 2 3 2" xfId="1121" xr:uid="{00000000-0005-0000-0000-0000D9070000}"/>
    <cellStyle name="Rubrik 3 6 2 3 3" xfId="3076" xr:uid="{00000000-0005-0000-0000-0000DA070000}"/>
    <cellStyle name="Rubrik 3 6 2 3 4" xfId="1169" xr:uid="{00000000-0005-0000-0000-0000DB070000}"/>
    <cellStyle name="Rubrik 3 6 2 3 5" xfId="3226" xr:uid="{00000000-0005-0000-0000-0000DC070000}"/>
    <cellStyle name="Rubrik 3 6 2 3 6" xfId="3123" xr:uid="{00000000-0005-0000-0000-0000DD070000}"/>
    <cellStyle name="Rubrik 3 6 2 3 7" xfId="3318" xr:uid="{00000000-0005-0000-0000-0000DE070000}"/>
    <cellStyle name="Rubrik 3 6 2 4" xfId="1308" xr:uid="{00000000-0005-0000-0000-0000DF070000}"/>
    <cellStyle name="Rubrik 3 6 2 5" xfId="3190" xr:uid="{00000000-0005-0000-0000-0000E0070000}"/>
    <cellStyle name="Rubrik 3 6 2 6" xfId="2896" xr:uid="{00000000-0005-0000-0000-0000E1070000}"/>
    <cellStyle name="Rubrik 3 6 2 7" xfId="2659" xr:uid="{00000000-0005-0000-0000-0000E2070000}"/>
    <cellStyle name="Rubrik 3 6 2 8" xfId="771" xr:uid="{00000000-0005-0000-0000-0000E3070000}"/>
    <cellStyle name="Rubrik 3 6 3" xfId="427" xr:uid="{00000000-0005-0000-0000-0000E4070000}"/>
    <cellStyle name="Rubrik 3 6 3 2" xfId="2092" xr:uid="{00000000-0005-0000-0000-0000E5070000}"/>
    <cellStyle name="Rubrik 3 6 3 2 2" xfId="3116" xr:uid="{00000000-0005-0000-0000-0000E6070000}"/>
    <cellStyle name="Rubrik 3 6 3 2 3" xfId="1166" xr:uid="{00000000-0005-0000-0000-0000E7070000}"/>
    <cellStyle name="Rubrik 3 6 3 2 4" xfId="2919" xr:uid="{00000000-0005-0000-0000-0000E8070000}"/>
    <cellStyle name="Rubrik 3 6 3 2 5" xfId="1103" xr:uid="{00000000-0005-0000-0000-0000E9070000}"/>
    <cellStyle name="Rubrik 3 6 3 2 6" xfId="2756" xr:uid="{00000000-0005-0000-0000-0000EA070000}"/>
    <cellStyle name="Rubrik 3 6 3 2 7" xfId="2848" xr:uid="{00000000-0005-0000-0000-0000EB070000}"/>
    <cellStyle name="Rubrik 3 6 3 3" xfId="3140" xr:uid="{00000000-0005-0000-0000-0000EC070000}"/>
    <cellStyle name="Rubrik 3 6 3 4" xfId="3113" xr:uid="{00000000-0005-0000-0000-0000ED070000}"/>
    <cellStyle name="Rubrik 3 6 3 5" xfId="2809" xr:uid="{00000000-0005-0000-0000-0000EE070000}"/>
    <cellStyle name="Rubrik 3 6 3 6" xfId="1207" xr:uid="{00000000-0005-0000-0000-0000EF070000}"/>
    <cellStyle name="Rubrik 3 6 3 7" xfId="3333" xr:uid="{00000000-0005-0000-0000-0000F0070000}"/>
    <cellStyle name="Rubrik 3 6 3 8" xfId="3342" xr:uid="{00000000-0005-0000-0000-0000F1070000}"/>
    <cellStyle name="Rubrik 3 6 3 9" xfId="841" xr:uid="{00000000-0005-0000-0000-0000F2070000}"/>
    <cellStyle name="Rubrik 3 6 4" xfId="1453" xr:uid="{00000000-0005-0000-0000-0000F3070000}"/>
    <cellStyle name="Rubrik 3 6 4 2" xfId="2881" xr:uid="{00000000-0005-0000-0000-0000F4070000}"/>
    <cellStyle name="Rubrik 3 6 4 3" xfId="2656" xr:uid="{00000000-0005-0000-0000-0000F5070000}"/>
    <cellStyle name="Rubrik 3 6 4 4" xfId="3075" xr:uid="{00000000-0005-0000-0000-0000F6070000}"/>
    <cellStyle name="Rubrik 3 6 4 5" xfId="3250" xr:uid="{00000000-0005-0000-0000-0000F7070000}"/>
    <cellStyle name="Rubrik 3 6 4 6" xfId="3020" xr:uid="{00000000-0005-0000-0000-0000F8070000}"/>
    <cellStyle name="Rubrik 3 6 4 7" xfId="3303" xr:uid="{00000000-0005-0000-0000-0000F9070000}"/>
    <cellStyle name="Rubrik 3 6 5" xfId="2769" xr:uid="{00000000-0005-0000-0000-0000FA070000}"/>
    <cellStyle name="Rubrik 3 6 6" xfId="1357" xr:uid="{00000000-0005-0000-0000-0000FB070000}"/>
    <cellStyle name="Rubrik 3 6 7" xfId="1347" xr:uid="{00000000-0005-0000-0000-0000FC070000}"/>
    <cellStyle name="Rubrik 3 6 8" xfId="696" xr:uid="{00000000-0005-0000-0000-0000FD070000}"/>
    <cellStyle name="Rubrik 3 7" xfId="182" xr:uid="{00000000-0005-0000-0000-0000FE070000}"/>
    <cellStyle name="Rubrik 3 7 2" xfId="367" xr:uid="{00000000-0005-0000-0000-0000FF070000}"/>
    <cellStyle name="Rubrik 3 7 2 2" xfId="566" xr:uid="{00000000-0005-0000-0000-000000080000}"/>
    <cellStyle name="Rubrik 3 7 2 2 2" xfId="2267" xr:uid="{00000000-0005-0000-0000-000001080000}"/>
    <cellStyle name="Rubrik 3 7 2 2 2 2" xfId="1191" xr:uid="{00000000-0005-0000-0000-000002080000}"/>
    <cellStyle name="Rubrik 3 7 2 2 2 3" xfId="1199" xr:uid="{00000000-0005-0000-0000-000003080000}"/>
    <cellStyle name="Rubrik 3 7 2 2 2 4" xfId="1349" xr:uid="{00000000-0005-0000-0000-000004080000}"/>
    <cellStyle name="Rubrik 3 7 2 2 2 5" xfId="685" xr:uid="{00000000-0005-0000-0000-000005080000}"/>
    <cellStyle name="Rubrik 3 7 2 2 2 6" xfId="3277" xr:uid="{00000000-0005-0000-0000-000006080000}"/>
    <cellStyle name="Rubrik 3 7 2 2 2 7" xfId="3315" xr:uid="{00000000-0005-0000-0000-000007080000}"/>
    <cellStyle name="Rubrik 3 7 2 2 3" xfId="1226" xr:uid="{00000000-0005-0000-0000-000008080000}"/>
    <cellStyle name="Rubrik 3 7 2 2 4" xfId="2897" xr:uid="{00000000-0005-0000-0000-000009080000}"/>
    <cellStyle name="Rubrik 3 7 2 2 5" xfId="1319" xr:uid="{00000000-0005-0000-0000-00000A080000}"/>
    <cellStyle name="Rubrik 3 7 2 2 6" xfId="2851" xr:uid="{00000000-0005-0000-0000-00000B080000}"/>
    <cellStyle name="Rubrik 3 7 2 2 7" xfId="3259" xr:uid="{00000000-0005-0000-0000-00000C080000}"/>
    <cellStyle name="Rubrik 3 7 2 2 8" xfId="2804" xr:uid="{00000000-0005-0000-0000-00000D080000}"/>
    <cellStyle name="Rubrik 3 7 2 2 9" xfId="973" xr:uid="{00000000-0005-0000-0000-00000E080000}"/>
    <cellStyle name="Rubrik 3 7 2 3" xfId="1736" xr:uid="{00000000-0005-0000-0000-00000F080000}"/>
    <cellStyle name="Rubrik 3 7 2 3 2" xfId="2933" xr:uid="{00000000-0005-0000-0000-000010080000}"/>
    <cellStyle name="Rubrik 3 7 2 3 3" xfId="1215" xr:uid="{00000000-0005-0000-0000-000011080000}"/>
    <cellStyle name="Rubrik 3 7 2 3 4" xfId="3150" xr:uid="{00000000-0005-0000-0000-000012080000}"/>
    <cellStyle name="Rubrik 3 7 2 3 5" xfId="2970" xr:uid="{00000000-0005-0000-0000-000013080000}"/>
    <cellStyle name="Rubrik 3 7 2 3 6" xfId="1366" xr:uid="{00000000-0005-0000-0000-000014080000}"/>
    <cellStyle name="Rubrik 3 7 2 3 7" xfId="674" xr:uid="{00000000-0005-0000-0000-000015080000}"/>
    <cellStyle name="Rubrik 3 7 2 4" xfId="1316" xr:uid="{00000000-0005-0000-0000-000016080000}"/>
    <cellStyle name="Rubrik 3 7 2 5" xfId="3160" xr:uid="{00000000-0005-0000-0000-000017080000}"/>
    <cellStyle name="Rubrik 3 7 2 6" xfId="2842" xr:uid="{00000000-0005-0000-0000-000018080000}"/>
    <cellStyle name="Rubrik 3 7 2 7" xfId="3330" xr:uid="{00000000-0005-0000-0000-000019080000}"/>
    <cellStyle name="Rubrik 3 7 2 8" xfId="781" xr:uid="{00000000-0005-0000-0000-00001A080000}"/>
    <cellStyle name="Rubrik 3 7 3" xfId="437" xr:uid="{00000000-0005-0000-0000-00001B080000}"/>
    <cellStyle name="Rubrik 3 7 3 2" xfId="2102" xr:uid="{00000000-0005-0000-0000-00001C080000}"/>
    <cellStyle name="Rubrik 3 7 3 2 2" xfId="2684" xr:uid="{00000000-0005-0000-0000-00001D080000}"/>
    <cellStyle name="Rubrik 3 7 3 2 3" xfId="2846" xr:uid="{00000000-0005-0000-0000-00001E080000}"/>
    <cellStyle name="Rubrik 3 7 3 2 4" xfId="1204" xr:uid="{00000000-0005-0000-0000-00001F080000}"/>
    <cellStyle name="Rubrik 3 7 3 2 5" xfId="676" xr:uid="{00000000-0005-0000-0000-000020080000}"/>
    <cellStyle name="Rubrik 3 7 3 2 6" xfId="2637" xr:uid="{00000000-0005-0000-0000-000021080000}"/>
    <cellStyle name="Rubrik 3 7 3 2 7" xfId="3030" xr:uid="{00000000-0005-0000-0000-000022080000}"/>
    <cellStyle name="Rubrik 3 7 3 3" xfId="3033" xr:uid="{00000000-0005-0000-0000-000023080000}"/>
    <cellStyle name="Rubrik 3 7 3 4" xfId="2860" xr:uid="{00000000-0005-0000-0000-000024080000}"/>
    <cellStyle name="Rubrik 3 7 3 5" xfId="2986" xr:uid="{00000000-0005-0000-0000-000025080000}"/>
    <cellStyle name="Rubrik 3 7 3 6" xfId="2677" xr:uid="{00000000-0005-0000-0000-000026080000}"/>
    <cellStyle name="Rubrik 3 7 3 7" xfId="2885" xr:uid="{00000000-0005-0000-0000-000027080000}"/>
    <cellStyle name="Rubrik 3 7 3 8" xfId="2668" xr:uid="{00000000-0005-0000-0000-000028080000}"/>
    <cellStyle name="Rubrik 3 7 3 9" xfId="851" xr:uid="{00000000-0005-0000-0000-000029080000}"/>
    <cellStyle name="Rubrik 3 7 4" xfId="1383" xr:uid="{00000000-0005-0000-0000-00002A080000}"/>
    <cellStyle name="Rubrik 3 7 4 2" xfId="2735" xr:uid="{00000000-0005-0000-0000-00002B080000}"/>
    <cellStyle name="Rubrik 3 7 4 3" xfId="1231" xr:uid="{00000000-0005-0000-0000-00002C080000}"/>
    <cellStyle name="Rubrik 3 7 4 4" xfId="1211" xr:uid="{00000000-0005-0000-0000-00002D080000}"/>
    <cellStyle name="Rubrik 3 7 4 5" xfId="1140" xr:uid="{00000000-0005-0000-0000-00002E080000}"/>
    <cellStyle name="Rubrik 3 7 4 6" xfId="2589" xr:uid="{00000000-0005-0000-0000-00002F080000}"/>
    <cellStyle name="Rubrik 3 7 4 7" xfId="1186" xr:uid="{00000000-0005-0000-0000-000030080000}"/>
    <cellStyle name="Rubrik 3 7 5" xfId="2865" xr:uid="{00000000-0005-0000-0000-000031080000}"/>
    <cellStyle name="Rubrik 3 7 6" xfId="2796" xr:uid="{00000000-0005-0000-0000-000032080000}"/>
    <cellStyle name="Rubrik 3 7 7" xfId="1086" xr:uid="{00000000-0005-0000-0000-000033080000}"/>
    <cellStyle name="Rubrik 3 7 8" xfId="706" xr:uid="{00000000-0005-0000-0000-000034080000}"/>
    <cellStyle name="Rubrik 3 8" xfId="154" xr:uid="{00000000-0005-0000-0000-000035080000}"/>
    <cellStyle name="Rubrik 3 8 2" xfId="363" xr:uid="{00000000-0005-0000-0000-000036080000}"/>
    <cellStyle name="Rubrik 3 8 2 2" xfId="562" xr:uid="{00000000-0005-0000-0000-000037080000}"/>
    <cellStyle name="Rubrik 3 8 2 2 2" xfId="2263" xr:uid="{00000000-0005-0000-0000-000038080000}"/>
    <cellStyle name="Rubrik 3 8 2 2 2 2" xfId="1423" xr:uid="{00000000-0005-0000-0000-000039080000}"/>
    <cellStyle name="Rubrik 3 8 2 2 2 3" xfId="3083" xr:uid="{00000000-0005-0000-0000-00003A080000}"/>
    <cellStyle name="Rubrik 3 8 2 2 2 4" xfId="2681" xr:uid="{00000000-0005-0000-0000-00003B080000}"/>
    <cellStyle name="Rubrik 3 8 2 2 2 5" xfId="3024" xr:uid="{00000000-0005-0000-0000-00003C080000}"/>
    <cellStyle name="Rubrik 3 8 2 2 2 6" xfId="2751" xr:uid="{00000000-0005-0000-0000-00003D080000}"/>
    <cellStyle name="Rubrik 3 8 2 2 2 7" xfId="1138" xr:uid="{00000000-0005-0000-0000-00003E080000}"/>
    <cellStyle name="Rubrik 3 8 2 2 3" xfId="3163" xr:uid="{00000000-0005-0000-0000-00003F080000}"/>
    <cellStyle name="Rubrik 3 8 2 2 4" xfId="1133" xr:uid="{00000000-0005-0000-0000-000040080000}"/>
    <cellStyle name="Rubrik 3 8 2 2 5" xfId="2782" xr:uid="{00000000-0005-0000-0000-000041080000}"/>
    <cellStyle name="Rubrik 3 8 2 2 6" xfId="1181" xr:uid="{00000000-0005-0000-0000-000042080000}"/>
    <cellStyle name="Rubrik 3 8 2 2 7" xfId="2611" xr:uid="{00000000-0005-0000-0000-000043080000}"/>
    <cellStyle name="Rubrik 3 8 2 2 8" xfId="2741" xr:uid="{00000000-0005-0000-0000-000044080000}"/>
    <cellStyle name="Rubrik 3 8 2 2 9" xfId="969" xr:uid="{00000000-0005-0000-0000-000045080000}"/>
    <cellStyle name="Rubrik 3 8 2 3" xfId="1732" xr:uid="{00000000-0005-0000-0000-000046080000}"/>
    <cellStyle name="Rubrik 3 8 2 3 2" xfId="2917" xr:uid="{00000000-0005-0000-0000-000047080000}"/>
    <cellStyle name="Rubrik 3 8 2 3 3" xfId="2557" xr:uid="{00000000-0005-0000-0000-000048080000}"/>
    <cellStyle name="Rubrik 3 8 2 3 4" xfId="2746" xr:uid="{00000000-0005-0000-0000-000049080000}"/>
    <cellStyle name="Rubrik 3 8 2 3 5" xfId="2594" xr:uid="{00000000-0005-0000-0000-00004A080000}"/>
    <cellStyle name="Rubrik 3 8 2 3 6" xfId="2823" xr:uid="{00000000-0005-0000-0000-00004B080000}"/>
    <cellStyle name="Rubrik 3 8 2 3 7" xfId="3290" xr:uid="{00000000-0005-0000-0000-00004C080000}"/>
    <cellStyle name="Rubrik 3 8 2 4" xfId="1312" xr:uid="{00000000-0005-0000-0000-00004D080000}"/>
    <cellStyle name="Rubrik 3 8 2 5" xfId="1227" xr:uid="{00000000-0005-0000-0000-00004E080000}"/>
    <cellStyle name="Rubrik 3 8 2 6" xfId="3055" xr:uid="{00000000-0005-0000-0000-00004F080000}"/>
    <cellStyle name="Rubrik 3 8 2 7" xfId="2714" xr:uid="{00000000-0005-0000-0000-000050080000}"/>
    <cellStyle name="Rubrik 3 8 2 8" xfId="777" xr:uid="{00000000-0005-0000-0000-000051080000}"/>
    <cellStyle name="Rubrik 3 8 3" xfId="433" xr:uid="{00000000-0005-0000-0000-000052080000}"/>
    <cellStyle name="Rubrik 3 8 3 2" xfId="2098" xr:uid="{00000000-0005-0000-0000-000053080000}"/>
    <cellStyle name="Rubrik 3 8 3 2 2" xfId="1151" xr:uid="{00000000-0005-0000-0000-000054080000}"/>
    <cellStyle name="Rubrik 3 8 3 2 3" xfId="3019" xr:uid="{00000000-0005-0000-0000-000055080000}"/>
    <cellStyle name="Rubrik 3 8 3 2 4" xfId="1087" xr:uid="{00000000-0005-0000-0000-000056080000}"/>
    <cellStyle name="Rubrik 3 8 3 2 5" xfId="2954" xr:uid="{00000000-0005-0000-0000-000057080000}"/>
    <cellStyle name="Rubrik 3 8 3 2 6" xfId="2686" xr:uid="{00000000-0005-0000-0000-000058080000}"/>
    <cellStyle name="Rubrik 3 8 3 2 7" xfId="3000" xr:uid="{00000000-0005-0000-0000-000059080000}"/>
    <cellStyle name="Rubrik 3 8 3 3" xfId="2966" xr:uid="{00000000-0005-0000-0000-00005A080000}"/>
    <cellStyle name="Rubrik 3 8 3 4" xfId="2698" xr:uid="{00000000-0005-0000-0000-00005B080000}"/>
    <cellStyle name="Rubrik 3 8 3 5" xfId="3270" xr:uid="{00000000-0005-0000-0000-00005C080000}"/>
    <cellStyle name="Rubrik 3 8 3 6" xfId="3129" xr:uid="{00000000-0005-0000-0000-00005D080000}"/>
    <cellStyle name="Rubrik 3 8 3 7" xfId="3307" xr:uid="{00000000-0005-0000-0000-00005E080000}"/>
    <cellStyle name="Rubrik 3 8 3 8" xfId="3069" xr:uid="{00000000-0005-0000-0000-00005F080000}"/>
    <cellStyle name="Rubrik 3 8 3 9" xfId="847" xr:uid="{00000000-0005-0000-0000-000060080000}"/>
    <cellStyle name="Rubrik 3 8 4" xfId="1389" xr:uid="{00000000-0005-0000-0000-000061080000}"/>
    <cellStyle name="Rubrik 3 8 4 2" xfId="1069" xr:uid="{00000000-0005-0000-0000-000062080000}"/>
    <cellStyle name="Rubrik 3 8 4 3" xfId="3143" xr:uid="{00000000-0005-0000-0000-000063080000}"/>
    <cellStyle name="Rubrik 3 8 4 4" xfId="1592" xr:uid="{00000000-0005-0000-0000-000064080000}"/>
    <cellStyle name="Rubrik 3 8 4 5" xfId="2587" xr:uid="{00000000-0005-0000-0000-000065080000}"/>
    <cellStyle name="Rubrik 3 8 4 6" xfId="2902" xr:uid="{00000000-0005-0000-0000-000066080000}"/>
    <cellStyle name="Rubrik 3 8 4 7" xfId="2644" xr:uid="{00000000-0005-0000-0000-000067080000}"/>
    <cellStyle name="Rubrik 3 8 5" xfId="2864" xr:uid="{00000000-0005-0000-0000-000068080000}"/>
    <cellStyle name="Rubrik 3 8 6" xfId="1074" xr:uid="{00000000-0005-0000-0000-000069080000}"/>
    <cellStyle name="Rubrik 3 8 7" xfId="2857" xr:uid="{00000000-0005-0000-0000-00006A080000}"/>
    <cellStyle name="Rubrik 3 8 8" xfId="702" xr:uid="{00000000-0005-0000-0000-00006B080000}"/>
    <cellStyle name="Rubrik 3 9" xfId="126" xr:uid="{00000000-0005-0000-0000-00006C080000}"/>
    <cellStyle name="Rubrik 3 9 2" xfId="353" xr:uid="{00000000-0005-0000-0000-00006D080000}"/>
    <cellStyle name="Rubrik 3 9 2 2" xfId="552" xr:uid="{00000000-0005-0000-0000-00006E080000}"/>
    <cellStyle name="Rubrik 3 9 2 2 2" xfId="2252" xr:uid="{00000000-0005-0000-0000-00006F080000}"/>
    <cellStyle name="Rubrik 3 9 2 2 2 2" xfId="671" xr:uid="{00000000-0005-0000-0000-000070080000}"/>
    <cellStyle name="Rubrik 3 9 2 2 2 3" xfId="1208" xr:uid="{00000000-0005-0000-0000-000071080000}"/>
    <cellStyle name="Rubrik 3 9 2 2 2 4" xfId="679" xr:uid="{00000000-0005-0000-0000-000072080000}"/>
    <cellStyle name="Rubrik 3 9 2 2 2 5" xfId="3294" xr:uid="{00000000-0005-0000-0000-000073080000}"/>
    <cellStyle name="Rubrik 3 9 2 2 2 6" xfId="3157" xr:uid="{00000000-0005-0000-0000-000074080000}"/>
    <cellStyle name="Rubrik 3 9 2 2 2 7" xfId="3297" xr:uid="{00000000-0005-0000-0000-000075080000}"/>
    <cellStyle name="Rubrik 3 9 2 2 3" xfId="2660" xr:uid="{00000000-0005-0000-0000-000076080000}"/>
    <cellStyle name="Rubrik 3 9 2 2 4" xfId="1593" xr:uid="{00000000-0005-0000-0000-000077080000}"/>
    <cellStyle name="Rubrik 3 9 2 2 5" xfId="2825" xr:uid="{00000000-0005-0000-0000-000078080000}"/>
    <cellStyle name="Rubrik 3 9 2 2 6" xfId="3004" xr:uid="{00000000-0005-0000-0000-000079080000}"/>
    <cellStyle name="Rubrik 3 9 2 2 7" xfId="3319" xr:uid="{00000000-0005-0000-0000-00007A080000}"/>
    <cellStyle name="Rubrik 3 9 2 2 8" xfId="3121" xr:uid="{00000000-0005-0000-0000-00007B080000}"/>
    <cellStyle name="Rubrik 3 9 2 2 9" xfId="959" xr:uid="{00000000-0005-0000-0000-00007C080000}"/>
    <cellStyle name="Rubrik 3 9 2 3" xfId="1726" xr:uid="{00000000-0005-0000-0000-00007D080000}"/>
    <cellStyle name="Rubrik 3 9 2 3 2" xfId="1113" xr:uid="{00000000-0005-0000-0000-00007E080000}"/>
    <cellStyle name="Rubrik 3 9 2 3 3" xfId="2573" xr:uid="{00000000-0005-0000-0000-00007F080000}"/>
    <cellStyle name="Rubrik 3 9 2 3 4" xfId="2747" xr:uid="{00000000-0005-0000-0000-000080080000}"/>
    <cellStyle name="Rubrik 3 9 2 3 5" xfId="3233" xr:uid="{00000000-0005-0000-0000-000081080000}"/>
    <cellStyle name="Rubrik 3 9 2 3 6" xfId="1367" xr:uid="{00000000-0005-0000-0000-000082080000}"/>
    <cellStyle name="Rubrik 3 9 2 3 7" xfId="2648" xr:uid="{00000000-0005-0000-0000-000083080000}"/>
    <cellStyle name="Rubrik 3 9 2 4" xfId="1305" xr:uid="{00000000-0005-0000-0000-000084080000}"/>
    <cellStyle name="Rubrik 3 9 2 5" xfId="2672" xr:uid="{00000000-0005-0000-0000-000085080000}"/>
    <cellStyle name="Rubrik 3 9 2 6" xfId="2662" xr:uid="{00000000-0005-0000-0000-000086080000}"/>
    <cellStyle name="Rubrik 3 9 2 7" xfId="2791" xr:uid="{00000000-0005-0000-0000-000087080000}"/>
    <cellStyle name="Rubrik 3 9 2 8" xfId="767" xr:uid="{00000000-0005-0000-0000-000088080000}"/>
    <cellStyle name="Rubrik 3 9 3" xfId="423" xr:uid="{00000000-0005-0000-0000-000089080000}"/>
    <cellStyle name="Rubrik 3 9 3 2" xfId="2088" xr:uid="{00000000-0005-0000-0000-00008A080000}"/>
    <cellStyle name="Rubrik 3 9 3 2 2" xfId="2755" xr:uid="{00000000-0005-0000-0000-00008B080000}"/>
    <cellStyle name="Rubrik 3 9 3 2 3" xfId="3067" xr:uid="{00000000-0005-0000-0000-00008C080000}"/>
    <cellStyle name="Rubrik 3 9 3 2 4" xfId="2981" xr:uid="{00000000-0005-0000-0000-00008D080000}"/>
    <cellStyle name="Rubrik 3 9 3 2 5" xfId="3197" xr:uid="{00000000-0005-0000-0000-00008E080000}"/>
    <cellStyle name="Rubrik 3 9 3 2 6" xfId="1363" xr:uid="{00000000-0005-0000-0000-00008F080000}"/>
    <cellStyle name="Rubrik 3 9 3 2 7" xfId="1120" xr:uid="{00000000-0005-0000-0000-000090080000}"/>
    <cellStyle name="Rubrik 3 9 3 3" xfId="2888" xr:uid="{00000000-0005-0000-0000-000091080000}"/>
    <cellStyle name="Rubrik 3 9 3 4" xfId="1217" xr:uid="{00000000-0005-0000-0000-000092080000}"/>
    <cellStyle name="Rubrik 3 9 3 5" xfId="1324" xr:uid="{00000000-0005-0000-0000-000093080000}"/>
    <cellStyle name="Rubrik 3 9 3 6" xfId="2793" xr:uid="{00000000-0005-0000-0000-000094080000}"/>
    <cellStyle name="Rubrik 3 9 3 7" xfId="3328" xr:uid="{00000000-0005-0000-0000-000095080000}"/>
    <cellStyle name="Rubrik 3 9 3 8" xfId="3145" xr:uid="{00000000-0005-0000-0000-000096080000}"/>
    <cellStyle name="Rubrik 3 9 3 9" xfId="837" xr:uid="{00000000-0005-0000-0000-000097080000}"/>
    <cellStyle name="Rubrik 3 9 4" xfId="1438" xr:uid="{00000000-0005-0000-0000-000098080000}"/>
    <cellStyle name="Rubrik 3 9 4 2" xfId="1143" xr:uid="{00000000-0005-0000-0000-000099080000}"/>
    <cellStyle name="Rubrik 3 9 4 3" xfId="2918" xr:uid="{00000000-0005-0000-0000-00009A080000}"/>
    <cellStyle name="Rubrik 3 9 4 4" xfId="1098" xr:uid="{00000000-0005-0000-0000-00009B080000}"/>
    <cellStyle name="Rubrik 3 9 4 5" xfId="1209" xr:uid="{00000000-0005-0000-0000-00009C080000}"/>
    <cellStyle name="Rubrik 3 9 4 6" xfId="1117" xr:uid="{00000000-0005-0000-0000-00009D080000}"/>
    <cellStyle name="Rubrik 3 9 4 7" xfId="3041" xr:uid="{00000000-0005-0000-0000-00009E080000}"/>
    <cellStyle name="Rubrik 3 9 5" xfId="2794" xr:uid="{00000000-0005-0000-0000-00009F080000}"/>
    <cellStyle name="Rubrik 3 9 6" xfId="2570" xr:uid="{00000000-0005-0000-0000-0000A0080000}"/>
    <cellStyle name="Rubrik 3 9 7" xfId="2904" xr:uid="{00000000-0005-0000-0000-0000A1080000}"/>
    <cellStyle name="Rubrik 3 9 8" xfId="692" xr:uid="{00000000-0005-0000-0000-0000A2080000}"/>
    <cellStyle name="Rubrik 4" xfId="42" xr:uid="{00000000-0005-0000-0000-0000A3080000}"/>
    <cellStyle name="Rubrik 4 2" xfId="203" xr:uid="{00000000-0005-0000-0000-0000A4080000}"/>
    <cellStyle name="Rubrik 4 3" xfId="229" xr:uid="{00000000-0005-0000-0000-0000A5080000}"/>
    <cellStyle name="Rubrik 5" xfId="110" xr:uid="{00000000-0005-0000-0000-0000A6080000}"/>
    <cellStyle name="Rubrik 6" xfId="166" xr:uid="{00000000-0005-0000-0000-0000A7080000}"/>
    <cellStyle name="Saistīta šūna" xfId="72" builtinId="24" customBuiltin="1"/>
    <cellStyle name="Slikts" xfId="67" builtinId="27" customBuiltin="1"/>
    <cellStyle name="Standaard 2" xfId="268" xr:uid="{00000000-0005-0000-0000-0000A8080000}"/>
    <cellStyle name="Standaard 2 10" xfId="722" xr:uid="{00000000-0005-0000-0000-0000A9080000}"/>
    <cellStyle name="Standaard 2 2" xfId="383" xr:uid="{00000000-0005-0000-0000-0000AA080000}"/>
    <cellStyle name="Standaard 2 2 2" xfId="582" xr:uid="{00000000-0005-0000-0000-0000AB080000}"/>
    <cellStyle name="Standaard 2 2 2 2" xfId="1659" xr:uid="{00000000-0005-0000-0000-0000AC080000}"/>
    <cellStyle name="Standaard 2 2 2 2 2" xfId="2335" xr:uid="{00000000-0005-0000-0000-0000AD080000}"/>
    <cellStyle name="Standaard 2 2 2 3" xfId="2011" xr:uid="{00000000-0005-0000-0000-0000AE080000}"/>
    <cellStyle name="Standaard 2 2 2 4" xfId="989" xr:uid="{00000000-0005-0000-0000-0000AF080000}"/>
    <cellStyle name="Standaard 2 2 3" xfId="1500" xr:uid="{00000000-0005-0000-0000-0000B0080000}"/>
    <cellStyle name="Standaard 2 2 3 2" xfId="2171" xr:uid="{00000000-0005-0000-0000-0000B1080000}"/>
    <cellStyle name="Standaard 2 2 4" xfId="1872" xr:uid="{00000000-0005-0000-0000-0000B2080000}"/>
    <cellStyle name="Standaard 2 2 5" xfId="797" xr:uid="{00000000-0005-0000-0000-0000B3080000}"/>
    <cellStyle name="Standaard 2 3" xfId="453" xr:uid="{00000000-0005-0000-0000-0000B4080000}"/>
    <cellStyle name="Standaard 2 3 2" xfId="636" xr:uid="{00000000-0005-0000-0000-0000B5080000}"/>
    <cellStyle name="Standaard 2 3 2 2" xfId="1704" xr:uid="{00000000-0005-0000-0000-0000B6080000}"/>
    <cellStyle name="Standaard 2 3 2 2 2" xfId="2380" xr:uid="{00000000-0005-0000-0000-0000B7080000}"/>
    <cellStyle name="Standaard 2 3 2 3" xfId="2056" xr:uid="{00000000-0005-0000-0000-0000B8080000}"/>
    <cellStyle name="Standaard 2 3 2 4" xfId="1043" xr:uid="{00000000-0005-0000-0000-0000B9080000}"/>
    <cellStyle name="Standaard 2 3 3" xfId="1545" xr:uid="{00000000-0005-0000-0000-0000BA080000}"/>
    <cellStyle name="Standaard 2 3 3 2" xfId="2216" xr:uid="{00000000-0005-0000-0000-0000BB080000}"/>
    <cellStyle name="Standaard 2 3 4" xfId="1917" xr:uid="{00000000-0005-0000-0000-0000BC080000}"/>
    <cellStyle name="Standaard 2 3 5" xfId="867" xr:uid="{00000000-0005-0000-0000-0000BD080000}"/>
    <cellStyle name="Standaard 2 4" xfId="514" xr:uid="{00000000-0005-0000-0000-0000BE080000}"/>
    <cellStyle name="Standaard 2 4 2" xfId="1609" xr:uid="{00000000-0005-0000-0000-0000BF080000}"/>
    <cellStyle name="Standaard 2 4 2 2" xfId="2283" xr:uid="{00000000-0005-0000-0000-0000C0080000}"/>
    <cellStyle name="Standaard 2 4 3" xfId="1966" xr:uid="{00000000-0005-0000-0000-0000C1080000}"/>
    <cellStyle name="Standaard 2 4 4" xfId="922" xr:uid="{00000000-0005-0000-0000-0000C2080000}"/>
    <cellStyle name="Standaard 2 5" xfId="1445" xr:uid="{00000000-0005-0000-0000-0000C3080000}"/>
    <cellStyle name="Standaard 2 5 2" xfId="2118" xr:uid="{00000000-0005-0000-0000-0000C4080000}"/>
    <cellStyle name="Standaard 2 6" xfId="1780" xr:uid="{00000000-0005-0000-0000-0000C5080000}"/>
    <cellStyle name="Standaard 2 6 2" xfId="2423" xr:uid="{00000000-0005-0000-0000-0000C6080000}"/>
    <cellStyle name="Standaard 2 7" xfId="1827" xr:uid="{00000000-0005-0000-0000-0000C7080000}"/>
    <cellStyle name="Standaard 2 8" xfId="2467" xr:uid="{00000000-0005-0000-0000-0000C8080000}"/>
    <cellStyle name="Standaard 2 9" xfId="2511" xr:uid="{00000000-0005-0000-0000-0000C9080000}"/>
    <cellStyle name="Standard 10" xfId="117" xr:uid="{00000000-0005-0000-0000-0000CA080000}"/>
    <cellStyle name="Standard 10 10" xfId="690" xr:uid="{00000000-0005-0000-0000-0000CB080000}"/>
    <cellStyle name="Standard 10 2" xfId="421" xr:uid="{00000000-0005-0000-0000-0000CC080000}"/>
    <cellStyle name="Standard 10 2 2" xfId="619" xr:uid="{00000000-0005-0000-0000-0000CD080000}"/>
    <cellStyle name="Standard 10 2 2 2" xfId="1642" xr:uid="{00000000-0005-0000-0000-0000CE080000}"/>
    <cellStyle name="Standard 10 2 2 2 2" xfId="2318" xr:uid="{00000000-0005-0000-0000-0000CF080000}"/>
    <cellStyle name="Standard 10 2 2 3" xfId="1994" xr:uid="{00000000-0005-0000-0000-0000D0080000}"/>
    <cellStyle name="Standard 10 2 2 4" xfId="1026" xr:uid="{00000000-0005-0000-0000-0000D1080000}"/>
    <cellStyle name="Standard 10 2 3" xfId="1483" xr:uid="{00000000-0005-0000-0000-0000D2080000}"/>
    <cellStyle name="Standard 10 2 3 2" xfId="2154" xr:uid="{00000000-0005-0000-0000-0000D3080000}"/>
    <cellStyle name="Standard 10 2 4" xfId="1855" xr:uid="{00000000-0005-0000-0000-0000D4080000}"/>
    <cellStyle name="Standard 10 2 5" xfId="835" xr:uid="{00000000-0005-0000-0000-0000D5080000}"/>
    <cellStyle name="Standard 10 3" xfId="497" xr:uid="{00000000-0005-0000-0000-0000D6080000}"/>
    <cellStyle name="Standard 10 3 2" xfId="1368" xr:uid="{00000000-0005-0000-0000-0000D7080000}"/>
    <cellStyle name="Standard 10 3 2 2" xfId="1687" xr:uid="{00000000-0005-0000-0000-0000D8080000}"/>
    <cellStyle name="Standard 10 3 2 2 2" xfId="2363" xr:uid="{00000000-0005-0000-0000-0000D9080000}"/>
    <cellStyle name="Standard 10 3 2 3" xfId="2039" xr:uid="{00000000-0005-0000-0000-0000DA080000}"/>
    <cellStyle name="Standard 10 3 3" xfId="1528" xr:uid="{00000000-0005-0000-0000-0000DB080000}"/>
    <cellStyle name="Standard 10 3 3 2" xfId="2199" xr:uid="{00000000-0005-0000-0000-0000DC080000}"/>
    <cellStyle name="Standard 10 3 4" xfId="1900" xr:uid="{00000000-0005-0000-0000-0000DD080000}"/>
    <cellStyle name="Standard 10 3 5" xfId="905" xr:uid="{00000000-0005-0000-0000-0000DE080000}"/>
    <cellStyle name="Standard 10 4" xfId="1302" xr:uid="{00000000-0005-0000-0000-0000DF080000}"/>
    <cellStyle name="Standard 10 4 2" xfId="1585" xr:uid="{00000000-0005-0000-0000-0000E0080000}"/>
    <cellStyle name="Standard 10 4 2 2" xfId="2250" xr:uid="{00000000-0005-0000-0000-0000E1080000}"/>
    <cellStyle name="Standard 10 4 3" xfId="1949" xr:uid="{00000000-0005-0000-0000-0000E2080000}"/>
    <cellStyle name="Standard 10 5" xfId="1409" xr:uid="{00000000-0005-0000-0000-0000E3080000}"/>
    <cellStyle name="Standard 10 5 2" xfId="2086" xr:uid="{00000000-0005-0000-0000-0000E4080000}"/>
    <cellStyle name="Standard 10 6" xfId="330" xr:uid="{00000000-0005-0000-0000-0000E5080000}"/>
    <cellStyle name="Standard 10 6 2" xfId="529" xr:uid="{00000000-0005-0000-0000-0000E6080000}"/>
    <cellStyle name="Standard 10 6 2 2" xfId="936" xr:uid="{00000000-0005-0000-0000-0000E7080000}"/>
    <cellStyle name="Standard 10 6 3" xfId="744" xr:uid="{00000000-0005-0000-0000-0000E8080000}"/>
    <cellStyle name="Standard 10 7" xfId="1811" xr:uid="{00000000-0005-0000-0000-0000E9080000}"/>
    <cellStyle name="Standard 10 8" xfId="331" xr:uid="{00000000-0005-0000-0000-0000EA080000}"/>
    <cellStyle name="Standard 10 8 2" xfId="530" xr:uid="{00000000-0005-0000-0000-0000EB080000}"/>
    <cellStyle name="Standard 10 8 2 2" xfId="937" xr:uid="{00000000-0005-0000-0000-0000EC080000}"/>
    <cellStyle name="Standard 10 8 3" xfId="745" xr:uid="{00000000-0005-0000-0000-0000ED080000}"/>
    <cellStyle name="Standard 10 9" xfId="332" xr:uid="{00000000-0005-0000-0000-0000EE080000}"/>
    <cellStyle name="Standard 10 9 2" xfId="531" xr:uid="{00000000-0005-0000-0000-0000EF080000}"/>
    <cellStyle name="Standard 10 9 2 2" xfId="938" xr:uid="{00000000-0005-0000-0000-0000F0080000}"/>
    <cellStyle name="Standard 10 9 3" xfId="746" xr:uid="{00000000-0005-0000-0000-0000F1080000}"/>
    <cellStyle name="Standard 11" xfId="208" xr:uid="{00000000-0005-0000-0000-0000F2080000}"/>
    <cellStyle name="Standard 11 10" xfId="708" xr:uid="{00000000-0005-0000-0000-0000F3080000}"/>
    <cellStyle name="Standard 11 2" xfId="369" xr:uid="{00000000-0005-0000-0000-0000F4080000}"/>
    <cellStyle name="Standard 11 2 2" xfId="568" xr:uid="{00000000-0005-0000-0000-0000F5080000}"/>
    <cellStyle name="Standard 11 2 2 2" xfId="1650" xr:uid="{00000000-0005-0000-0000-0000F6080000}"/>
    <cellStyle name="Standard 11 2 2 2 2" xfId="2326" xr:uid="{00000000-0005-0000-0000-0000F7080000}"/>
    <cellStyle name="Standard 11 2 2 3" xfId="2002" xr:uid="{00000000-0005-0000-0000-0000F8080000}"/>
    <cellStyle name="Standard 11 2 2 4" xfId="975" xr:uid="{00000000-0005-0000-0000-0000F9080000}"/>
    <cellStyle name="Standard 11 2 3" xfId="1491" xr:uid="{00000000-0005-0000-0000-0000FA080000}"/>
    <cellStyle name="Standard 11 2 3 2" xfId="2162" xr:uid="{00000000-0005-0000-0000-0000FB080000}"/>
    <cellStyle name="Standard 11 2 4" xfId="1863" xr:uid="{00000000-0005-0000-0000-0000FC080000}"/>
    <cellStyle name="Standard 11 2 5" xfId="783" xr:uid="{00000000-0005-0000-0000-0000FD080000}"/>
    <cellStyle name="Standard 11 3" xfId="439" xr:uid="{00000000-0005-0000-0000-0000FE080000}"/>
    <cellStyle name="Standard 11 3 2" xfId="627" xr:uid="{00000000-0005-0000-0000-0000FF080000}"/>
    <cellStyle name="Standard 11 3 2 2" xfId="1695" xr:uid="{00000000-0005-0000-0000-000000090000}"/>
    <cellStyle name="Standard 11 3 2 2 2" xfId="2371" xr:uid="{00000000-0005-0000-0000-000001090000}"/>
    <cellStyle name="Standard 11 3 2 3" xfId="2047" xr:uid="{00000000-0005-0000-0000-000002090000}"/>
    <cellStyle name="Standard 11 3 2 4" xfId="1034" xr:uid="{00000000-0005-0000-0000-000003090000}"/>
    <cellStyle name="Standard 11 3 3" xfId="1536" xr:uid="{00000000-0005-0000-0000-000004090000}"/>
    <cellStyle name="Standard 11 3 3 2" xfId="2207" xr:uid="{00000000-0005-0000-0000-000005090000}"/>
    <cellStyle name="Standard 11 3 4" xfId="1908" xr:uid="{00000000-0005-0000-0000-000006090000}"/>
    <cellStyle name="Standard 11 3 5" xfId="853" xr:uid="{00000000-0005-0000-0000-000007090000}"/>
    <cellStyle name="Standard 11 4" xfId="505" xr:uid="{00000000-0005-0000-0000-000008090000}"/>
    <cellStyle name="Standard 11 4 2" xfId="1600" xr:uid="{00000000-0005-0000-0000-000009090000}"/>
    <cellStyle name="Standard 11 4 2 2" xfId="2269" xr:uid="{00000000-0005-0000-0000-00000A090000}"/>
    <cellStyle name="Standard 11 4 3" xfId="1957" xr:uid="{00000000-0005-0000-0000-00000B090000}"/>
    <cellStyle name="Standard 11 4 4" xfId="913" xr:uid="{00000000-0005-0000-0000-00000C090000}"/>
    <cellStyle name="Standard 11 5" xfId="1430" xr:uid="{00000000-0005-0000-0000-00000D090000}"/>
    <cellStyle name="Standard 11 5 2" xfId="2104" xr:uid="{00000000-0005-0000-0000-00000E090000}"/>
    <cellStyle name="Standard 11 6" xfId="1770" xr:uid="{00000000-0005-0000-0000-00000F090000}"/>
    <cellStyle name="Standard 11 6 2" xfId="2413" xr:uid="{00000000-0005-0000-0000-000010090000}"/>
    <cellStyle name="Standard 11 7" xfId="1818" xr:uid="{00000000-0005-0000-0000-000011090000}"/>
    <cellStyle name="Standard 11 8" xfId="2458" xr:uid="{00000000-0005-0000-0000-000012090000}"/>
    <cellStyle name="Standard 11 9" xfId="2502" xr:uid="{00000000-0005-0000-0000-000013090000}"/>
    <cellStyle name="Standard 12" xfId="152" xr:uid="{00000000-0005-0000-0000-000014090000}"/>
    <cellStyle name="Standard 12 10" xfId="701" xr:uid="{00000000-0005-0000-0000-000015090000}"/>
    <cellStyle name="Standard 12 2" xfId="362" xr:uid="{00000000-0005-0000-0000-000016090000}"/>
    <cellStyle name="Standard 12 2 2" xfId="561" xr:uid="{00000000-0005-0000-0000-000017090000}"/>
    <cellStyle name="Standard 12 2 2 2" xfId="1648" xr:uid="{00000000-0005-0000-0000-000018090000}"/>
    <cellStyle name="Standard 12 2 2 2 2" xfId="2324" xr:uid="{00000000-0005-0000-0000-000019090000}"/>
    <cellStyle name="Standard 12 2 2 3" xfId="2000" xr:uid="{00000000-0005-0000-0000-00001A090000}"/>
    <cellStyle name="Standard 12 2 2 4" xfId="968" xr:uid="{00000000-0005-0000-0000-00001B090000}"/>
    <cellStyle name="Standard 12 2 3" xfId="1489" xr:uid="{00000000-0005-0000-0000-00001C090000}"/>
    <cellStyle name="Standard 12 2 3 2" xfId="2160" xr:uid="{00000000-0005-0000-0000-00001D090000}"/>
    <cellStyle name="Standard 12 2 4" xfId="1861" xr:uid="{00000000-0005-0000-0000-00001E090000}"/>
    <cellStyle name="Standard 12 2 5" xfId="776" xr:uid="{00000000-0005-0000-0000-00001F090000}"/>
    <cellStyle name="Standard 12 3" xfId="432" xr:uid="{00000000-0005-0000-0000-000020090000}"/>
    <cellStyle name="Standard 12 3 2" xfId="625" xr:uid="{00000000-0005-0000-0000-000021090000}"/>
    <cellStyle name="Standard 12 3 2 2" xfId="1693" xr:uid="{00000000-0005-0000-0000-000022090000}"/>
    <cellStyle name="Standard 12 3 2 2 2" xfId="2369" xr:uid="{00000000-0005-0000-0000-000023090000}"/>
    <cellStyle name="Standard 12 3 2 3" xfId="2045" xr:uid="{00000000-0005-0000-0000-000024090000}"/>
    <cellStyle name="Standard 12 3 2 4" xfId="1032" xr:uid="{00000000-0005-0000-0000-000025090000}"/>
    <cellStyle name="Standard 12 3 3" xfId="1534" xr:uid="{00000000-0005-0000-0000-000026090000}"/>
    <cellStyle name="Standard 12 3 3 2" xfId="2205" xr:uid="{00000000-0005-0000-0000-000027090000}"/>
    <cellStyle name="Standard 12 3 4" xfId="1906" xr:uid="{00000000-0005-0000-0000-000028090000}"/>
    <cellStyle name="Standard 12 3 5" xfId="846" xr:uid="{00000000-0005-0000-0000-000029090000}"/>
    <cellStyle name="Standard 12 4" xfId="503" xr:uid="{00000000-0005-0000-0000-00002A090000}"/>
    <cellStyle name="Standard 12 4 2" xfId="1595" xr:uid="{00000000-0005-0000-0000-00002B090000}"/>
    <cellStyle name="Standard 12 4 2 2" xfId="2262" xr:uid="{00000000-0005-0000-0000-00002C090000}"/>
    <cellStyle name="Standard 12 4 3" xfId="1955" xr:uid="{00000000-0005-0000-0000-00002D090000}"/>
    <cellStyle name="Standard 12 4 4" xfId="911" xr:uid="{00000000-0005-0000-0000-00002E090000}"/>
    <cellStyle name="Standard 12 5" xfId="1419" xr:uid="{00000000-0005-0000-0000-00002F090000}"/>
    <cellStyle name="Standard 12 5 2" xfId="2097" xr:uid="{00000000-0005-0000-0000-000030090000}"/>
    <cellStyle name="Standard 12 6" xfId="1763" xr:uid="{00000000-0005-0000-0000-000031090000}"/>
    <cellStyle name="Standard 12 6 2" xfId="2406" xr:uid="{00000000-0005-0000-0000-000032090000}"/>
    <cellStyle name="Standard 12 7" xfId="1816" xr:uid="{00000000-0005-0000-0000-000033090000}"/>
    <cellStyle name="Standard 12 8" xfId="2456" xr:uid="{00000000-0005-0000-0000-000034090000}"/>
    <cellStyle name="Standard 12 9" xfId="2500" xr:uid="{00000000-0005-0000-0000-000035090000}"/>
    <cellStyle name="Standard 13" xfId="183" xr:uid="{00000000-0005-0000-0000-000036090000}"/>
    <cellStyle name="Standard 13 10" xfId="707" xr:uid="{00000000-0005-0000-0000-000037090000}"/>
    <cellStyle name="Standard 13 2" xfId="368" xr:uid="{00000000-0005-0000-0000-000038090000}"/>
    <cellStyle name="Standard 13 2 2" xfId="567" xr:uid="{00000000-0005-0000-0000-000039090000}"/>
    <cellStyle name="Standard 13 2 2 2" xfId="1649" xr:uid="{00000000-0005-0000-0000-00003A090000}"/>
    <cellStyle name="Standard 13 2 2 2 2" xfId="2325" xr:uid="{00000000-0005-0000-0000-00003B090000}"/>
    <cellStyle name="Standard 13 2 2 3" xfId="2001" xr:uid="{00000000-0005-0000-0000-00003C090000}"/>
    <cellStyle name="Standard 13 2 2 4" xfId="974" xr:uid="{00000000-0005-0000-0000-00003D090000}"/>
    <cellStyle name="Standard 13 2 3" xfId="1490" xr:uid="{00000000-0005-0000-0000-00003E090000}"/>
    <cellStyle name="Standard 13 2 3 2" xfId="2161" xr:uid="{00000000-0005-0000-0000-00003F090000}"/>
    <cellStyle name="Standard 13 2 4" xfId="1862" xr:uid="{00000000-0005-0000-0000-000040090000}"/>
    <cellStyle name="Standard 13 2 5" xfId="782" xr:uid="{00000000-0005-0000-0000-000041090000}"/>
    <cellStyle name="Standard 13 3" xfId="438" xr:uid="{00000000-0005-0000-0000-000042090000}"/>
    <cellStyle name="Standard 13 3 2" xfId="626" xr:uid="{00000000-0005-0000-0000-000043090000}"/>
    <cellStyle name="Standard 13 3 2 2" xfId="1694" xr:uid="{00000000-0005-0000-0000-000044090000}"/>
    <cellStyle name="Standard 13 3 2 2 2" xfId="2370" xr:uid="{00000000-0005-0000-0000-000045090000}"/>
    <cellStyle name="Standard 13 3 2 3" xfId="2046" xr:uid="{00000000-0005-0000-0000-000046090000}"/>
    <cellStyle name="Standard 13 3 2 4" xfId="1033" xr:uid="{00000000-0005-0000-0000-000047090000}"/>
    <cellStyle name="Standard 13 3 3" xfId="1535" xr:uid="{00000000-0005-0000-0000-000048090000}"/>
    <cellStyle name="Standard 13 3 3 2" xfId="2206" xr:uid="{00000000-0005-0000-0000-000049090000}"/>
    <cellStyle name="Standard 13 3 4" xfId="1907" xr:uid="{00000000-0005-0000-0000-00004A090000}"/>
    <cellStyle name="Standard 13 3 5" xfId="852" xr:uid="{00000000-0005-0000-0000-00004B090000}"/>
    <cellStyle name="Standard 13 4" xfId="504" xr:uid="{00000000-0005-0000-0000-00004C090000}"/>
    <cellStyle name="Standard 13 4 2" xfId="1599" xr:uid="{00000000-0005-0000-0000-00004D090000}"/>
    <cellStyle name="Standard 13 4 2 2" xfId="2268" xr:uid="{00000000-0005-0000-0000-00004E090000}"/>
    <cellStyle name="Standard 13 4 3" xfId="1956" xr:uid="{00000000-0005-0000-0000-00004F090000}"/>
    <cellStyle name="Standard 13 4 4" xfId="912" xr:uid="{00000000-0005-0000-0000-000050090000}"/>
    <cellStyle name="Standard 13 5" xfId="1427" xr:uid="{00000000-0005-0000-0000-000051090000}"/>
    <cellStyle name="Standard 13 5 2" xfId="2103" xr:uid="{00000000-0005-0000-0000-000052090000}"/>
    <cellStyle name="Standard 13 6" xfId="1767" xr:uid="{00000000-0005-0000-0000-000053090000}"/>
    <cellStyle name="Standard 13 6 2" xfId="2410" xr:uid="{00000000-0005-0000-0000-000054090000}"/>
    <cellStyle name="Standard 13 7" xfId="1817" xr:uid="{00000000-0005-0000-0000-000055090000}"/>
    <cellStyle name="Standard 13 8" xfId="2457" xr:uid="{00000000-0005-0000-0000-000056090000}"/>
    <cellStyle name="Standard 13 9" xfId="2501" xr:uid="{00000000-0005-0000-0000-000057090000}"/>
    <cellStyle name="Standard 14" xfId="181" xr:uid="{00000000-0005-0000-0000-000058090000}"/>
    <cellStyle name="Standard 15" xfId="237" xr:uid="{00000000-0005-0000-0000-000059090000}"/>
    <cellStyle name="Standard 15 10" xfId="710" xr:uid="{00000000-0005-0000-0000-00005A090000}"/>
    <cellStyle name="Standard 15 2" xfId="371" xr:uid="{00000000-0005-0000-0000-00005B090000}"/>
    <cellStyle name="Standard 15 2 2" xfId="570" xr:uid="{00000000-0005-0000-0000-00005C090000}"/>
    <cellStyle name="Standard 15 2 2 2" xfId="1651" xr:uid="{00000000-0005-0000-0000-00005D090000}"/>
    <cellStyle name="Standard 15 2 2 2 2" xfId="2327" xr:uid="{00000000-0005-0000-0000-00005E090000}"/>
    <cellStyle name="Standard 15 2 2 3" xfId="2003" xr:uid="{00000000-0005-0000-0000-00005F090000}"/>
    <cellStyle name="Standard 15 2 2 4" xfId="977" xr:uid="{00000000-0005-0000-0000-000060090000}"/>
    <cellStyle name="Standard 15 2 3" xfId="1492" xr:uid="{00000000-0005-0000-0000-000061090000}"/>
    <cellStyle name="Standard 15 2 3 2" xfId="2163" xr:uid="{00000000-0005-0000-0000-000062090000}"/>
    <cellStyle name="Standard 15 2 4" xfId="1864" xr:uid="{00000000-0005-0000-0000-000063090000}"/>
    <cellStyle name="Standard 15 2 5" xfId="785" xr:uid="{00000000-0005-0000-0000-000064090000}"/>
    <cellStyle name="Standard 15 3" xfId="441" xr:uid="{00000000-0005-0000-0000-000065090000}"/>
    <cellStyle name="Standard 15 3 2" xfId="628" xr:uid="{00000000-0005-0000-0000-000066090000}"/>
    <cellStyle name="Standard 15 3 2 2" xfId="1696" xr:uid="{00000000-0005-0000-0000-000067090000}"/>
    <cellStyle name="Standard 15 3 2 2 2" xfId="2372" xr:uid="{00000000-0005-0000-0000-000068090000}"/>
    <cellStyle name="Standard 15 3 2 3" xfId="2048" xr:uid="{00000000-0005-0000-0000-000069090000}"/>
    <cellStyle name="Standard 15 3 2 4" xfId="1035" xr:uid="{00000000-0005-0000-0000-00006A090000}"/>
    <cellStyle name="Standard 15 3 3" xfId="1537" xr:uid="{00000000-0005-0000-0000-00006B090000}"/>
    <cellStyle name="Standard 15 3 3 2" xfId="2208" xr:uid="{00000000-0005-0000-0000-00006C090000}"/>
    <cellStyle name="Standard 15 3 4" xfId="1909" xr:uid="{00000000-0005-0000-0000-00006D090000}"/>
    <cellStyle name="Standard 15 3 5" xfId="855" xr:uid="{00000000-0005-0000-0000-00006E090000}"/>
    <cellStyle name="Standard 15 4" xfId="506" xr:uid="{00000000-0005-0000-0000-00006F090000}"/>
    <cellStyle name="Standard 15 4 2" xfId="1601" xr:uid="{00000000-0005-0000-0000-000070090000}"/>
    <cellStyle name="Standard 15 4 2 2" xfId="2271" xr:uid="{00000000-0005-0000-0000-000071090000}"/>
    <cellStyle name="Standard 15 4 3" xfId="1958" xr:uid="{00000000-0005-0000-0000-000072090000}"/>
    <cellStyle name="Standard 15 4 4" xfId="914" xr:uid="{00000000-0005-0000-0000-000073090000}"/>
    <cellStyle name="Standard 15 5" xfId="1434" xr:uid="{00000000-0005-0000-0000-000074090000}"/>
    <cellStyle name="Standard 15 5 2" xfId="2106" xr:uid="{00000000-0005-0000-0000-000075090000}"/>
    <cellStyle name="Standard 15 6" xfId="1751" xr:uid="{00000000-0005-0000-0000-000076090000}"/>
    <cellStyle name="Standard 15 6 2" xfId="2395" xr:uid="{00000000-0005-0000-0000-000077090000}"/>
    <cellStyle name="Standard 15 7" xfId="1819" xr:uid="{00000000-0005-0000-0000-000078090000}"/>
    <cellStyle name="Standard 15 8" xfId="2459" xr:uid="{00000000-0005-0000-0000-000079090000}"/>
    <cellStyle name="Standard 15 9" xfId="2503" xr:uid="{00000000-0005-0000-0000-00007A090000}"/>
    <cellStyle name="Standard 16" xfId="279" xr:uid="{00000000-0005-0000-0000-00007B090000}"/>
    <cellStyle name="Standard 16 10" xfId="725" xr:uid="{00000000-0005-0000-0000-00007C090000}"/>
    <cellStyle name="Standard 16 2" xfId="386" xr:uid="{00000000-0005-0000-0000-00007D090000}"/>
    <cellStyle name="Standard 16 2 2" xfId="585" xr:uid="{00000000-0005-0000-0000-00007E090000}"/>
    <cellStyle name="Standard 16 2 2 2" xfId="1661" xr:uid="{00000000-0005-0000-0000-00007F090000}"/>
    <cellStyle name="Standard 16 2 2 2 2" xfId="2337" xr:uid="{00000000-0005-0000-0000-000080090000}"/>
    <cellStyle name="Standard 16 2 2 3" xfId="2013" xr:uid="{00000000-0005-0000-0000-000081090000}"/>
    <cellStyle name="Standard 16 2 2 4" xfId="992" xr:uid="{00000000-0005-0000-0000-000082090000}"/>
    <cellStyle name="Standard 16 2 3" xfId="1502" xr:uid="{00000000-0005-0000-0000-000083090000}"/>
    <cellStyle name="Standard 16 2 3 2" xfId="2173" xr:uid="{00000000-0005-0000-0000-000084090000}"/>
    <cellStyle name="Standard 16 2 4" xfId="1874" xr:uid="{00000000-0005-0000-0000-000085090000}"/>
    <cellStyle name="Standard 16 2 5" xfId="800" xr:uid="{00000000-0005-0000-0000-000086090000}"/>
    <cellStyle name="Standard 16 3" xfId="456" xr:uid="{00000000-0005-0000-0000-000087090000}"/>
    <cellStyle name="Standard 16 3 2" xfId="638" xr:uid="{00000000-0005-0000-0000-000088090000}"/>
    <cellStyle name="Standard 16 3 2 2" xfId="1706" xr:uid="{00000000-0005-0000-0000-000089090000}"/>
    <cellStyle name="Standard 16 3 2 2 2" xfId="2382" xr:uid="{00000000-0005-0000-0000-00008A090000}"/>
    <cellStyle name="Standard 16 3 2 3" xfId="2058" xr:uid="{00000000-0005-0000-0000-00008B090000}"/>
    <cellStyle name="Standard 16 3 2 4" xfId="1045" xr:uid="{00000000-0005-0000-0000-00008C090000}"/>
    <cellStyle name="Standard 16 3 3" xfId="1547" xr:uid="{00000000-0005-0000-0000-00008D090000}"/>
    <cellStyle name="Standard 16 3 3 2" xfId="2218" xr:uid="{00000000-0005-0000-0000-00008E090000}"/>
    <cellStyle name="Standard 16 3 4" xfId="1919" xr:uid="{00000000-0005-0000-0000-00008F090000}"/>
    <cellStyle name="Standard 16 3 5" xfId="870" xr:uid="{00000000-0005-0000-0000-000090090000}"/>
    <cellStyle name="Standard 16 4" xfId="516" xr:uid="{00000000-0005-0000-0000-000091090000}"/>
    <cellStyle name="Standard 16 4 2" xfId="1612" xr:uid="{00000000-0005-0000-0000-000092090000}"/>
    <cellStyle name="Standard 16 4 2 2" xfId="2286" xr:uid="{00000000-0005-0000-0000-000093090000}"/>
    <cellStyle name="Standard 16 4 3" xfId="1968" xr:uid="{00000000-0005-0000-0000-000094090000}"/>
    <cellStyle name="Standard 16 4 4" xfId="924" xr:uid="{00000000-0005-0000-0000-000095090000}"/>
    <cellStyle name="Standard 16 5" xfId="1447" xr:uid="{00000000-0005-0000-0000-000096090000}"/>
    <cellStyle name="Standard 16 5 2" xfId="2121" xr:uid="{00000000-0005-0000-0000-000097090000}"/>
    <cellStyle name="Standard 16 6" xfId="1782" xr:uid="{00000000-0005-0000-0000-000098090000}"/>
    <cellStyle name="Standard 16 6 2" xfId="2425" xr:uid="{00000000-0005-0000-0000-000099090000}"/>
    <cellStyle name="Standard 16 7" xfId="1829" xr:uid="{00000000-0005-0000-0000-00009A090000}"/>
    <cellStyle name="Standard 16 8" xfId="2469" xr:uid="{00000000-0005-0000-0000-00009B090000}"/>
    <cellStyle name="Standard 16 9" xfId="2513" xr:uid="{00000000-0005-0000-0000-00009C090000}"/>
    <cellStyle name="Standard 17" xfId="259" xr:uid="{00000000-0005-0000-0000-00009D090000}"/>
    <cellStyle name="Standard 17 10" xfId="719" xr:uid="{00000000-0005-0000-0000-00009E090000}"/>
    <cellStyle name="Standard 17 2" xfId="380" xr:uid="{00000000-0005-0000-0000-00009F090000}"/>
    <cellStyle name="Standard 17 2 2" xfId="579" xr:uid="{00000000-0005-0000-0000-0000A0090000}"/>
    <cellStyle name="Standard 17 2 2 2" xfId="1658" xr:uid="{00000000-0005-0000-0000-0000A1090000}"/>
    <cellStyle name="Standard 17 2 2 2 2" xfId="2334" xr:uid="{00000000-0005-0000-0000-0000A2090000}"/>
    <cellStyle name="Standard 17 2 2 3" xfId="2010" xr:uid="{00000000-0005-0000-0000-0000A3090000}"/>
    <cellStyle name="Standard 17 2 2 4" xfId="986" xr:uid="{00000000-0005-0000-0000-0000A4090000}"/>
    <cellStyle name="Standard 17 2 3" xfId="1499" xr:uid="{00000000-0005-0000-0000-0000A5090000}"/>
    <cellStyle name="Standard 17 2 3 2" xfId="2170" xr:uid="{00000000-0005-0000-0000-0000A6090000}"/>
    <cellStyle name="Standard 17 2 4" xfId="1871" xr:uid="{00000000-0005-0000-0000-0000A7090000}"/>
    <cellStyle name="Standard 17 2 5" xfId="794" xr:uid="{00000000-0005-0000-0000-0000A8090000}"/>
    <cellStyle name="Standard 17 3" xfId="450" xr:uid="{00000000-0005-0000-0000-0000A9090000}"/>
    <cellStyle name="Standard 17 3 2" xfId="635" xr:uid="{00000000-0005-0000-0000-0000AA090000}"/>
    <cellStyle name="Standard 17 3 2 2" xfId="1703" xr:uid="{00000000-0005-0000-0000-0000AB090000}"/>
    <cellStyle name="Standard 17 3 2 2 2" xfId="2379" xr:uid="{00000000-0005-0000-0000-0000AC090000}"/>
    <cellStyle name="Standard 17 3 2 3" xfId="2055" xr:uid="{00000000-0005-0000-0000-0000AD090000}"/>
    <cellStyle name="Standard 17 3 2 4" xfId="1042" xr:uid="{00000000-0005-0000-0000-0000AE090000}"/>
    <cellStyle name="Standard 17 3 3" xfId="1544" xr:uid="{00000000-0005-0000-0000-0000AF090000}"/>
    <cellStyle name="Standard 17 3 3 2" xfId="2215" xr:uid="{00000000-0005-0000-0000-0000B0090000}"/>
    <cellStyle name="Standard 17 3 4" xfId="1916" xr:uid="{00000000-0005-0000-0000-0000B1090000}"/>
    <cellStyle name="Standard 17 3 5" xfId="864" xr:uid="{00000000-0005-0000-0000-0000B2090000}"/>
    <cellStyle name="Standard 17 4" xfId="513" xr:uid="{00000000-0005-0000-0000-0000B3090000}"/>
    <cellStyle name="Standard 17 4 2" xfId="1608" xr:uid="{00000000-0005-0000-0000-0000B4090000}"/>
    <cellStyle name="Standard 17 4 2 2" xfId="2280" xr:uid="{00000000-0005-0000-0000-0000B5090000}"/>
    <cellStyle name="Standard 17 4 3" xfId="1965" xr:uid="{00000000-0005-0000-0000-0000B6090000}"/>
    <cellStyle name="Standard 17 4 4" xfId="921" xr:uid="{00000000-0005-0000-0000-0000B7090000}"/>
    <cellStyle name="Standard 17 5" xfId="1442" xr:uid="{00000000-0005-0000-0000-0000B8090000}"/>
    <cellStyle name="Standard 17 5 2" xfId="2115" xr:uid="{00000000-0005-0000-0000-0000B9090000}"/>
    <cellStyle name="Standard 17 6" xfId="1779" xr:uid="{00000000-0005-0000-0000-0000BA090000}"/>
    <cellStyle name="Standard 17 6 2" xfId="2422" xr:uid="{00000000-0005-0000-0000-0000BB090000}"/>
    <cellStyle name="Standard 17 7" xfId="1826" xr:uid="{00000000-0005-0000-0000-0000BC090000}"/>
    <cellStyle name="Standard 17 8" xfId="2466" xr:uid="{00000000-0005-0000-0000-0000BD090000}"/>
    <cellStyle name="Standard 17 9" xfId="2510" xr:uid="{00000000-0005-0000-0000-0000BE090000}"/>
    <cellStyle name="Standard 18" xfId="283" xr:uid="{00000000-0005-0000-0000-0000BF090000}"/>
    <cellStyle name="Standard 18 10" xfId="726" xr:uid="{00000000-0005-0000-0000-0000C0090000}"/>
    <cellStyle name="Standard 18 2" xfId="387" xr:uid="{00000000-0005-0000-0000-0000C1090000}"/>
    <cellStyle name="Standard 18 2 2" xfId="586" xr:uid="{00000000-0005-0000-0000-0000C2090000}"/>
    <cellStyle name="Standard 18 2 2 2" xfId="1662" xr:uid="{00000000-0005-0000-0000-0000C3090000}"/>
    <cellStyle name="Standard 18 2 2 2 2" xfId="2338" xr:uid="{00000000-0005-0000-0000-0000C4090000}"/>
    <cellStyle name="Standard 18 2 2 3" xfId="2014" xr:uid="{00000000-0005-0000-0000-0000C5090000}"/>
    <cellStyle name="Standard 18 2 2 4" xfId="993" xr:uid="{00000000-0005-0000-0000-0000C6090000}"/>
    <cellStyle name="Standard 18 2 3" xfId="1503" xr:uid="{00000000-0005-0000-0000-0000C7090000}"/>
    <cellStyle name="Standard 18 2 3 2" xfId="2174" xr:uid="{00000000-0005-0000-0000-0000C8090000}"/>
    <cellStyle name="Standard 18 2 4" xfId="1875" xr:uid="{00000000-0005-0000-0000-0000C9090000}"/>
    <cellStyle name="Standard 18 2 5" xfId="801" xr:uid="{00000000-0005-0000-0000-0000CA090000}"/>
    <cellStyle name="Standard 18 3" xfId="457" xr:uid="{00000000-0005-0000-0000-0000CB090000}"/>
    <cellStyle name="Standard 18 3 2" xfId="639" xr:uid="{00000000-0005-0000-0000-0000CC090000}"/>
    <cellStyle name="Standard 18 3 2 2" xfId="1707" xr:uid="{00000000-0005-0000-0000-0000CD090000}"/>
    <cellStyle name="Standard 18 3 2 2 2" xfId="2383" xr:uid="{00000000-0005-0000-0000-0000CE090000}"/>
    <cellStyle name="Standard 18 3 2 3" xfId="2059" xr:uid="{00000000-0005-0000-0000-0000CF090000}"/>
    <cellStyle name="Standard 18 3 2 4" xfId="1046" xr:uid="{00000000-0005-0000-0000-0000D0090000}"/>
    <cellStyle name="Standard 18 3 3" xfId="1548" xr:uid="{00000000-0005-0000-0000-0000D1090000}"/>
    <cellStyle name="Standard 18 3 3 2" xfId="2219" xr:uid="{00000000-0005-0000-0000-0000D2090000}"/>
    <cellStyle name="Standard 18 3 4" xfId="1920" xr:uid="{00000000-0005-0000-0000-0000D3090000}"/>
    <cellStyle name="Standard 18 3 5" xfId="871" xr:uid="{00000000-0005-0000-0000-0000D4090000}"/>
    <cellStyle name="Standard 18 4" xfId="517" xr:uid="{00000000-0005-0000-0000-0000D5090000}"/>
    <cellStyle name="Standard 18 4 2" xfId="1613" xr:uid="{00000000-0005-0000-0000-0000D6090000}"/>
    <cellStyle name="Standard 18 4 2 2" xfId="2287" xr:uid="{00000000-0005-0000-0000-0000D7090000}"/>
    <cellStyle name="Standard 18 4 3" xfId="1969" xr:uid="{00000000-0005-0000-0000-0000D8090000}"/>
    <cellStyle name="Standard 18 4 4" xfId="925" xr:uid="{00000000-0005-0000-0000-0000D9090000}"/>
    <cellStyle name="Standard 18 5" xfId="1449" xr:uid="{00000000-0005-0000-0000-0000DA090000}"/>
    <cellStyle name="Standard 18 5 2" xfId="2122" xr:uid="{00000000-0005-0000-0000-0000DB090000}"/>
    <cellStyle name="Standard 18 6" xfId="1783" xr:uid="{00000000-0005-0000-0000-0000DC090000}"/>
    <cellStyle name="Standard 18 6 2" xfId="2426" xr:uid="{00000000-0005-0000-0000-0000DD090000}"/>
    <cellStyle name="Standard 18 7" xfId="1830" xr:uid="{00000000-0005-0000-0000-0000DE090000}"/>
    <cellStyle name="Standard 18 8" xfId="2470" xr:uid="{00000000-0005-0000-0000-0000DF090000}"/>
    <cellStyle name="Standard 18 9" xfId="2514" xr:uid="{00000000-0005-0000-0000-0000E0090000}"/>
    <cellStyle name="Standard 19" xfId="241" xr:uid="{00000000-0005-0000-0000-0000E1090000}"/>
    <cellStyle name="Standard 19 10" xfId="712" xr:uid="{00000000-0005-0000-0000-0000E2090000}"/>
    <cellStyle name="Standard 19 2" xfId="373" xr:uid="{00000000-0005-0000-0000-0000E3090000}"/>
    <cellStyle name="Standard 19 2 2" xfId="572" xr:uid="{00000000-0005-0000-0000-0000E4090000}"/>
    <cellStyle name="Standard 19 2 2 2" xfId="1653" xr:uid="{00000000-0005-0000-0000-0000E5090000}"/>
    <cellStyle name="Standard 19 2 2 2 2" xfId="2329" xr:uid="{00000000-0005-0000-0000-0000E6090000}"/>
    <cellStyle name="Standard 19 2 2 3" xfId="2005" xr:uid="{00000000-0005-0000-0000-0000E7090000}"/>
    <cellStyle name="Standard 19 2 2 4" xfId="979" xr:uid="{00000000-0005-0000-0000-0000E8090000}"/>
    <cellStyle name="Standard 19 2 3" xfId="1494" xr:uid="{00000000-0005-0000-0000-0000E9090000}"/>
    <cellStyle name="Standard 19 2 3 2" xfId="2165" xr:uid="{00000000-0005-0000-0000-0000EA090000}"/>
    <cellStyle name="Standard 19 2 4" xfId="1866" xr:uid="{00000000-0005-0000-0000-0000EB090000}"/>
    <cellStyle name="Standard 19 2 5" xfId="787" xr:uid="{00000000-0005-0000-0000-0000EC090000}"/>
    <cellStyle name="Standard 19 3" xfId="443" xr:uid="{00000000-0005-0000-0000-0000ED090000}"/>
    <cellStyle name="Standard 19 3 2" xfId="630" xr:uid="{00000000-0005-0000-0000-0000EE090000}"/>
    <cellStyle name="Standard 19 3 2 2" xfId="1698" xr:uid="{00000000-0005-0000-0000-0000EF090000}"/>
    <cellStyle name="Standard 19 3 2 2 2" xfId="2374" xr:uid="{00000000-0005-0000-0000-0000F0090000}"/>
    <cellStyle name="Standard 19 3 2 3" xfId="2050" xr:uid="{00000000-0005-0000-0000-0000F1090000}"/>
    <cellStyle name="Standard 19 3 2 4" xfId="1037" xr:uid="{00000000-0005-0000-0000-0000F2090000}"/>
    <cellStyle name="Standard 19 3 3" xfId="1539" xr:uid="{00000000-0005-0000-0000-0000F3090000}"/>
    <cellStyle name="Standard 19 3 3 2" xfId="2210" xr:uid="{00000000-0005-0000-0000-0000F4090000}"/>
    <cellStyle name="Standard 19 3 4" xfId="1911" xr:uid="{00000000-0005-0000-0000-0000F5090000}"/>
    <cellStyle name="Standard 19 3 5" xfId="857" xr:uid="{00000000-0005-0000-0000-0000F6090000}"/>
    <cellStyle name="Standard 19 4" xfId="508" xr:uid="{00000000-0005-0000-0000-0000F7090000}"/>
    <cellStyle name="Standard 19 4 2" xfId="1603" xr:uid="{00000000-0005-0000-0000-0000F8090000}"/>
    <cellStyle name="Standard 19 4 2 2" xfId="2273" xr:uid="{00000000-0005-0000-0000-0000F9090000}"/>
    <cellStyle name="Standard 19 4 3" xfId="1960" xr:uid="{00000000-0005-0000-0000-0000FA090000}"/>
    <cellStyle name="Standard 19 4 4" xfId="916" xr:uid="{00000000-0005-0000-0000-0000FB090000}"/>
    <cellStyle name="Standard 19 5" xfId="1436" xr:uid="{00000000-0005-0000-0000-0000FC090000}"/>
    <cellStyle name="Standard 19 5 2" xfId="2108" xr:uid="{00000000-0005-0000-0000-0000FD090000}"/>
    <cellStyle name="Standard 19 6" xfId="1774" xr:uid="{00000000-0005-0000-0000-0000FE090000}"/>
    <cellStyle name="Standard 19 6 2" xfId="2417" xr:uid="{00000000-0005-0000-0000-0000FF090000}"/>
    <cellStyle name="Standard 19 7" xfId="1821" xr:uid="{00000000-0005-0000-0000-0000000A0000}"/>
    <cellStyle name="Standard 19 8" xfId="2461" xr:uid="{00000000-0005-0000-0000-0000010A0000}"/>
    <cellStyle name="Standard 19 9" xfId="2505" xr:uid="{00000000-0005-0000-0000-0000020A0000}"/>
    <cellStyle name="Standard 2" xfId="48" xr:uid="{00000000-0005-0000-0000-0000030A0000}"/>
    <cellStyle name="Standard 20" xfId="270" xr:uid="{00000000-0005-0000-0000-0000040A0000}"/>
    <cellStyle name="Standard 20 10" xfId="723" xr:uid="{00000000-0005-0000-0000-0000050A0000}"/>
    <cellStyle name="Standard 20 2" xfId="384" xr:uid="{00000000-0005-0000-0000-0000060A0000}"/>
    <cellStyle name="Standard 20 2 2" xfId="583" xr:uid="{00000000-0005-0000-0000-0000070A0000}"/>
    <cellStyle name="Standard 20 2 2 2" xfId="1660" xr:uid="{00000000-0005-0000-0000-0000080A0000}"/>
    <cellStyle name="Standard 20 2 2 2 2" xfId="2336" xr:uid="{00000000-0005-0000-0000-0000090A0000}"/>
    <cellStyle name="Standard 20 2 2 3" xfId="2012" xr:uid="{00000000-0005-0000-0000-00000A0A0000}"/>
    <cellStyle name="Standard 20 2 2 4" xfId="990" xr:uid="{00000000-0005-0000-0000-00000B0A0000}"/>
    <cellStyle name="Standard 20 2 3" xfId="1501" xr:uid="{00000000-0005-0000-0000-00000C0A0000}"/>
    <cellStyle name="Standard 20 2 3 2" xfId="2172" xr:uid="{00000000-0005-0000-0000-00000D0A0000}"/>
    <cellStyle name="Standard 20 2 4" xfId="1873" xr:uid="{00000000-0005-0000-0000-00000E0A0000}"/>
    <cellStyle name="Standard 20 2 5" xfId="798" xr:uid="{00000000-0005-0000-0000-00000F0A0000}"/>
    <cellStyle name="Standard 20 3" xfId="454" xr:uid="{00000000-0005-0000-0000-0000100A0000}"/>
    <cellStyle name="Standard 20 3 2" xfId="637" xr:uid="{00000000-0005-0000-0000-0000110A0000}"/>
    <cellStyle name="Standard 20 3 2 2" xfId="1705" xr:uid="{00000000-0005-0000-0000-0000120A0000}"/>
    <cellStyle name="Standard 20 3 2 2 2" xfId="2381" xr:uid="{00000000-0005-0000-0000-0000130A0000}"/>
    <cellStyle name="Standard 20 3 2 3" xfId="2057" xr:uid="{00000000-0005-0000-0000-0000140A0000}"/>
    <cellStyle name="Standard 20 3 2 4" xfId="1044" xr:uid="{00000000-0005-0000-0000-0000150A0000}"/>
    <cellStyle name="Standard 20 3 3" xfId="1546" xr:uid="{00000000-0005-0000-0000-0000160A0000}"/>
    <cellStyle name="Standard 20 3 3 2" xfId="2217" xr:uid="{00000000-0005-0000-0000-0000170A0000}"/>
    <cellStyle name="Standard 20 3 4" xfId="1918" xr:uid="{00000000-0005-0000-0000-0000180A0000}"/>
    <cellStyle name="Standard 20 3 5" xfId="868" xr:uid="{00000000-0005-0000-0000-0000190A0000}"/>
    <cellStyle name="Standard 20 4" xfId="515" xr:uid="{00000000-0005-0000-0000-00001A0A0000}"/>
    <cellStyle name="Standard 20 4 2" xfId="1610" xr:uid="{00000000-0005-0000-0000-00001B0A0000}"/>
    <cellStyle name="Standard 20 4 2 2" xfId="2284" xr:uid="{00000000-0005-0000-0000-00001C0A0000}"/>
    <cellStyle name="Standard 20 4 3" xfId="1967" xr:uid="{00000000-0005-0000-0000-00001D0A0000}"/>
    <cellStyle name="Standard 20 4 4" xfId="923" xr:uid="{00000000-0005-0000-0000-00001E0A0000}"/>
    <cellStyle name="Standard 20 5" xfId="1446" xr:uid="{00000000-0005-0000-0000-00001F0A0000}"/>
    <cellStyle name="Standard 20 5 2" xfId="2119" xr:uid="{00000000-0005-0000-0000-0000200A0000}"/>
    <cellStyle name="Standard 20 6" xfId="1781" xr:uid="{00000000-0005-0000-0000-0000210A0000}"/>
    <cellStyle name="Standard 20 6 2" xfId="2424" xr:uid="{00000000-0005-0000-0000-0000220A0000}"/>
    <cellStyle name="Standard 20 7" xfId="1828" xr:uid="{00000000-0005-0000-0000-0000230A0000}"/>
    <cellStyle name="Standard 20 8" xfId="2468" xr:uid="{00000000-0005-0000-0000-0000240A0000}"/>
    <cellStyle name="Standard 20 9" xfId="2512" xr:uid="{00000000-0005-0000-0000-0000250A0000}"/>
    <cellStyle name="Standard 21" xfId="286" xr:uid="{00000000-0005-0000-0000-0000260A0000}"/>
    <cellStyle name="Standard 21 10" xfId="727" xr:uid="{00000000-0005-0000-0000-0000270A0000}"/>
    <cellStyle name="Standard 21 2" xfId="388" xr:uid="{00000000-0005-0000-0000-0000280A0000}"/>
    <cellStyle name="Standard 21 2 2" xfId="587" xr:uid="{00000000-0005-0000-0000-0000290A0000}"/>
    <cellStyle name="Standard 21 2 2 2" xfId="1663" xr:uid="{00000000-0005-0000-0000-00002A0A0000}"/>
    <cellStyle name="Standard 21 2 2 2 2" xfId="2339" xr:uid="{00000000-0005-0000-0000-00002B0A0000}"/>
    <cellStyle name="Standard 21 2 2 3" xfId="2015" xr:uid="{00000000-0005-0000-0000-00002C0A0000}"/>
    <cellStyle name="Standard 21 2 2 4" xfId="994" xr:uid="{00000000-0005-0000-0000-00002D0A0000}"/>
    <cellStyle name="Standard 21 2 3" xfId="1504" xr:uid="{00000000-0005-0000-0000-00002E0A0000}"/>
    <cellStyle name="Standard 21 2 3 2" xfId="2175" xr:uid="{00000000-0005-0000-0000-00002F0A0000}"/>
    <cellStyle name="Standard 21 2 4" xfId="1876" xr:uid="{00000000-0005-0000-0000-0000300A0000}"/>
    <cellStyle name="Standard 21 2 5" xfId="802" xr:uid="{00000000-0005-0000-0000-0000310A0000}"/>
    <cellStyle name="Standard 21 3" xfId="458" xr:uid="{00000000-0005-0000-0000-0000320A0000}"/>
    <cellStyle name="Standard 21 3 2" xfId="640" xr:uid="{00000000-0005-0000-0000-0000330A0000}"/>
    <cellStyle name="Standard 21 3 2 2" xfId="1708" xr:uid="{00000000-0005-0000-0000-0000340A0000}"/>
    <cellStyle name="Standard 21 3 2 2 2" xfId="2384" xr:uid="{00000000-0005-0000-0000-0000350A0000}"/>
    <cellStyle name="Standard 21 3 2 3" xfId="2060" xr:uid="{00000000-0005-0000-0000-0000360A0000}"/>
    <cellStyle name="Standard 21 3 2 4" xfId="1047" xr:uid="{00000000-0005-0000-0000-0000370A0000}"/>
    <cellStyle name="Standard 21 3 3" xfId="1549" xr:uid="{00000000-0005-0000-0000-0000380A0000}"/>
    <cellStyle name="Standard 21 3 3 2" xfId="2220" xr:uid="{00000000-0005-0000-0000-0000390A0000}"/>
    <cellStyle name="Standard 21 3 4" xfId="1921" xr:uid="{00000000-0005-0000-0000-00003A0A0000}"/>
    <cellStyle name="Standard 21 3 5" xfId="872" xr:uid="{00000000-0005-0000-0000-00003B0A0000}"/>
    <cellStyle name="Standard 21 4" xfId="518" xr:uid="{00000000-0005-0000-0000-00003C0A0000}"/>
    <cellStyle name="Standard 21 4 2" xfId="1614" xr:uid="{00000000-0005-0000-0000-00003D0A0000}"/>
    <cellStyle name="Standard 21 4 2 2" xfId="2288" xr:uid="{00000000-0005-0000-0000-00003E0A0000}"/>
    <cellStyle name="Standard 21 4 3" xfId="1970" xr:uid="{00000000-0005-0000-0000-00003F0A0000}"/>
    <cellStyle name="Standard 21 4 4" xfId="926" xr:uid="{00000000-0005-0000-0000-0000400A0000}"/>
    <cellStyle name="Standard 21 5" xfId="1450" xr:uid="{00000000-0005-0000-0000-0000410A0000}"/>
    <cellStyle name="Standard 21 5 2" xfId="2123" xr:uid="{00000000-0005-0000-0000-0000420A0000}"/>
    <cellStyle name="Standard 21 6" xfId="1784" xr:uid="{00000000-0005-0000-0000-0000430A0000}"/>
    <cellStyle name="Standard 21 6 2" xfId="2427" xr:uid="{00000000-0005-0000-0000-0000440A0000}"/>
    <cellStyle name="Standard 21 7" xfId="1831" xr:uid="{00000000-0005-0000-0000-0000450A0000}"/>
    <cellStyle name="Standard 21 8" xfId="2471" xr:uid="{00000000-0005-0000-0000-0000460A0000}"/>
    <cellStyle name="Standard 21 9" xfId="2515" xr:uid="{00000000-0005-0000-0000-0000470A0000}"/>
    <cellStyle name="Standard 22" xfId="258" xr:uid="{00000000-0005-0000-0000-0000480A0000}"/>
    <cellStyle name="Standard 22 10" xfId="718" xr:uid="{00000000-0005-0000-0000-0000490A0000}"/>
    <cellStyle name="Standard 22 2" xfId="379" xr:uid="{00000000-0005-0000-0000-00004A0A0000}"/>
    <cellStyle name="Standard 22 2 2" xfId="578" xr:uid="{00000000-0005-0000-0000-00004B0A0000}"/>
    <cellStyle name="Standard 22 2 2 2" xfId="1657" xr:uid="{00000000-0005-0000-0000-00004C0A0000}"/>
    <cellStyle name="Standard 22 2 2 2 2" xfId="2333" xr:uid="{00000000-0005-0000-0000-00004D0A0000}"/>
    <cellStyle name="Standard 22 2 2 3" xfId="2009" xr:uid="{00000000-0005-0000-0000-00004E0A0000}"/>
    <cellStyle name="Standard 22 2 2 4" xfId="985" xr:uid="{00000000-0005-0000-0000-00004F0A0000}"/>
    <cellStyle name="Standard 22 2 3" xfId="1498" xr:uid="{00000000-0005-0000-0000-0000500A0000}"/>
    <cellStyle name="Standard 22 2 3 2" xfId="2169" xr:uid="{00000000-0005-0000-0000-0000510A0000}"/>
    <cellStyle name="Standard 22 2 4" xfId="1870" xr:uid="{00000000-0005-0000-0000-0000520A0000}"/>
    <cellStyle name="Standard 22 2 5" xfId="793" xr:uid="{00000000-0005-0000-0000-0000530A0000}"/>
    <cellStyle name="Standard 22 3" xfId="449" xr:uid="{00000000-0005-0000-0000-0000540A0000}"/>
    <cellStyle name="Standard 22 3 2" xfId="634" xr:uid="{00000000-0005-0000-0000-0000550A0000}"/>
    <cellStyle name="Standard 22 3 2 2" xfId="1702" xr:uid="{00000000-0005-0000-0000-0000560A0000}"/>
    <cellStyle name="Standard 22 3 2 2 2" xfId="2378" xr:uid="{00000000-0005-0000-0000-0000570A0000}"/>
    <cellStyle name="Standard 22 3 2 3" xfId="2054" xr:uid="{00000000-0005-0000-0000-0000580A0000}"/>
    <cellStyle name="Standard 22 3 2 4" xfId="1041" xr:uid="{00000000-0005-0000-0000-0000590A0000}"/>
    <cellStyle name="Standard 22 3 3" xfId="1543" xr:uid="{00000000-0005-0000-0000-00005A0A0000}"/>
    <cellStyle name="Standard 22 3 3 2" xfId="2214" xr:uid="{00000000-0005-0000-0000-00005B0A0000}"/>
    <cellStyle name="Standard 22 3 4" xfId="1915" xr:uid="{00000000-0005-0000-0000-00005C0A0000}"/>
    <cellStyle name="Standard 22 3 5" xfId="863" xr:uid="{00000000-0005-0000-0000-00005D0A0000}"/>
    <cellStyle name="Standard 22 4" xfId="512" xr:uid="{00000000-0005-0000-0000-00005E0A0000}"/>
    <cellStyle name="Standard 22 4 2" xfId="1607" xr:uid="{00000000-0005-0000-0000-00005F0A0000}"/>
    <cellStyle name="Standard 22 4 2 2" xfId="2279" xr:uid="{00000000-0005-0000-0000-0000600A0000}"/>
    <cellStyle name="Standard 22 4 3" xfId="1964" xr:uid="{00000000-0005-0000-0000-0000610A0000}"/>
    <cellStyle name="Standard 22 4 4" xfId="920" xr:uid="{00000000-0005-0000-0000-0000620A0000}"/>
    <cellStyle name="Standard 22 5" xfId="1441" xr:uid="{00000000-0005-0000-0000-0000630A0000}"/>
    <cellStyle name="Standard 22 5 2" xfId="2114" xr:uid="{00000000-0005-0000-0000-0000640A0000}"/>
    <cellStyle name="Standard 22 6" xfId="1778" xr:uid="{00000000-0005-0000-0000-0000650A0000}"/>
    <cellStyle name="Standard 22 6 2" xfId="2421" xr:uid="{00000000-0005-0000-0000-0000660A0000}"/>
    <cellStyle name="Standard 22 7" xfId="1825" xr:uid="{00000000-0005-0000-0000-0000670A0000}"/>
    <cellStyle name="Standard 22 8" xfId="2465" xr:uid="{00000000-0005-0000-0000-0000680A0000}"/>
    <cellStyle name="Standard 22 9" xfId="2509" xr:uid="{00000000-0005-0000-0000-0000690A0000}"/>
    <cellStyle name="Standard 23" xfId="309" xr:uid="{00000000-0005-0000-0000-00006A0A0000}"/>
    <cellStyle name="Standard 23 10" xfId="734" xr:uid="{00000000-0005-0000-0000-00006B0A0000}"/>
    <cellStyle name="Standard 23 2" xfId="395" xr:uid="{00000000-0005-0000-0000-00006C0A0000}"/>
    <cellStyle name="Standard 23 2 2" xfId="594" xr:uid="{00000000-0005-0000-0000-00006D0A0000}"/>
    <cellStyle name="Standard 23 2 2 2" xfId="1666" xr:uid="{00000000-0005-0000-0000-00006E0A0000}"/>
    <cellStyle name="Standard 23 2 2 2 2" xfId="2342" xr:uid="{00000000-0005-0000-0000-00006F0A0000}"/>
    <cellStyle name="Standard 23 2 2 3" xfId="2018" xr:uid="{00000000-0005-0000-0000-0000700A0000}"/>
    <cellStyle name="Standard 23 2 2 4" xfId="1001" xr:uid="{00000000-0005-0000-0000-0000710A0000}"/>
    <cellStyle name="Standard 23 2 3" xfId="1507" xr:uid="{00000000-0005-0000-0000-0000720A0000}"/>
    <cellStyle name="Standard 23 2 3 2" xfId="2178" xr:uid="{00000000-0005-0000-0000-0000730A0000}"/>
    <cellStyle name="Standard 23 2 4" xfId="1879" xr:uid="{00000000-0005-0000-0000-0000740A0000}"/>
    <cellStyle name="Standard 23 2 5" xfId="809" xr:uid="{00000000-0005-0000-0000-0000750A0000}"/>
    <cellStyle name="Standard 23 3" xfId="465" xr:uid="{00000000-0005-0000-0000-0000760A0000}"/>
    <cellStyle name="Standard 23 3 2" xfId="643" xr:uid="{00000000-0005-0000-0000-0000770A0000}"/>
    <cellStyle name="Standard 23 3 2 2" xfId="1711" xr:uid="{00000000-0005-0000-0000-0000780A0000}"/>
    <cellStyle name="Standard 23 3 2 2 2" xfId="2387" xr:uid="{00000000-0005-0000-0000-0000790A0000}"/>
    <cellStyle name="Standard 23 3 2 3" xfId="2063" xr:uid="{00000000-0005-0000-0000-00007A0A0000}"/>
    <cellStyle name="Standard 23 3 2 4" xfId="1050" xr:uid="{00000000-0005-0000-0000-00007B0A0000}"/>
    <cellStyle name="Standard 23 3 3" xfId="1552" xr:uid="{00000000-0005-0000-0000-00007C0A0000}"/>
    <cellStyle name="Standard 23 3 3 2" xfId="2223" xr:uid="{00000000-0005-0000-0000-00007D0A0000}"/>
    <cellStyle name="Standard 23 3 4" xfId="1924" xr:uid="{00000000-0005-0000-0000-00007E0A0000}"/>
    <cellStyle name="Standard 23 3 5" xfId="879" xr:uid="{00000000-0005-0000-0000-00007F0A0000}"/>
    <cellStyle name="Standard 23 4" xfId="521" xr:uid="{00000000-0005-0000-0000-0000800A0000}"/>
    <cellStyle name="Standard 23 4 2" xfId="1620" xr:uid="{00000000-0005-0000-0000-0000810A0000}"/>
    <cellStyle name="Standard 23 4 2 2" xfId="2295" xr:uid="{00000000-0005-0000-0000-0000820A0000}"/>
    <cellStyle name="Standard 23 4 3" xfId="1973" xr:uid="{00000000-0005-0000-0000-0000830A0000}"/>
    <cellStyle name="Standard 23 4 4" xfId="929" xr:uid="{00000000-0005-0000-0000-0000840A0000}"/>
    <cellStyle name="Standard 23 5" xfId="1456" xr:uid="{00000000-0005-0000-0000-0000850A0000}"/>
    <cellStyle name="Standard 23 5 2" xfId="2130" xr:uid="{00000000-0005-0000-0000-0000860A0000}"/>
    <cellStyle name="Standard 23 6" xfId="1787" xr:uid="{00000000-0005-0000-0000-0000870A0000}"/>
    <cellStyle name="Standard 23 6 2" xfId="2430" xr:uid="{00000000-0005-0000-0000-0000880A0000}"/>
    <cellStyle name="Standard 23 7" xfId="1834" xr:uid="{00000000-0005-0000-0000-0000890A0000}"/>
    <cellStyle name="Standard 23 8" xfId="2474" xr:uid="{00000000-0005-0000-0000-00008A0A0000}"/>
    <cellStyle name="Standard 23 9" xfId="2518" xr:uid="{00000000-0005-0000-0000-00008B0A0000}"/>
    <cellStyle name="Standard 24" xfId="249" xr:uid="{00000000-0005-0000-0000-00008C0A0000}"/>
    <cellStyle name="Standard 24 10" xfId="714" xr:uid="{00000000-0005-0000-0000-00008D0A0000}"/>
    <cellStyle name="Standard 24 2" xfId="375" xr:uid="{00000000-0005-0000-0000-00008E0A0000}"/>
    <cellStyle name="Standard 24 2 2" xfId="574" xr:uid="{00000000-0005-0000-0000-00008F0A0000}"/>
    <cellStyle name="Standard 24 2 2 2" xfId="1654" xr:uid="{00000000-0005-0000-0000-0000900A0000}"/>
    <cellStyle name="Standard 24 2 2 2 2" xfId="2330" xr:uid="{00000000-0005-0000-0000-0000910A0000}"/>
    <cellStyle name="Standard 24 2 2 3" xfId="2006" xr:uid="{00000000-0005-0000-0000-0000920A0000}"/>
    <cellStyle name="Standard 24 2 2 4" xfId="981" xr:uid="{00000000-0005-0000-0000-0000930A0000}"/>
    <cellStyle name="Standard 24 2 3" xfId="1495" xr:uid="{00000000-0005-0000-0000-0000940A0000}"/>
    <cellStyle name="Standard 24 2 3 2" xfId="2166" xr:uid="{00000000-0005-0000-0000-0000950A0000}"/>
    <cellStyle name="Standard 24 2 4" xfId="1867" xr:uid="{00000000-0005-0000-0000-0000960A0000}"/>
    <cellStyle name="Standard 24 2 5" xfId="789" xr:uid="{00000000-0005-0000-0000-0000970A0000}"/>
    <cellStyle name="Standard 24 3" xfId="445" xr:uid="{00000000-0005-0000-0000-0000980A0000}"/>
    <cellStyle name="Standard 24 3 2" xfId="631" xr:uid="{00000000-0005-0000-0000-0000990A0000}"/>
    <cellStyle name="Standard 24 3 2 2" xfId="1699" xr:uid="{00000000-0005-0000-0000-00009A0A0000}"/>
    <cellStyle name="Standard 24 3 2 2 2" xfId="2375" xr:uid="{00000000-0005-0000-0000-00009B0A0000}"/>
    <cellStyle name="Standard 24 3 2 3" xfId="2051" xr:uid="{00000000-0005-0000-0000-00009C0A0000}"/>
    <cellStyle name="Standard 24 3 2 4" xfId="1038" xr:uid="{00000000-0005-0000-0000-00009D0A0000}"/>
    <cellStyle name="Standard 24 3 3" xfId="1540" xr:uid="{00000000-0005-0000-0000-00009E0A0000}"/>
    <cellStyle name="Standard 24 3 3 2" xfId="2211" xr:uid="{00000000-0005-0000-0000-00009F0A0000}"/>
    <cellStyle name="Standard 24 3 4" xfId="1912" xr:uid="{00000000-0005-0000-0000-0000A00A0000}"/>
    <cellStyle name="Standard 24 3 5" xfId="859" xr:uid="{00000000-0005-0000-0000-0000A10A0000}"/>
    <cellStyle name="Standard 24 4" xfId="509" xr:uid="{00000000-0005-0000-0000-0000A20A0000}"/>
    <cellStyle name="Standard 24 4 2" xfId="1604" xr:uid="{00000000-0005-0000-0000-0000A30A0000}"/>
    <cellStyle name="Standard 24 4 2 2" xfId="2275" xr:uid="{00000000-0005-0000-0000-0000A40A0000}"/>
    <cellStyle name="Standard 24 4 3" xfId="1961" xr:uid="{00000000-0005-0000-0000-0000A50A0000}"/>
    <cellStyle name="Standard 24 4 4" xfId="917" xr:uid="{00000000-0005-0000-0000-0000A60A0000}"/>
    <cellStyle name="Standard 24 5" xfId="1437" xr:uid="{00000000-0005-0000-0000-0000A70A0000}"/>
    <cellStyle name="Standard 24 5 2" xfId="2110" xr:uid="{00000000-0005-0000-0000-0000A80A0000}"/>
    <cellStyle name="Standard 24 6" xfId="1775" xr:uid="{00000000-0005-0000-0000-0000A90A0000}"/>
    <cellStyle name="Standard 24 6 2" xfId="2418" xr:uid="{00000000-0005-0000-0000-0000AA0A0000}"/>
    <cellStyle name="Standard 24 7" xfId="1822" xr:uid="{00000000-0005-0000-0000-0000AB0A0000}"/>
    <cellStyle name="Standard 24 8" xfId="2462" xr:uid="{00000000-0005-0000-0000-0000AC0A0000}"/>
    <cellStyle name="Standard 24 9" xfId="2506" xr:uid="{00000000-0005-0000-0000-0000AD0A0000}"/>
    <cellStyle name="Standard 25" xfId="299" xr:uid="{00000000-0005-0000-0000-0000AE0A0000}"/>
    <cellStyle name="Standard 25 10" xfId="732" xr:uid="{00000000-0005-0000-0000-0000AF0A0000}"/>
    <cellStyle name="Standard 25 2" xfId="393" xr:uid="{00000000-0005-0000-0000-0000B00A0000}"/>
    <cellStyle name="Standard 25 2 2" xfId="592" xr:uid="{00000000-0005-0000-0000-0000B10A0000}"/>
    <cellStyle name="Standard 25 2 2 2" xfId="1665" xr:uid="{00000000-0005-0000-0000-0000B20A0000}"/>
    <cellStyle name="Standard 25 2 2 2 2" xfId="2341" xr:uid="{00000000-0005-0000-0000-0000B30A0000}"/>
    <cellStyle name="Standard 25 2 2 3" xfId="2017" xr:uid="{00000000-0005-0000-0000-0000B40A0000}"/>
    <cellStyle name="Standard 25 2 2 4" xfId="999" xr:uid="{00000000-0005-0000-0000-0000B50A0000}"/>
    <cellStyle name="Standard 25 2 3" xfId="1506" xr:uid="{00000000-0005-0000-0000-0000B60A0000}"/>
    <cellStyle name="Standard 25 2 3 2" xfId="2177" xr:uid="{00000000-0005-0000-0000-0000B70A0000}"/>
    <cellStyle name="Standard 25 2 4" xfId="1878" xr:uid="{00000000-0005-0000-0000-0000B80A0000}"/>
    <cellStyle name="Standard 25 2 5" xfId="807" xr:uid="{00000000-0005-0000-0000-0000B90A0000}"/>
    <cellStyle name="Standard 25 3" xfId="463" xr:uid="{00000000-0005-0000-0000-0000BA0A0000}"/>
    <cellStyle name="Standard 25 3 2" xfId="642" xr:uid="{00000000-0005-0000-0000-0000BB0A0000}"/>
    <cellStyle name="Standard 25 3 2 2" xfId="1710" xr:uid="{00000000-0005-0000-0000-0000BC0A0000}"/>
    <cellStyle name="Standard 25 3 2 2 2" xfId="2386" xr:uid="{00000000-0005-0000-0000-0000BD0A0000}"/>
    <cellStyle name="Standard 25 3 2 3" xfId="2062" xr:uid="{00000000-0005-0000-0000-0000BE0A0000}"/>
    <cellStyle name="Standard 25 3 2 4" xfId="1049" xr:uid="{00000000-0005-0000-0000-0000BF0A0000}"/>
    <cellStyle name="Standard 25 3 3" xfId="1551" xr:uid="{00000000-0005-0000-0000-0000C00A0000}"/>
    <cellStyle name="Standard 25 3 3 2" xfId="2222" xr:uid="{00000000-0005-0000-0000-0000C10A0000}"/>
    <cellStyle name="Standard 25 3 4" xfId="1923" xr:uid="{00000000-0005-0000-0000-0000C20A0000}"/>
    <cellStyle name="Standard 25 3 5" xfId="877" xr:uid="{00000000-0005-0000-0000-0000C30A0000}"/>
    <cellStyle name="Standard 25 4" xfId="520" xr:uid="{00000000-0005-0000-0000-0000C40A0000}"/>
    <cellStyle name="Standard 25 4 2" xfId="1619" xr:uid="{00000000-0005-0000-0000-0000C50A0000}"/>
    <cellStyle name="Standard 25 4 2 2" xfId="2293" xr:uid="{00000000-0005-0000-0000-0000C60A0000}"/>
    <cellStyle name="Standard 25 4 3" xfId="1972" xr:uid="{00000000-0005-0000-0000-0000C70A0000}"/>
    <cellStyle name="Standard 25 4 4" xfId="928" xr:uid="{00000000-0005-0000-0000-0000C80A0000}"/>
    <cellStyle name="Standard 25 5" xfId="1454" xr:uid="{00000000-0005-0000-0000-0000C90A0000}"/>
    <cellStyle name="Standard 25 5 2" xfId="2128" xr:uid="{00000000-0005-0000-0000-0000CA0A0000}"/>
    <cellStyle name="Standard 25 6" xfId="1786" xr:uid="{00000000-0005-0000-0000-0000CB0A0000}"/>
    <cellStyle name="Standard 25 6 2" xfId="2429" xr:uid="{00000000-0005-0000-0000-0000CC0A0000}"/>
    <cellStyle name="Standard 25 7" xfId="1833" xr:uid="{00000000-0005-0000-0000-0000CD0A0000}"/>
    <cellStyle name="Standard 25 8" xfId="2473" xr:uid="{00000000-0005-0000-0000-0000CE0A0000}"/>
    <cellStyle name="Standard 25 9" xfId="2517" xr:uid="{00000000-0005-0000-0000-0000CF0A0000}"/>
    <cellStyle name="Standard 26" xfId="316" xr:uid="{00000000-0005-0000-0000-0000D00A0000}"/>
    <cellStyle name="Standard 26 10" xfId="736" xr:uid="{00000000-0005-0000-0000-0000D10A0000}"/>
    <cellStyle name="Standard 26 2" xfId="397" xr:uid="{00000000-0005-0000-0000-0000D20A0000}"/>
    <cellStyle name="Standard 26 2 2" xfId="596" xr:uid="{00000000-0005-0000-0000-0000D30A0000}"/>
    <cellStyle name="Standard 26 2 2 2" xfId="1668" xr:uid="{00000000-0005-0000-0000-0000D40A0000}"/>
    <cellStyle name="Standard 26 2 2 2 2" xfId="2344" xr:uid="{00000000-0005-0000-0000-0000D50A0000}"/>
    <cellStyle name="Standard 26 2 2 3" xfId="2020" xr:uid="{00000000-0005-0000-0000-0000D60A0000}"/>
    <cellStyle name="Standard 26 2 2 4" xfId="1003" xr:uid="{00000000-0005-0000-0000-0000D70A0000}"/>
    <cellStyle name="Standard 26 2 3" xfId="1509" xr:uid="{00000000-0005-0000-0000-0000D80A0000}"/>
    <cellStyle name="Standard 26 2 3 2" xfId="2180" xr:uid="{00000000-0005-0000-0000-0000D90A0000}"/>
    <cellStyle name="Standard 26 2 4" xfId="1881" xr:uid="{00000000-0005-0000-0000-0000DA0A0000}"/>
    <cellStyle name="Standard 26 2 5" xfId="811" xr:uid="{00000000-0005-0000-0000-0000DB0A0000}"/>
    <cellStyle name="Standard 26 3" xfId="467" xr:uid="{00000000-0005-0000-0000-0000DC0A0000}"/>
    <cellStyle name="Standard 26 3 2" xfId="645" xr:uid="{00000000-0005-0000-0000-0000DD0A0000}"/>
    <cellStyle name="Standard 26 3 2 2" xfId="1713" xr:uid="{00000000-0005-0000-0000-0000DE0A0000}"/>
    <cellStyle name="Standard 26 3 2 2 2" xfId="2389" xr:uid="{00000000-0005-0000-0000-0000DF0A0000}"/>
    <cellStyle name="Standard 26 3 2 3" xfId="2065" xr:uid="{00000000-0005-0000-0000-0000E00A0000}"/>
    <cellStyle name="Standard 26 3 2 4" xfId="1052" xr:uid="{00000000-0005-0000-0000-0000E10A0000}"/>
    <cellStyle name="Standard 26 3 3" xfId="1554" xr:uid="{00000000-0005-0000-0000-0000E20A0000}"/>
    <cellStyle name="Standard 26 3 3 2" xfId="2225" xr:uid="{00000000-0005-0000-0000-0000E30A0000}"/>
    <cellStyle name="Standard 26 3 4" xfId="1926" xr:uid="{00000000-0005-0000-0000-0000E40A0000}"/>
    <cellStyle name="Standard 26 3 5" xfId="881" xr:uid="{00000000-0005-0000-0000-0000E50A0000}"/>
    <cellStyle name="Standard 26 4" xfId="523" xr:uid="{00000000-0005-0000-0000-0000E60A0000}"/>
    <cellStyle name="Standard 26 4 2" xfId="1622" xr:uid="{00000000-0005-0000-0000-0000E70A0000}"/>
    <cellStyle name="Standard 26 4 2 2" xfId="2297" xr:uid="{00000000-0005-0000-0000-0000E80A0000}"/>
    <cellStyle name="Standard 26 4 3" xfId="1975" xr:uid="{00000000-0005-0000-0000-0000E90A0000}"/>
    <cellStyle name="Standard 26 4 4" xfId="931" xr:uid="{00000000-0005-0000-0000-0000EA0A0000}"/>
    <cellStyle name="Standard 26 5" xfId="1458" xr:uid="{00000000-0005-0000-0000-0000EB0A0000}"/>
    <cellStyle name="Standard 26 5 2" xfId="2132" xr:uid="{00000000-0005-0000-0000-0000EC0A0000}"/>
    <cellStyle name="Standard 26 6" xfId="1789" xr:uid="{00000000-0005-0000-0000-0000ED0A0000}"/>
    <cellStyle name="Standard 26 6 2" xfId="2432" xr:uid="{00000000-0005-0000-0000-0000EE0A0000}"/>
    <cellStyle name="Standard 26 7" xfId="1836" xr:uid="{00000000-0005-0000-0000-0000EF0A0000}"/>
    <cellStyle name="Standard 26 8" xfId="2476" xr:uid="{00000000-0005-0000-0000-0000F00A0000}"/>
    <cellStyle name="Standard 26 9" xfId="2520" xr:uid="{00000000-0005-0000-0000-0000F10A0000}"/>
    <cellStyle name="Standard 27" xfId="251" xr:uid="{00000000-0005-0000-0000-0000F20A0000}"/>
    <cellStyle name="Standard 27 10" xfId="715" xr:uid="{00000000-0005-0000-0000-0000F30A0000}"/>
    <cellStyle name="Standard 27 2" xfId="376" xr:uid="{00000000-0005-0000-0000-0000F40A0000}"/>
    <cellStyle name="Standard 27 2 2" xfId="575" xr:uid="{00000000-0005-0000-0000-0000F50A0000}"/>
    <cellStyle name="Standard 27 2 2 2" xfId="1655" xr:uid="{00000000-0005-0000-0000-0000F60A0000}"/>
    <cellStyle name="Standard 27 2 2 2 2" xfId="2331" xr:uid="{00000000-0005-0000-0000-0000F70A0000}"/>
    <cellStyle name="Standard 27 2 2 3" xfId="2007" xr:uid="{00000000-0005-0000-0000-0000F80A0000}"/>
    <cellStyle name="Standard 27 2 2 4" xfId="982" xr:uid="{00000000-0005-0000-0000-0000F90A0000}"/>
    <cellStyle name="Standard 27 2 3" xfId="1496" xr:uid="{00000000-0005-0000-0000-0000FA0A0000}"/>
    <cellStyle name="Standard 27 2 3 2" xfId="2167" xr:uid="{00000000-0005-0000-0000-0000FB0A0000}"/>
    <cellStyle name="Standard 27 2 4" xfId="1868" xr:uid="{00000000-0005-0000-0000-0000FC0A0000}"/>
    <cellStyle name="Standard 27 2 5" xfId="790" xr:uid="{00000000-0005-0000-0000-0000FD0A0000}"/>
    <cellStyle name="Standard 27 3" xfId="446" xr:uid="{00000000-0005-0000-0000-0000FE0A0000}"/>
    <cellStyle name="Standard 27 3 2" xfId="632" xr:uid="{00000000-0005-0000-0000-0000FF0A0000}"/>
    <cellStyle name="Standard 27 3 2 2" xfId="1700" xr:uid="{00000000-0005-0000-0000-0000000B0000}"/>
    <cellStyle name="Standard 27 3 2 2 2" xfId="2376" xr:uid="{00000000-0005-0000-0000-0000010B0000}"/>
    <cellStyle name="Standard 27 3 2 3" xfId="2052" xr:uid="{00000000-0005-0000-0000-0000020B0000}"/>
    <cellStyle name="Standard 27 3 2 4" xfId="1039" xr:uid="{00000000-0005-0000-0000-0000030B0000}"/>
    <cellStyle name="Standard 27 3 3" xfId="1541" xr:uid="{00000000-0005-0000-0000-0000040B0000}"/>
    <cellStyle name="Standard 27 3 3 2" xfId="2212" xr:uid="{00000000-0005-0000-0000-0000050B0000}"/>
    <cellStyle name="Standard 27 3 4" xfId="1913" xr:uid="{00000000-0005-0000-0000-0000060B0000}"/>
    <cellStyle name="Standard 27 3 5" xfId="860" xr:uid="{00000000-0005-0000-0000-0000070B0000}"/>
    <cellStyle name="Standard 27 4" xfId="510" xr:uid="{00000000-0005-0000-0000-0000080B0000}"/>
    <cellStyle name="Standard 27 4 2" xfId="1605" xr:uid="{00000000-0005-0000-0000-0000090B0000}"/>
    <cellStyle name="Standard 27 4 2 2" xfId="2276" xr:uid="{00000000-0005-0000-0000-00000A0B0000}"/>
    <cellStyle name="Standard 27 4 3" xfId="1962" xr:uid="{00000000-0005-0000-0000-00000B0B0000}"/>
    <cellStyle name="Standard 27 4 4" xfId="918" xr:uid="{00000000-0005-0000-0000-00000C0B0000}"/>
    <cellStyle name="Standard 27 5" xfId="1439" xr:uid="{00000000-0005-0000-0000-00000D0B0000}"/>
    <cellStyle name="Standard 27 5 2" xfId="2111" xr:uid="{00000000-0005-0000-0000-00000E0B0000}"/>
    <cellStyle name="Standard 27 6" xfId="1776" xr:uid="{00000000-0005-0000-0000-00000F0B0000}"/>
    <cellStyle name="Standard 27 6 2" xfId="2419" xr:uid="{00000000-0005-0000-0000-0000100B0000}"/>
    <cellStyle name="Standard 27 7" xfId="1823" xr:uid="{00000000-0005-0000-0000-0000110B0000}"/>
    <cellStyle name="Standard 27 8" xfId="2463" xr:uid="{00000000-0005-0000-0000-0000120B0000}"/>
    <cellStyle name="Standard 27 9" xfId="2507" xr:uid="{00000000-0005-0000-0000-0000130B0000}"/>
    <cellStyle name="Standard 28" xfId="318" xr:uid="{00000000-0005-0000-0000-0000140B0000}"/>
    <cellStyle name="Standard 28 10" xfId="737" xr:uid="{00000000-0005-0000-0000-0000150B0000}"/>
    <cellStyle name="Standard 28 2" xfId="398" xr:uid="{00000000-0005-0000-0000-0000160B0000}"/>
    <cellStyle name="Standard 28 2 2" xfId="597" xr:uid="{00000000-0005-0000-0000-0000170B0000}"/>
    <cellStyle name="Standard 28 2 2 2" xfId="1669" xr:uid="{00000000-0005-0000-0000-0000180B0000}"/>
    <cellStyle name="Standard 28 2 2 2 2" xfId="2345" xr:uid="{00000000-0005-0000-0000-0000190B0000}"/>
    <cellStyle name="Standard 28 2 2 3" xfId="2021" xr:uid="{00000000-0005-0000-0000-00001A0B0000}"/>
    <cellStyle name="Standard 28 2 2 4" xfId="1004" xr:uid="{00000000-0005-0000-0000-00001B0B0000}"/>
    <cellStyle name="Standard 28 2 3" xfId="1510" xr:uid="{00000000-0005-0000-0000-00001C0B0000}"/>
    <cellStyle name="Standard 28 2 3 2" xfId="2181" xr:uid="{00000000-0005-0000-0000-00001D0B0000}"/>
    <cellStyle name="Standard 28 2 4" xfId="1882" xr:uid="{00000000-0005-0000-0000-00001E0B0000}"/>
    <cellStyle name="Standard 28 2 5" xfId="812" xr:uid="{00000000-0005-0000-0000-00001F0B0000}"/>
    <cellStyle name="Standard 28 3" xfId="468" xr:uid="{00000000-0005-0000-0000-0000200B0000}"/>
    <cellStyle name="Standard 28 3 2" xfId="646" xr:uid="{00000000-0005-0000-0000-0000210B0000}"/>
    <cellStyle name="Standard 28 3 2 2" xfId="1714" xr:uid="{00000000-0005-0000-0000-0000220B0000}"/>
    <cellStyle name="Standard 28 3 2 2 2" xfId="2390" xr:uid="{00000000-0005-0000-0000-0000230B0000}"/>
    <cellStyle name="Standard 28 3 2 3" xfId="2066" xr:uid="{00000000-0005-0000-0000-0000240B0000}"/>
    <cellStyle name="Standard 28 3 2 4" xfId="1053" xr:uid="{00000000-0005-0000-0000-0000250B0000}"/>
    <cellStyle name="Standard 28 3 3" xfId="1555" xr:uid="{00000000-0005-0000-0000-0000260B0000}"/>
    <cellStyle name="Standard 28 3 3 2" xfId="2226" xr:uid="{00000000-0005-0000-0000-0000270B0000}"/>
    <cellStyle name="Standard 28 3 4" xfId="1927" xr:uid="{00000000-0005-0000-0000-0000280B0000}"/>
    <cellStyle name="Standard 28 3 5" xfId="882" xr:uid="{00000000-0005-0000-0000-0000290B0000}"/>
    <cellStyle name="Standard 28 4" xfId="524" xr:uid="{00000000-0005-0000-0000-00002A0B0000}"/>
    <cellStyle name="Standard 28 4 2" xfId="1623" xr:uid="{00000000-0005-0000-0000-00002B0B0000}"/>
    <cellStyle name="Standard 28 4 2 2" xfId="2298" xr:uid="{00000000-0005-0000-0000-00002C0B0000}"/>
    <cellStyle name="Standard 28 4 3" xfId="1976" xr:uid="{00000000-0005-0000-0000-00002D0B0000}"/>
    <cellStyle name="Standard 28 4 4" xfId="932" xr:uid="{00000000-0005-0000-0000-00002E0B0000}"/>
    <cellStyle name="Standard 28 5" xfId="1459" xr:uid="{00000000-0005-0000-0000-00002F0B0000}"/>
    <cellStyle name="Standard 28 5 2" xfId="2133" xr:uid="{00000000-0005-0000-0000-0000300B0000}"/>
    <cellStyle name="Standard 28 6" xfId="1790" xr:uid="{00000000-0005-0000-0000-0000310B0000}"/>
    <cellStyle name="Standard 28 6 2" xfId="2433" xr:uid="{00000000-0005-0000-0000-0000320B0000}"/>
    <cellStyle name="Standard 28 7" xfId="1837" xr:uid="{00000000-0005-0000-0000-0000330B0000}"/>
    <cellStyle name="Standard 28 8" xfId="2477" xr:uid="{00000000-0005-0000-0000-0000340B0000}"/>
    <cellStyle name="Standard 28 9" xfId="2521" xr:uid="{00000000-0005-0000-0000-0000350B0000}"/>
    <cellStyle name="Standard 29" xfId="324" xr:uid="{00000000-0005-0000-0000-0000360B0000}"/>
    <cellStyle name="Standard 29 10" xfId="740" xr:uid="{00000000-0005-0000-0000-0000370B0000}"/>
    <cellStyle name="Standard 29 2" xfId="401" xr:uid="{00000000-0005-0000-0000-0000380B0000}"/>
    <cellStyle name="Standard 29 2 2" xfId="600" xr:uid="{00000000-0005-0000-0000-0000390B0000}"/>
    <cellStyle name="Standard 29 2 2 2" xfId="1670" xr:uid="{00000000-0005-0000-0000-00003A0B0000}"/>
    <cellStyle name="Standard 29 2 2 2 2" xfId="2346" xr:uid="{00000000-0005-0000-0000-00003B0B0000}"/>
    <cellStyle name="Standard 29 2 2 3" xfId="2022" xr:uid="{00000000-0005-0000-0000-00003C0B0000}"/>
    <cellStyle name="Standard 29 2 2 4" xfId="1007" xr:uid="{00000000-0005-0000-0000-00003D0B0000}"/>
    <cellStyle name="Standard 29 2 3" xfId="1511" xr:uid="{00000000-0005-0000-0000-00003E0B0000}"/>
    <cellStyle name="Standard 29 2 3 2" xfId="2182" xr:uid="{00000000-0005-0000-0000-00003F0B0000}"/>
    <cellStyle name="Standard 29 2 4" xfId="1883" xr:uid="{00000000-0005-0000-0000-0000400B0000}"/>
    <cellStyle name="Standard 29 2 5" xfId="815" xr:uid="{00000000-0005-0000-0000-0000410B0000}"/>
    <cellStyle name="Standard 29 3" xfId="471" xr:uid="{00000000-0005-0000-0000-0000420B0000}"/>
    <cellStyle name="Standard 29 3 2" xfId="647" xr:uid="{00000000-0005-0000-0000-0000430B0000}"/>
    <cellStyle name="Standard 29 3 2 2" xfId="1715" xr:uid="{00000000-0005-0000-0000-0000440B0000}"/>
    <cellStyle name="Standard 29 3 2 2 2" xfId="2391" xr:uid="{00000000-0005-0000-0000-0000450B0000}"/>
    <cellStyle name="Standard 29 3 2 3" xfId="2067" xr:uid="{00000000-0005-0000-0000-0000460B0000}"/>
    <cellStyle name="Standard 29 3 2 4" xfId="1054" xr:uid="{00000000-0005-0000-0000-0000470B0000}"/>
    <cellStyle name="Standard 29 3 3" xfId="1556" xr:uid="{00000000-0005-0000-0000-0000480B0000}"/>
    <cellStyle name="Standard 29 3 3 2" xfId="2227" xr:uid="{00000000-0005-0000-0000-0000490B0000}"/>
    <cellStyle name="Standard 29 3 4" xfId="1928" xr:uid="{00000000-0005-0000-0000-00004A0B0000}"/>
    <cellStyle name="Standard 29 3 5" xfId="885" xr:uid="{00000000-0005-0000-0000-00004B0B0000}"/>
    <cellStyle name="Standard 29 4" xfId="525" xr:uid="{00000000-0005-0000-0000-00004C0B0000}"/>
    <cellStyle name="Standard 29 4 2" xfId="1625" xr:uid="{00000000-0005-0000-0000-00004D0B0000}"/>
    <cellStyle name="Standard 29 4 2 2" xfId="2301" xr:uid="{00000000-0005-0000-0000-00004E0B0000}"/>
    <cellStyle name="Standard 29 4 3" xfId="1977" xr:uid="{00000000-0005-0000-0000-00004F0B0000}"/>
    <cellStyle name="Standard 29 4 4" xfId="933" xr:uid="{00000000-0005-0000-0000-0000500B0000}"/>
    <cellStyle name="Standard 29 5" xfId="1462" xr:uid="{00000000-0005-0000-0000-0000510B0000}"/>
    <cellStyle name="Standard 29 5 2" xfId="2136" xr:uid="{00000000-0005-0000-0000-0000520B0000}"/>
    <cellStyle name="Standard 29 6" xfId="1791" xr:uid="{00000000-0005-0000-0000-0000530B0000}"/>
    <cellStyle name="Standard 29 6 2" xfId="2434" xr:uid="{00000000-0005-0000-0000-0000540B0000}"/>
    <cellStyle name="Standard 29 7" xfId="1838" xr:uid="{00000000-0005-0000-0000-0000550B0000}"/>
    <cellStyle name="Standard 29 8" xfId="2478" xr:uid="{00000000-0005-0000-0000-0000560B0000}"/>
    <cellStyle name="Standard 29 9" xfId="2522" xr:uid="{00000000-0005-0000-0000-0000570B0000}"/>
    <cellStyle name="Standard 3" xfId="56" xr:uid="{00000000-0005-0000-0000-0000580B0000}"/>
    <cellStyle name="Standard 3 10" xfId="2481" xr:uid="{00000000-0005-0000-0000-0000590B0000}"/>
    <cellStyle name="Standard 3 11" xfId="667" xr:uid="{00000000-0005-0000-0000-00005A0B0000}"/>
    <cellStyle name="Standard 3 2" xfId="102" xr:uid="{00000000-0005-0000-0000-00005B0B0000}"/>
    <cellStyle name="Standard 3 2 2" xfId="350" xr:uid="{00000000-0005-0000-0000-00005C0B0000}"/>
    <cellStyle name="Standard 3 2 2 2" xfId="549" xr:uid="{00000000-0005-0000-0000-00005D0B0000}"/>
    <cellStyle name="Standard 3 2 2 2 2" xfId="2248" xr:uid="{00000000-0005-0000-0000-00005E0B0000}"/>
    <cellStyle name="Standard 3 2 2 2 3" xfId="956" xr:uid="{00000000-0005-0000-0000-00005F0B0000}"/>
    <cellStyle name="Standard 3 2 2 3" xfId="1947" xr:uid="{00000000-0005-0000-0000-0000600B0000}"/>
    <cellStyle name="Standard 3 2 2 4" xfId="764" xr:uid="{00000000-0005-0000-0000-0000610B0000}"/>
    <cellStyle name="Standard 3 2 3" xfId="419" xr:uid="{00000000-0005-0000-0000-0000620B0000}"/>
    <cellStyle name="Standard 3 2 3 2" xfId="617" xr:uid="{00000000-0005-0000-0000-0000630B0000}"/>
    <cellStyle name="Standard 3 2 3 2 2" xfId="1024" xr:uid="{00000000-0005-0000-0000-0000640B0000}"/>
    <cellStyle name="Standard 3 2 3 3" xfId="833" xr:uid="{00000000-0005-0000-0000-0000650B0000}"/>
    <cellStyle name="Standard 3 2 4" xfId="495" xr:uid="{00000000-0005-0000-0000-0000660B0000}"/>
    <cellStyle name="Standard 3 2 4 2" xfId="903" xr:uid="{00000000-0005-0000-0000-0000670B0000}"/>
    <cellStyle name="Standard 3 2 5" xfId="688" xr:uid="{00000000-0005-0000-0000-0000680B0000}"/>
    <cellStyle name="Standard 3 3" xfId="336" xr:uid="{00000000-0005-0000-0000-0000690B0000}"/>
    <cellStyle name="Standard 3 3 2" xfId="535" xr:uid="{00000000-0005-0000-0000-00006A0B0000}"/>
    <cellStyle name="Standard 3 3 2 2" xfId="1628" xr:uid="{00000000-0005-0000-0000-00006B0B0000}"/>
    <cellStyle name="Standard 3 3 2 2 2" xfId="2304" xr:uid="{00000000-0005-0000-0000-00006C0B0000}"/>
    <cellStyle name="Standard 3 3 2 3" xfId="1980" xr:uid="{00000000-0005-0000-0000-00006D0B0000}"/>
    <cellStyle name="Standard 3 3 2 4" xfId="942" xr:uid="{00000000-0005-0000-0000-00006E0B0000}"/>
    <cellStyle name="Standard 3 3 3" xfId="1469" xr:uid="{00000000-0005-0000-0000-00006F0B0000}"/>
    <cellStyle name="Standard 3 3 3 2" xfId="2140" xr:uid="{00000000-0005-0000-0000-0000700B0000}"/>
    <cellStyle name="Standard 3 3 4" xfId="1841" xr:uid="{00000000-0005-0000-0000-0000710B0000}"/>
    <cellStyle name="Standard 3 3 5" xfId="750" xr:uid="{00000000-0005-0000-0000-0000720B0000}"/>
    <cellStyle name="Standard 3 4" xfId="405" xr:uid="{00000000-0005-0000-0000-0000730B0000}"/>
    <cellStyle name="Standard 3 4 2" xfId="603" xr:uid="{00000000-0005-0000-0000-0000740B0000}"/>
    <cellStyle name="Standard 3 4 2 2" xfId="1685" xr:uid="{00000000-0005-0000-0000-0000750B0000}"/>
    <cellStyle name="Standard 3 4 2 2 2" xfId="2361" xr:uid="{00000000-0005-0000-0000-0000760B0000}"/>
    <cellStyle name="Standard 3 4 2 3" xfId="2037" xr:uid="{00000000-0005-0000-0000-0000770B0000}"/>
    <cellStyle name="Standard 3 4 2 4" xfId="1010" xr:uid="{00000000-0005-0000-0000-0000780B0000}"/>
    <cellStyle name="Standard 3 4 3" xfId="1526" xr:uid="{00000000-0005-0000-0000-0000790B0000}"/>
    <cellStyle name="Standard 3 4 3 2" xfId="2197" xr:uid="{00000000-0005-0000-0000-00007A0B0000}"/>
    <cellStyle name="Standard 3 4 4" xfId="1898" xr:uid="{00000000-0005-0000-0000-00007B0B0000}"/>
    <cellStyle name="Standard 3 4 5" xfId="819" xr:uid="{00000000-0005-0000-0000-00007C0B0000}"/>
    <cellStyle name="Standard 3 5" xfId="491" xr:uid="{00000000-0005-0000-0000-00007D0B0000}"/>
    <cellStyle name="Standard 3 5 2" xfId="1582" xr:uid="{00000000-0005-0000-0000-00007E0B0000}"/>
    <cellStyle name="Standard 3 5 2 2" xfId="2245" xr:uid="{00000000-0005-0000-0000-00007F0B0000}"/>
    <cellStyle name="Standard 3 5 3" xfId="1945" xr:uid="{00000000-0005-0000-0000-0000800B0000}"/>
    <cellStyle name="Standard 3 5 4" xfId="901" xr:uid="{00000000-0005-0000-0000-0000810B0000}"/>
    <cellStyle name="Standard 3 6" xfId="1403" xr:uid="{00000000-0005-0000-0000-0000820B0000}"/>
    <cellStyle name="Standard 3 6 2" xfId="2084" xr:uid="{00000000-0005-0000-0000-0000830B0000}"/>
    <cellStyle name="Standard 3 7" xfId="1752" xr:uid="{00000000-0005-0000-0000-0000840B0000}"/>
    <cellStyle name="Standard 3 7 2" xfId="2396" xr:uid="{00000000-0005-0000-0000-0000850B0000}"/>
    <cellStyle name="Standard 3 8" xfId="1809" xr:uid="{00000000-0005-0000-0000-0000860B0000}"/>
    <cellStyle name="Standard 3 9" xfId="2437" xr:uid="{00000000-0005-0000-0000-0000870B0000}"/>
    <cellStyle name="Standard 30" xfId="325" xr:uid="{00000000-0005-0000-0000-0000880B0000}"/>
    <cellStyle name="Standard 30 10" xfId="741" xr:uid="{00000000-0005-0000-0000-0000890B0000}"/>
    <cellStyle name="Standard 30 2" xfId="402" xr:uid="{00000000-0005-0000-0000-00008A0B0000}"/>
    <cellStyle name="Standard 30 2 2" xfId="601" xr:uid="{00000000-0005-0000-0000-00008B0B0000}"/>
    <cellStyle name="Standard 30 2 2 2" xfId="1671" xr:uid="{00000000-0005-0000-0000-00008C0B0000}"/>
    <cellStyle name="Standard 30 2 2 2 2" xfId="2347" xr:uid="{00000000-0005-0000-0000-00008D0B0000}"/>
    <cellStyle name="Standard 30 2 2 3" xfId="2023" xr:uid="{00000000-0005-0000-0000-00008E0B0000}"/>
    <cellStyle name="Standard 30 2 2 4" xfId="1008" xr:uid="{00000000-0005-0000-0000-00008F0B0000}"/>
    <cellStyle name="Standard 30 2 3" xfId="1512" xr:uid="{00000000-0005-0000-0000-0000900B0000}"/>
    <cellStyle name="Standard 30 2 3 2" xfId="2183" xr:uid="{00000000-0005-0000-0000-0000910B0000}"/>
    <cellStyle name="Standard 30 2 4" xfId="1884" xr:uid="{00000000-0005-0000-0000-0000920B0000}"/>
    <cellStyle name="Standard 30 2 5" xfId="816" xr:uid="{00000000-0005-0000-0000-0000930B0000}"/>
    <cellStyle name="Standard 30 3" xfId="472" xr:uid="{00000000-0005-0000-0000-0000940B0000}"/>
    <cellStyle name="Standard 30 3 2" xfId="648" xr:uid="{00000000-0005-0000-0000-0000950B0000}"/>
    <cellStyle name="Standard 30 3 2 2" xfId="1716" xr:uid="{00000000-0005-0000-0000-0000960B0000}"/>
    <cellStyle name="Standard 30 3 2 2 2" xfId="2392" xr:uid="{00000000-0005-0000-0000-0000970B0000}"/>
    <cellStyle name="Standard 30 3 2 3" xfId="2068" xr:uid="{00000000-0005-0000-0000-0000980B0000}"/>
    <cellStyle name="Standard 30 3 2 4" xfId="1055" xr:uid="{00000000-0005-0000-0000-0000990B0000}"/>
    <cellStyle name="Standard 30 3 3" xfId="1557" xr:uid="{00000000-0005-0000-0000-00009A0B0000}"/>
    <cellStyle name="Standard 30 3 3 2" xfId="2228" xr:uid="{00000000-0005-0000-0000-00009B0B0000}"/>
    <cellStyle name="Standard 30 3 4" xfId="1929" xr:uid="{00000000-0005-0000-0000-00009C0B0000}"/>
    <cellStyle name="Standard 30 3 5" xfId="886" xr:uid="{00000000-0005-0000-0000-00009D0B0000}"/>
    <cellStyle name="Standard 30 4" xfId="526" xr:uid="{00000000-0005-0000-0000-00009E0B0000}"/>
    <cellStyle name="Standard 30 4 2" xfId="1626" xr:uid="{00000000-0005-0000-0000-00009F0B0000}"/>
    <cellStyle name="Standard 30 4 2 2" xfId="2302" xr:uid="{00000000-0005-0000-0000-0000A00B0000}"/>
    <cellStyle name="Standard 30 4 3" xfId="1978" xr:uid="{00000000-0005-0000-0000-0000A10B0000}"/>
    <cellStyle name="Standard 30 4 4" xfId="934" xr:uid="{00000000-0005-0000-0000-0000A20B0000}"/>
    <cellStyle name="Standard 30 5" xfId="1463" xr:uid="{00000000-0005-0000-0000-0000A30B0000}"/>
    <cellStyle name="Standard 30 5 2" xfId="2137" xr:uid="{00000000-0005-0000-0000-0000A40B0000}"/>
    <cellStyle name="Standard 30 6" xfId="1792" xr:uid="{00000000-0005-0000-0000-0000A50B0000}"/>
    <cellStyle name="Standard 30 6 2" xfId="2435" xr:uid="{00000000-0005-0000-0000-0000A60B0000}"/>
    <cellStyle name="Standard 30 7" xfId="1839" xr:uid="{00000000-0005-0000-0000-0000A70B0000}"/>
    <cellStyle name="Standard 30 8" xfId="2479" xr:uid="{00000000-0005-0000-0000-0000A80B0000}"/>
    <cellStyle name="Standard 30 9" xfId="2523" xr:uid="{00000000-0005-0000-0000-0000A90B0000}"/>
    <cellStyle name="Standard 31" xfId="257" xr:uid="{00000000-0005-0000-0000-0000AA0B0000}"/>
    <cellStyle name="Standard 31 10" xfId="717" xr:uid="{00000000-0005-0000-0000-0000AB0B0000}"/>
    <cellStyle name="Standard 31 2" xfId="378" xr:uid="{00000000-0005-0000-0000-0000AC0B0000}"/>
    <cellStyle name="Standard 31 2 2" xfId="577" xr:uid="{00000000-0005-0000-0000-0000AD0B0000}"/>
    <cellStyle name="Standard 31 2 2 2" xfId="1656" xr:uid="{00000000-0005-0000-0000-0000AE0B0000}"/>
    <cellStyle name="Standard 31 2 2 2 2" xfId="2332" xr:uid="{00000000-0005-0000-0000-0000AF0B0000}"/>
    <cellStyle name="Standard 31 2 2 3" xfId="2008" xr:uid="{00000000-0005-0000-0000-0000B00B0000}"/>
    <cellStyle name="Standard 31 2 2 4" xfId="984" xr:uid="{00000000-0005-0000-0000-0000B10B0000}"/>
    <cellStyle name="Standard 31 2 3" xfId="1497" xr:uid="{00000000-0005-0000-0000-0000B20B0000}"/>
    <cellStyle name="Standard 31 2 3 2" xfId="2168" xr:uid="{00000000-0005-0000-0000-0000B30B0000}"/>
    <cellStyle name="Standard 31 2 4" xfId="1869" xr:uid="{00000000-0005-0000-0000-0000B40B0000}"/>
    <cellStyle name="Standard 31 2 5" xfId="792" xr:uid="{00000000-0005-0000-0000-0000B50B0000}"/>
    <cellStyle name="Standard 31 3" xfId="448" xr:uid="{00000000-0005-0000-0000-0000B60B0000}"/>
    <cellStyle name="Standard 31 3 2" xfId="633" xr:uid="{00000000-0005-0000-0000-0000B70B0000}"/>
    <cellStyle name="Standard 31 3 2 2" xfId="1701" xr:uid="{00000000-0005-0000-0000-0000B80B0000}"/>
    <cellStyle name="Standard 31 3 2 2 2" xfId="2377" xr:uid="{00000000-0005-0000-0000-0000B90B0000}"/>
    <cellStyle name="Standard 31 3 2 3" xfId="2053" xr:uid="{00000000-0005-0000-0000-0000BA0B0000}"/>
    <cellStyle name="Standard 31 3 2 4" xfId="1040" xr:uid="{00000000-0005-0000-0000-0000BB0B0000}"/>
    <cellStyle name="Standard 31 3 3" xfId="1542" xr:uid="{00000000-0005-0000-0000-0000BC0B0000}"/>
    <cellStyle name="Standard 31 3 3 2" xfId="2213" xr:uid="{00000000-0005-0000-0000-0000BD0B0000}"/>
    <cellStyle name="Standard 31 3 4" xfId="1914" xr:uid="{00000000-0005-0000-0000-0000BE0B0000}"/>
    <cellStyle name="Standard 31 3 5" xfId="862" xr:uid="{00000000-0005-0000-0000-0000BF0B0000}"/>
    <cellStyle name="Standard 31 4" xfId="511" xr:uid="{00000000-0005-0000-0000-0000C00B0000}"/>
    <cellStyle name="Standard 31 4 2" xfId="1606" xr:uid="{00000000-0005-0000-0000-0000C10B0000}"/>
    <cellStyle name="Standard 31 4 2 2" xfId="2278" xr:uid="{00000000-0005-0000-0000-0000C20B0000}"/>
    <cellStyle name="Standard 31 4 3" xfId="1963" xr:uid="{00000000-0005-0000-0000-0000C30B0000}"/>
    <cellStyle name="Standard 31 4 4" xfId="919" xr:uid="{00000000-0005-0000-0000-0000C40B0000}"/>
    <cellStyle name="Standard 31 5" xfId="1440" xr:uid="{00000000-0005-0000-0000-0000C50B0000}"/>
    <cellStyle name="Standard 31 5 2" xfId="2113" xr:uid="{00000000-0005-0000-0000-0000C60B0000}"/>
    <cellStyle name="Standard 31 6" xfId="1777" xr:uid="{00000000-0005-0000-0000-0000C70B0000}"/>
    <cellStyle name="Standard 31 6 2" xfId="2420" xr:uid="{00000000-0005-0000-0000-0000C80B0000}"/>
    <cellStyle name="Standard 31 7" xfId="1824" xr:uid="{00000000-0005-0000-0000-0000C90B0000}"/>
    <cellStyle name="Standard 31 8" xfId="2464" xr:uid="{00000000-0005-0000-0000-0000CA0B0000}"/>
    <cellStyle name="Standard 31 9" xfId="2508" xr:uid="{00000000-0005-0000-0000-0000CB0B0000}"/>
    <cellStyle name="Standard 32" xfId="101" xr:uid="{00000000-0005-0000-0000-0000CC0B0000}"/>
    <cellStyle name="Standard 32 2" xfId="349" xr:uid="{00000000-0005-0000-0000-0000CD0B0000}"/>
    <cellStyle name="Standard 32 2 2" xfId="548" xr:uid="{00000000-0005-0000-0000-0000CE0B0000}"/>
    <cellStyle name="Standard 32 2 2 2" xfId="2246" xr:uid="{00000000-0005-0000-0000-0000CF0B0000}"/>
    <cellStyle name="Standard 32 2 2 3" xfId="955" xr:uid="{00000000-0005-0000-0000-0000D00B0000}"/>
    <cellStyle name="Standard 32 2 3" xfId="1946" xr:uid="{00000000-0005-0000-0000-0000D10B0000}"/>
    <cellStyle name="Standard 32 2 4" xfId="763" xr:uid="{00000000-0005-0000-0000-0000D20B0000}"/>
    <cellStyle name="Standard 32 3" xfId="418" xr:uid="{00000000-0005-0000-0000-0000D30B0000}"/>
    <cellStyle name="Standard 32 3 2" xfId="616" xr:uid="{00000000-0005-0000-0000-0000D40B0000}"/>
    <cellStyle name="Standard 32 3 2 2" xfId="1023" xr:uid="{00000000-0005-0000-0000-0000D50B0000}"/>
    <cellStyle name="Standard 32 3 3" xfId="832" xr:uid="{00000000-0005-0000-0000-0000D60B0000}"/>
    <cellStyle name="Standard 32 4" xfId="494" xr:uid="{00000000-0005-0000-0000-0000D70B0000}"/>
    <cellStyle name="Standard 32 4 2" xfId="902" xr:uid="{00000000-0005-0000-0000-0000D80B0000}"/>
    <cellStyle name="Standard 32 5" xfId="687" xr:uid="{00000000-0005-0000-0000-0000D90B0000}"/>
    <cellStyle name="Standard 33" xfId="328" xr:uid="{00000000-0005-0000-0000-0000DA0B0000}"/>
    <cellStyle name="Standard 33 2" xfId="1338" xr:uid="{00000000-0005-0000-0000-0000DB0B0000}"/>
    <cellStyle name="Standard 33 2 2" xfId="1627" xr:uid="{00000000-0005-0000-0000-0000DC0B0000}"/>
    <cellStyle name="Standard 33 2 2 2" xfId="2303" xr:uid="{00000000-0005-0000-0000-0000DD0B0000}"/>
    <cellStyle name="Standard 33 2 3" xfId="1979" xr:uid="{00000000-0005-0000-0000-0000DE0B0000}"/>
    <cellStyle name="Standard 33 3" xfId="1468" xr:uid="{00000000-0005-0000-0000-0000DF0B0000}"/>
    <cellStyle name="Standard 33 3 2" xfId="2139" xr:uid="{00000000-0005-0000-0000-0000E00B0000}"/>
    <cellStyle name="Standard 33 4" xfId="1840" xr:uid="{00000000-0005-0000-0000-0000E10B0000}"/>
    <cellStyle name="Standard 33 5" xfId="1198" xr:uid="{00000000-0005-0000-0000-0000E20B0000}"/>
    <cellStyle name="Standard 34" xfId="473" xr:uid="{00000000-0005-0000-0000-0000E30B0000}"/>
    <cellStyle name="Standard 34 2" xfId="1358" xr:uid="{00000000-0005-0000-0000-0000E40B0000}"/>
    <cellStyle name="Standard 34 2 2" xfId="1672" xr:uid="{00000000-0005-0000-0000-0000E50B0000}"/>
    <cellStyle name="Standard 34 2 2 2" xfId="2348" xr:uid="{00000000-0005-0000-0000-0000E60B0000}"/>
    <cellStyle name="Standard 34 2 3" xfId="2024" xr:uid="{00000000-0005-0000-0000-0000E70B0000}"/>
    <cellStyle name="Standard 34 3" xfId="1513" xr:uid="{00000000-0005-0000-0000-0000E80B0000}"/>
    <cellStyle name="Standard 34 3 2" xfId="2184" xr:uid="{00000000-0005-0000-0000-0000E90B0000}"/>
    <cellStyle name="Standard 34 4" xfId="1885" xr:uid="{00000000-0005-0000-0000-0000EA0B0000}"/>
    <cellStyle name="Standard 34 5" xfId="1224" xr:uid="{00000000-0005-0000-0000-0000EB0B0000}"/>
    <cellStyle name="Standard 35" xfId="488" xr:uid="{00000000-0005-0000-0000-0000EC0B0000}"/>
    <cellStyle name="Standard 35 2" xfId="1558" xr:uid="{00000000-0005-0000-0000-0000ED0B0000}"/>
    <cellStyle name="Standard 35 2 2" xfId="2229" xr:uid="{00000000-0005-0000-0000-0000EE0B0000}"/>
    <cellStyle name="Standard 35 3" xfId="1930" xr:uid="{00000000-0005-0000-0000-0000EF0B0000}"/>
    <cellStyle name="Standard 35 4" xfId="1247" xr:uid="{00000000-0005-0000-0000-0000F00B0000}"/>
    <cellStyle name="Standard 36" xfId="475" xr:uid="{00000000-0005-0000-0000-0000F10B0000}"/>
    <cellStyle name="Standard 36 2" xfId="2069" xr:uid="{00000000-0005-0000-0000-0000F20B0000}"/>
    <cellStyle name="Standard 36 3" xfId="887" xr:uid="{00000000-0005-0000-0000-0000F30B0000}"/>
    <cellStyle name="Standard 37" xfId="662" xr:uid="{00000000-0005-0000-0000-0000F40B0000}"/>
    <cellStyle name="Standard 38" xfId="1793" xr:uid="{00000000-0005-0000-0000-0000F50B0000}"/>
    <cellStyle name="Standard 39" xfId="2436" xr:uid="{00000000-0005-0000-0000-0000F60B0000}"/>
    <cellStyle name="Standard 4" xfId="47" xr:uid="{00000000-0005-0000-0000-0000F70B0000}"/>
    <cellStyle name="Standard 4 10" xfId="2499" xr:uid="{00000000-0005-0000-0000-0000F80B0000}"/>
    <cellStyle name="Standard 4 11" xfId="665" xr:uid="{00000000-0005-0000-0000-0000F90B0000}"/>
    <cellStyle name="Standard 4 2" xfId="147" xr:uid="{00000000-0005-0000-0000-0000FA0B0000}"/>
    <cellStyle name="Standard 4 2 2" xfId="361" xr:uid="{00000000-0005-0000-0000-0000FB0B0000}"/>
    <cellStyle name="Standard 4 2 2 2" xfId="560" xr:uid="{00000000-0005-0000-0000-0000FC0B0000}"/>
    <cellStyle name="Standard 4 2 2 2 2" xfId="2261" xr:uid="{00000000-0005-0000-0000-0000FD0B0000}"/>
    <cellStyle name="Standard 4 2 2 2 3" xfId="967" xr:uid="{00000000-0005-0000-0000-0000FE0B0000}"/>
    <cellStyle name="Standard 4 2 2 3" xfId="1954" xr:uid="{00000000-0005-0000-0000-0000FF0B0000}"/>
    <cellStyle name="Standard 4 2 2 4" xfId="775" xr:uid="{00000000-0005-0000-0000-0000000C0000}"/>
    <cellStyle name="Standard 4 2 3" xfId="431" xr:uid="{00000000-0005-0000-0000-0000010C0000}"/>
    <cellStyle name="Standard 4 2 3 2" xfId="624" xr:uid="{00000000-0005-0000-0000-0000020C0000}"/>
    <cellStyle name="Standard 4 2 3 2 2" xfId="1031" xr:uid="{00000000-0005-0000-0000-0000030C0000}"/>
    <cellStyle name="Standard 4 2 3 3" xfId="845" xr:uid="{00000000-0005-0000-0000-0000040C0000}"/>
    <cellStyle name="Standard 4 2 4" xfId="502" xr:uid="{00000000-0005-0000-0000-0000050C0000}"/>
    <cellStyle name="Standard 4 2 4 2" xfId="910" xr:uid="{00000000-0005-0000-0000-0000060C0000}"/>
    <cellStyle name="Standard 4 2 5" xfId="700" xr:uid="{00000000-0005-0000-0000-0000070C0000}"/>
    <cellStyle name="Standard 4 3" xfId="334" xr:uid="{00000000-0005-0000-0000-0000080C0000}"/>
    <cellStyle name="Standard 4 3 2" xfId="533" xr:uid="{00000000-0005-0000-0000-0000090C0000}"/>
    <cellStyle name="Standard 4 3 2 2" xfId="1647" xr:uid="{00000000-0005-0000-0000-00000A0C0000}"/>
    <cellStyle name="Standard 4 3 2 2 2" xfId="2323" xr:uid="{00000000-0005-0000-0000-00000B0C0000}"/>
    <cellStyle name="Standard 4 3 2 3" xfId="1999" xr:uid="{00000000-0005-0000-0000-00000C0C0000}"/>
    <cellStyle name="Standard 4 3 2 4" xfId="940" xr:uid="{00000000-0005-0000-0000-00000D0C0000}"/>
    <cellStyle name="Standard 4 3 3" xfId="1488" xr:uid="{00000000-0005-0000-0000-00000E0C0000}"/>
    <cellStyle name="Standard 4 3 3 2" xfId="2159" xr:uid="{00000000-0005-0000-0000-00000F0C0000}"/>
    <cellStyle name="Standard 4 3 4" xfId="1860" xr:uid="{00000000-0005-0000-0000-0000100C0000}"/>
    <cellStyle name="Standard 4 3 5" xfId="748" xr:uid="{00000000-0005-0000-0000-0000110C0000}"/>
    <cellStyle name="Standard 4 4" xfId="403" xr:uid="{00000000-0005-0000-0000-0000120C0000}"/>
    <cellStyle name="Standard 4 4 2" xfId="602" xr:uid="{00000000-0005-0000-0000-0000130C0000}"/>
    <cellStyle name="Standard 4 4 2 2" xfId="1692" xr:uid="{00000000-0005-0000-0000-0000140C0000}"/>
    <cellStyle name="Standard 4 4 2 2 2" xfId="2368" xr:uid="{00000000-0005-0000-0000-0000150C0000}"/>
    <cellStyle name="Standard 4 4 2 3" xfId="2044" xr:uid="{00000000-0005-0000-0000-0000160C0000}"/>
    <cellStyle name="Standard 4 4 2 4" xfId="1009" xr:uid="{00000000-0005-0000-0000-0000170C0000}"/>
    <cellStyle name="Standard 4 4 3" xfId="1533" xr:uid="{00000000-0005-0000-0000-0000180C0000}"/>
    <cellStyle name="Standard 4 4 3 2" xfId="2204" xr:uid="{00000000-0005-0000-0000-0000190C0000}"/>
    <cellStyle name="Standard 4 4 4" xfId="1905" xr:uid="{00000000-0005-0000-0000-00001A0C0000}"/>
    <cellStyle name="Standard 4 4 5" xfId="817" xr:uid="{00000000-0005-0000-0000-00001B0C0000}"/>
    <cellStyle name="Standard 4 5" xfId="490" xr:uid="{00000000-0005-0000-0000-00001C0C0000}"/>
    <cellStyle name="Standard 4 5 2" xfId="1581" xr:uid="{00000000-0005-0000-0000-00001D0C0000}"/>
    <cellStyle name="Standard 4 5 2 2" xfId="2244" xr:uid="{00000000-0005-0000-0000-00001E0C0000}"/>
    <cellStyle name="Standard 4 5 3" xfId="1944" xr:uid="{00000000-0005-0000-0000-00001F0C0000}"/>
    <cellStyle name="Standard 4 5 4" xfId="900" xr:uid="{00000000-0005-0000-0000-0000200C0000}"/>
    <cellStyle name="Standard 4 6" xfId="1417" xr:uid="{00000000-0005-0000-0000-0000210C0000}"/>
    <cellStyle name="Standard 4 6 2" xfId="2096" xr:uid="{00000000-0005-0000-0000-0000220C0000}"/>
    <cellStyle name="Standard 4 7" xfId="1762" xr:uid="{00000000-0005-0000-0000-0000230C0000}"/>
    <cellStyle name="Standard 4 7 2" xfId="2405" xr:uid="{00000000-0005-0000-0000-0000240C0000}"/>
    <cellStyle name="Standard 4 8" xfId="1808" xr:uid="{00000000-0005-0000-0000-0000250C0000}"/>
    <cellStyle name="Standard 4 9" xfId="2455" xr:uid="{00000000-0005-0000-0000-0000260C0000}"/>
    <cellStyle name="Standard 40" xfId="329" xr:uid="{00000000-0005-0000-0000-0000270C0000}"/>
    <cellStyle name="Standard 40 2" xfId="528" xr:uid="{00000000-0005-0000-0000-0000280C0000}"/>
    <cellStyle name="Standard 40 2 2" xfId="935" xr:uid="{00000000-0005-0000-0000-0000290C0000}"/>
    <cellStyle name="Standard 40 3" xfId="743" xr:uid="{00000000-0005-0000-0000-00002A0C0000}"/>
    <cellStyle name="Standard 41" xfId="649" xr:uid="{00000000-0005-0000-0000-00002B0C0000}"/>
    <cellStyle name="Standard 5" xfId="139" xr:uid="{00000000-0005-0000-0000-00002C0C0000}"/>
    <cellStyle name="Standard 5 10" xfId="697" xr:uid="{00000000-0005-0000-0000-00002D0C0000}"/>
    <cellStyle name="Standard 5 2" xfId="358" xr:uid="{00000000-0005-0000-0000-00002E0C0000}"/>
    <cellStyle name="Standard 5 2 2" xfId="557" xr:uid="{00000000-0005-0000-0000-00002F0C0000}"/>
    <cellStyle name="Standard 5 2 2 2" xfId="1646" xr:uid="{00000000-0005-0000-0000-0000300C0000}"/>
    <cellStyle name="Standard 5 2 2 2 2" xfId="2322" xr:uid="{00000000-0005-0000-0000-0000310C0000}"/>
    <cellStyle name="Standard 5 2 2 3" xfId="1998" xr:uid="{00000000-0005-0000-0000-0000320C0000}"/>
    <cellStyle name="Standard 5 2 2 4" xfId="964" xr:uid="{00000000-0005-0000-0000-0000330C0000}"/>
    <cellStyle name="Standard 5 2 3" xfId="1487" xr:uid="{00000000-0005-0000-0000-0000340C0000}"/>
    <cellStyle name="Standard 5 2 3 2" xfId="2158" xr:uid="{00000000-0005-0000-0000-0000350C0000}"/>
    <cellStyle name="Standard 5 2 4" xfId="1859" xr:uid="{00000000-0005-0000-0000-0000360C0000}"/>
    <cellStyle name="Standard 5 2 5" xfId="772" xr:uid="{00000000-0005-0000-0000-0000370C0000}"/>
    <cellStyle name="Standard 5 3" xfId="428" xr:uid="{00000000-0005-0000-0000-0000380C0000}"/>
    <cellStyle name="Standard 5 3 2" xfId="623" xr:uid="{00000000-0005-0000-0000-0000390C0000}"/>
    <cellStyle name="Standard 5 3 2 2" xfId="1691" xr:uid="{00000000-0005-0000-0000-00003A0C0000}"/>
    <cellStyle name="Standard 5 3 2 2 2" xfId="2367" xr:uid="{00000000-0005-0000-0000-00003B0C0000}"/>
    <cellStyle name="Standard 5 3 2 3" xfId="2043" xr:uid="{00000000-0005-0000-0000-00003C0C0000}"/>
    <cellStyle name="Standard 5 3 2 4" xfId="1030" xr:uid="{00000000-0005-0000-0000-00003D0C0000}"/>
    <cellStyle name="Standard 5 3 3" xfId="1532" xr:uid="{00000000-0005-0000-0000-00003E0C0000}"/>
    <cellStyle name="Standard 5 3 3 2" xfId="2203" xr:uid="{00000000-0005-0000-0000-00003F0C0000}"/>
    <cellStyle name="Standard 5 3 4" xfId="1904" xr:uid="{00000000-0005-0000-0000-0000400C0000}"/>
    <cellStyle name="Standard 5 3 5" xfId="842" xr:uid="{00000000-0005-0000-0000-0000410C0000}"/>
    <cellStyle name="Standard 5 4" xfId="501" xr:uid="{00000000-0005-0000-0000-0000420C0000}"/>
    <cellStyle name="Standard 5 4 2" xfId="1591" xr:uid="{00000000-0005-0000-0000-0000430C0000}"/>
    <cellStyle name="Standard 5 4 2 2" xfId="2257" xr:uid="{00000000-0005-0000-0000-0000440C0000}"/>
    <cellStyle name="Standard 5 4 3" xfId="1953" xr:uid="{00000000-0005-0000-0000-0000450C0000}"/>
    <cellStyle name="Standard 5 4 4" xfId="909" xr:uid="{00000000-0005-0000-0000-0000460C0000}"/>
    <cellStyle name="Standard 5 5" xfId="1415" xr:uid="{00000000-0005-0000-0000-0000470C0000}"/>
    <cellStyle name="Standard 5 5 2" xfId="2093" xr:uid="{00000000-0005-0000-0000-0000480C0000}"/>
    <cellStyle name="Standard 5 6" xfId="1759" xr:uid="{00000000-0005-0000-0000-0000490C0000}"/>
    <cellStyle name="Standard 5 6 2" xfId="2402" xr:uid="{00000000-0005-0000-0000-00004A0C0000}"/>
    <cellStyle name="Standard 5 7" xfId="1815" xr:uid="{00000000-0005-0000-0000-00004B0C0000}"/>
    <cellStyle name="Standard 5 8" xfId="2454" xr:uid="{00000000-0005-0000-0000-00004C0C0000}"/>
    <cellStyle name="Standard 5 9" xfId="2498" xr:uid="{00000000-0005-0000-0000-00004D0C0000}"/>
    <cellStyle name="Standard 6" xfId="124" xr:uid="{00000000-0005-0000-0000-00004E0C0000}"/>
    <cellStyle name="Standard 6 10" xfId="691" xr:uid="{00000000-0005-0000-0000-00004F0C0000}"/>
    <cellStyle name="Standard 6 2" xfId="352" xr:uid="{00000000-0005-0000-0000-0000500C0000}"/>
    <cellStyle name="Standard 6 2 2" xfId="551" xr:uid="{00000000-0005-0000-0000-0000510C0000}"/>
    <cellStyle name="Standard 6 2 2 2" xfId="1643" xr:uid="{00000000-0005-0000-0000-0000520C0000}"/>
    <cellStyle name="Standard 6 2 2 2 2" xfId="2319" xr:uid="{00000000-0005-0000-0000-0000530C0000}"/>
    <cellStyle name="Standard 6 2 2 3" xfId="1995" xr:uid="{00000000-0005-0000-0000-0000540C0000}"/>
    <cellStyle name="Standard 6 2 2 4" xfId="958" xr:uid="{00000000-0005-0000-0000-0000550C0000}"/>
    <cellStyle name="Standard 6 2 3" xfId="1484" xr:uid="{00000000-0005-0000-0000-0000560C0000}"/>
    <cellStyle name="Standard 6 2 3 2" xfId="2155" xr:uid="{00000000-0005-0000-0000-0000570C0000}"/>
    <cellStyle name="Standard 6 2 4" xfId="1856" xr:uid="{00000000-0005-0000-0000-0000580C0000}"/>
    <cellStyle name="Standard 6 2 5" xfId="766" xr:uid="{00000000-0005-0000-0000-0000590C0000}"/>
    <cellStyle name="Standard 6 3" xfId="422" xr:uid="{00000000-0005-0000-0000-00005A0C0000}"/>
    <cellStyle name="Standard 6 3 2" xfId="620" xr:uid="{00000000-0005-0000-0000-00005B0C0000}"/>
    <cellStyle name="Standard 6 3 2 2" xfId="1688" xr:uid="{00000000-0005-0000-0000-00005C0C0000}"/>
    <cellStyle name="Standard 6 3 2 2 2" xfId="2364" xr:uid="{00000000-0005-0000-0000-00005D0C0000}"/>
    <cellStyle name="Standard 6 3 2 3" xfId="2040" xr:uid="{00000000-0005-0000-0000-00005E0C0000}"/>
    <cellStyle name="Standard 6 3 2 4" xfId="1027" xr:uid="{00000000-0005-0000-0000-00005F0C0000}"/>
    <cellStyle name="Standard 6 3 3" xfId="1529" xr:uid="{00000000-0005-0000-0000-0000600C0000}"/>
    <cellStyle name="Standard 6 3 3 2" xfId="2200" xr:uid="{00000000-0005-0000-0000-0000610C0000}"/>
    <cellStyle name="Standard 6 3 4" xfId="1901" xr:uid="{00000000-0005-0000-0000-0000620C0000}"/>
    <cellStyle name="Standard 6 3 5" xfId="836" xr:uid="{00000000-0005-0000-0000-0000630C0000}"/>
    <cellStyle name="Standard 6 4" xfId="498" xr:uid="{00000000-0005-0000-0000-0000640C0000}"/>
    <cellStyle name="Standard 6 4 2" xfId="1586" xr:uid="{00000000-0005-0000-0000-0000650C0000}"/>
    <cellStyle name="Standard 6 4 2 2" xfId="2251" xr:uid="{00000000-0005-0000-0000-0000660C0000}"/>
    <cellStyle name="Standard 6 4 3" xfId="1950" xr:uid="{00000000-0005-0000-0000-0000670C0000}"/>
    <cellStyle name="Standard 6 4 4" xfId="906" xr:uid="{00000000-0005-0000-0000-0000680C0000}"/>
    <cellStyle name="Standard 6 5" xfId="1411" xr:uid="{00000000-0005-0000-0000-0000690C0000}"/>
    <cellStyle name="Standard 6 5 2" xfId="2087" xr:uid="{00000000-0005-0000-0000-00006A0C0000}"/>
    <cellStyle name="Standard 6 6" xfId="1756" xr:uid="{00000000-0005-0000-0000-00006B0C0000}"/>
    <cellStyle name="Standard 6 6 2" xfId="2399" xr:uid="{00000000-0005-0000-0000-00006C0C0000}"/>
    <cellStyle name="Standard 6 7" xfId="1812" xr:uid="{00000000-0005-0000-0000-00006D0C0000}"/>
    <cellStyle name="Standard 6 8" xfId="2451" xr:uid="{00000000-0005-0000-0000-00006E0C0000}"/>
    <cellStyle name="Standard 6 9" xfId="2495" xr:uid="{00000000-0005-0000-0000-00006F0C0000}"/>
    <cellStyle name="Standard 7" xfId="133" xr:uid="{00000000-0005-0000-0000-0000700C0000}"/>
    <cellStyle name="Standard 7 10" xfId="694" xr:uid="{00000000-0005-0000-0000-0000710C0000}"/>
    <cellStyle name="Standard 7 2" xfId="355" xr:uid="{00000000-0005-0000-0000-0000720C0000}"/>
    <cellStyle name="Standard 7 2 2" xfId="554" xr:uid="{00000000-0005-0000-0000-0000730C0000}"/>
    <cellStyle name="Standard 7 2 2 2" xfId="1644" xr:uid="{00000000-0005-0000-0000-0000740C0000}"/>
    <cellStyle name="Standard 7 2 2 2 2" xfId="2320" xr:uid="{00000000-0005-0000-0000-0000750C0000}"/>
    <cellStyle name="Standard 7 2 2 3" xfId="1996" xr:uid="{00000000-0005-0000-0000-0000760C0000}"/>
    <cellStyle name="Standard 7 2 2 4" xfId="961" xr:uid="{00000000-0005-0000-0000-0000770C0000}"/>
    <cellStyle name="Standard 7 2 3" xfId="1485" xr:uid="{00000000-0005-0000-0000-0000780C0000}"/>
    <cellStyle name="Standard 7 2 3 2" xfId="2156" xr:uid="{00000000-0005-0000-0000-0000790C0000}"/>
    <cellStyle name="Standard 7 2 4" xfId="1857" xr:uid="{00000000-0005-0000-0000-00007A0C0000}"/>
    <cellStyle name="Standard 7 2 5" xfId="769" xr:uid="{00000000-0005-0000-0000-00007B0C0000}"/>
    <cellStyle name="Standard 7 3" xfId="425" xr:uid="{00000000-0005-0000-0000-00007C0C0000}"/>
    <cellStyle name="Standard 7 3 2" xfId="621" xr:uid="{00000000-0005-0000-0000-00007D0C0000}"/>
    <cellStyle name="Standard 7 3 2 2" xfId="1689" xr:uid="{00000000-0005-0000-0000-00007E0C0000}"/>
    <cellStyle name="Standard 7 3 2 2 2" xfId="2365" xr:uid="{00000000-0005-0000-0000-00007F0C0000}"/>
    <cellStyle name="Standard 7 3 2 3" xfId="2041" xr:uid="{00000000-0005-0000-0000-0000800C0000}"/>
    <cellStyle name="Standard 7 3 2 4" xfId="1028" xr:uid="{00000000-0005-0000-0000-0000810C0000}"/>
    <cellStyle name="Standard 7 3 3" xfId="1530" xr:uid="{00000000-0005-0000-0000-0000820C0000}"/>
    <cellStyle name="Standard 7 3 3 2" xfId="2201" xr:uid="{00000000-0005-0000-0000-0000830C0000}"/>
    <cellStyle name="Standard 7 3 4" xfId="1902" xr:uid="{00000000-0005-0000-0000-0000840C0000}"/>
    <cellStyle name="Standard 7 3 5" xfId="839" xr:uid="{00000000-0005-0000-0000-0000850C0000}"/>
    <cellStyle name="Standard 7 4" xfId="499" xr:uid="{00000000-0005-0000-0000-0000860C0000}"/>
    <cellStyle name="Standard 7 4 2" xfId="1588" xr:uid="{00000000-0005-0000-0000-0000870C0000}"/>
    <cellStyle name="Standard 7 4 2 2" xfId="2254" xr:uid="{00000000-0005-0000-0000-0000880C0000}"/>
    <cellStyle name="Standard 7 4 3" xfId="1951" xr:uid="{00000000-0005-0000-0000-0000890C0000}"/>
    <cellStyle name="Standard 7 4 4" xfId="907" xr:uid="{00000000-0005-0000-0000-00008A0C0000}"/>
    <cellStyle name="Standard 7 5" xfId="1413" xr:uid="{00000000-0005-0000-0000-00008B0C0000}"/>
    <cellStyle name="Standard 7 5 2" xfId="2090" xr:uid="{00000000-0005-0000-0000-00008C0C0000}"/>
    <cellStyle name="Standard 7 6" xfId="1757" xr:uid="{00000000-0005-0000-0000-00008D0C0000}"/>
    <cellStyle name="Standard 7 6 2" xfId="2400" xr:uid="{00000000-0005-0000-0000-00008E0C0000}"/>
    <cellStyle name="Standard 7 7" xfId="1813" xr:uid="{00000000-0005-0000-0000-00008F0C0000}"/>
    <cellStyle name="Standard 7 8" xfId="2452" xr:uid="{00000000-0005-0000-0000-0000900C0000}"/>
    <cellStyle name="Standard 7 9" xfId="2496" xr:uid="{00000000-0005-0000-0000-0000910C0000}"/>
    <cellStyle name="Standard 8" xfId="134" xr:uid="{00000000-0005-0000-0000-0000920C0000}"/>
    <cellStyle name="Standard 8 10" xfId="695" xr:uid="{00000000-0005-0000-0000-0000930C0000}"/>
    <cellStyle name="Standard 8 2" xfId="356" xr:uid="{00000000-0005-0000-0000-0000940C0000}"/>
    <cellStyle name="Standard 8 2 2" xfId="555" xr:uid="{00000000-0005-0000-0000-0000950C0000}"/>
    <cellStyle name="Standard 8 2 2 2" xfId="1645" xr:uid="{00000000-0005-0000-0000-0000960C0000}"/>
    <cellStyle name="Standard 8 2 2 2 2" xfId="2321" xr:uid="{00000000-0005-0000-0000-0000970C0000}"/>
    <cellStyle name="Standard 8 2 2 3" xfId="1997" xr:uid="{00000000-0005-0000-0000-0000980C0000}"/>
    <cellStyle name="Standard 8 2 2 4" xfId="962" xr:uid="{00000000-0005-0000-0000-0000990C0000}"/>
    <cellStyle name="Standard 8 2 3" xfId="1486" xr:uid="{00000000-0005-0000-0000-00009A0C0000}"/>
    <cellStyle name="Standard 8 2 3 2" xfId="2157" xr:uid="{00000000-0005-0000-0000-00009B0C0000}"/>
    <cellStyle name="Standard 8 2 4" xfId="1858" xr:uid="{00000000-0005-0000-0000-00009C0C0000}"/>
    <cellStyle name="Standard 8 2 5" xfId="770" xr:uid="{00000000-0005-0000-0000-00009D0C0000}"/>
    <cellStyle name="Standard 8 3" xfId="426" xr:uid="{00000000-0005-0000-0000-00009E0C0000}"/>
    <cellStyle name="Standard 8 3 2" xfId="622" xr:uid="{00000000-0005-0000-0000-00009F0C0000}"/>
    <cellStyle name="Standard 8 3 2 2" xfId="1690" xr:uid="{00000000-0005-0000-0000-0000A00C0000}"/>
    <cellStyle name="Standard 8 3 2 2 2" xfId="2366" xr:uid="{00000000-0005-0000-0000-0000A10C0000}"/>
    <cellStyle name="Standard 8 3 2 3" xfId="2042" xr:uid="{00000000-0005-0000-0000-0000A20C0000}"/>
    <cellStyle name="Standard 8 3 2 4" xfId="1029" xr:uid="{00000000-0005-0000-0000-0000A30C0000}"/>
    <cellStyle name="Standard 8 3 3" xfId="1531" xr:uid="{00000000-0005-0000-0000-0000A40C0000}"/>
    <cellStyle name="Standard 8 3 3 2" xfId="2202" xr:uid="{00000000-0005-0000-0000-0000A50C0000}"/>
    <cellStyle name="Standard 8 3 4" xfId="1903" xr:uid="{00000000-0005-0000-0000-0000A60C0000}"/>
    <cellStyle name="Standard 8 3 5" xfId="840" xr:uid="{00000000-0005-0000-0000-0000A70C0000}"/>
    <cellStyle name="Standard 8 4" xfId="500" xr:uid="{00000000-0005-0000-0000-0000A80C0000}"/>
    <cellStyle name="Standard 8 4 2" xfId="1589" xr:uid="{00000000-0005-0000-0000-0000A90C0000}"/>
    <cellStyle name="Standard 8 4 2 2" xfId="2255" xr:uid="{00000000-0005-0000-0000-0000AA0C0000}"/>
    <cellStyle name="Standard 8 4 3" xfId="1952" xr:uid="{00000000-0005-0000-0000-0000AB0C0000}"/>
    <cellStyle name="Standard 8 4 4" xfId="908" xr:uid="{00000000-0005-0000-0000-0000AC0C0000}"/>
    <cellStyle name="Standard 8 5" xfId="1414" xr:uid="{00000000-0005-0000-0000-0000AD0C0000}"/>
    <cellStyle name="Standard 8 5 2" xfId="2091" xr:uid="{00000000-0005-0000-0000-0000AE0C0000}"/>
    <cellStyle name="Standard 8 6" xfId="1758" xr:uid="{00000000-0005-0000-0000-0000AF0C0000}"/>
    <cellStyle name="Standard 8 6 2" xfId="2401" xr:uid="{00000000-0005-0000-0000-0000B00C0000}"/>
    <cellStyle name="Standard 8 7" xfId="1814" xr:uid="{00000000-0005-0000-0000-0000B10C0000}"/>
    <cellStyle name="Standard 8 8" xfId="2453" xr:uid="{00000000-0005-0000-0000-0000B20C0000}"/>
    <cellStyle name="Standard 8 9" xfId="2497" xr:uid="{00000000-0005-0000-0000-0000B30C0000}"/>
    <cellStyle name="Standard 9" xfId="104" xr:uid="{00000000-0005-0000-0000-0000B40C0000}"/>
    <cellStyle name="Standard 9 10" xfId="689" xr:uid="{00000000-0005-0000-0000-0000B50C0000}"/>
    <cellStyle name="Standard 9 2" xfId="351" xr:uid="{00000000-0005-0000-0000-0000B60C0000}"/>
    <cellStyle name="Standard 9 2 2" xfId="550" xr:uid="{00000000-0005-0000-0000-0000B70C0000}"/>
    <cellStyle name="Standard 9 2 2 2" xfId="1641" xr:uid="{00000000-0005-0000-0000-0000B80C0000}"/>
    <cellStyle name="Standard 9 2 2 2 2" xfId="2317" xr:uid="{00000000-0005-0000-0000-0000B90C0000}"/>
    <cellStyle name="Standard 9 2 2 3" xfId="1993" xr:uid="{00000000-0005-0000-0000-0000BA0C0000}"/>
    <cellStyle name="Standard 9 2 2 4" xfId="957" xr:uid="{00000000-0005-0000-0000-0000BB0C0000}"/>
    <cellStyle name="Standard 9 2 3" xfId="1482" xr:uid="{00000000-0005-0000-0000-0000BC0C0000}"/>
    <cellStyle name="Standard 9 2 3 2" xfId="2153" xr:uid="{00000000-0005-0000-0000-0000BD0C0000}"/>
    <cellStyle name="Standard 9 2 4" xfId="1854" xr:uid="{00000000-0005-0000-0000-0000BE0C0000}"/>
    <cellStyle name="Standard 9 2 5" xfId="765" xr:uid="{00000000-0005-0000-0000-0000BF0C0000}"/>
    <cellStyle name="Standard 9 3" xfId="420" xr:uid="{00000000-0005-0000-0000-0000C00C0000}"/>
    <cellStyle name="Standard 9 3 2" xfId="618" xr:uid="{00000000-0005-0000-0000-0000C10C0000}"/>
    <cellStyle name="Standard 9 3 2 2" xfId="1686" xr:uid="{00000000-0005-0000-0000-0000C20C0000}"/>
    <cellStyle name="Standard 9 3 2 2 2" xfId="2362" xr:uid="{00000000-0005-0000-0000-0000C30C0000}"/>
    <cellStyle name="Standard 9 3 2 3" xfId="2038" xr:uid="{00000000-0005-0000-0000-0000C40C0000}"/>
    <cellStyle name="Standard 9 3 2 4" xfId="1025" xr:uid="{00000000-0005-0000-0000-0000C50C0000}"/>
    <cellStyle name="Standard 9 3 3" xfId="1527" xr:uid="{00000000-0005-0000-0000-0000C60C0000}"/>
    <cellStyle name="Standard 9 3 3 2" xfId="2198" xr:uid="{00000000-0005-0000-0000-0000C70C0000}"/>
    <cellStyle name="Standard 9 3 4" xfId="1899" xr:uid="{00000000-0005-0000-0000-0000C80C0000}"/>
    <cellStyle name="Standard 9 3 5" xfId="834" xr:uid="{00000000-0005-0000-0000-0000C90C0000}"/>
    <cellStyle name="Standard 9 4" xfId="496" xr:uid="{00000000-0005-0000-0000-0000CA0C0000}"/>
    <cellStyle name="Standard 9 4 2" xfId="1584" xr:uid="{00000000-0005-0000-0000-0000CB0C0000}"/>
    <cellStyle name="Standard 9 4 2 2" xfId="2249" xr:uid="{00000000-0005-0000-0000-0000CC0C0000}"/>
    <cellStyle name="Standard 9 4 3" xfId="1948" xr:uid="{00000000-0005-0000-0000-0000CD0C0000}"/>
    <cellStyle name="Standard 9 4 4" xfId="904" xr:uid="{00000000-0005-0000-0000-0000CE0C0000}"/>
    <cellStyle name="Standard 9 5" xfId="1408" xr:uid="{00000000-0005-0000-0000-0000CF0C0000}"/>
    <cellStyle name="Standard 9 5 2" xfId="2085" xr:uid="{00000000-0005-0000-0000-0000D00C0000}"/>
    <cellStyle name="Standard 9 6" xfId="1753" xr:uid="{00000000-0005-0000-0000-0000D10C0000}"/>
    <cellStyle name="Standard 9 6 2" xfId="2397" xr:uid="{00000000-0005-0000-0000-0000D20C0000}"/>
    <cellStyle name="Standard 9 7" xfId="1810" xr:uid="{00000000-0005-0000-0000-0000D30C0000}"/>
    <cellStyle name="Standard 9 8" xfId="2450" xr:uid="{00000000-0005-0000-0000-0000D40C0000}"/>
    <cellStyle name="Standard 9 9" xfId="2494" xr:uid="{00000000-0005-0000-0000-0000D50C0000}"/>
    <cellStyle name="Suma" xfId="1286" xr:uid="{00000000-0005-0000-0000-0000D60C0000}"/>
    <cellStyle name="Suma 2" xfId="1567" xr:uid="{00000000-0005-0000-0000-0000D70C0000}"/>
    <cellStyle name="Suma 2 2" xfId="2646" xr:uid="{00000000-0005-0000-0000-0000D80C0000}"/>
    <cellStyle name="Suma 2 3" xfId="1156" xr:uid="{00000000-0005-0000-0000-0000D90C0000}"/>
    <cellStyle name="Suma 2 4" xfId="3085" xr:uid="{00000000-0005-0000-0000-0000DA0C0000}"/>
    <cellStyle name="Suma 2 5" xfId="3149" xr:uid="{00000000-0005-0000-0000-0000DB0C0000}"/>
    <cellStyle name="Summa" xfId="43" xr:uid="{00000000-0005-0000-0000-0000DC0C0000}"/>
    <cellStyle name="Summa 2" xfId="60" xr:uid="{00000000-0005-0000-0000-0000DD0C0000}"/>
    <cellStyle name="Summa 2 2" xfId="1407" xr:uid="{00000000-0005-0000-0000-0000DE0C0000}"/>
    <cellStyle name="Summa 2 2 2" xfId="2551" xr:uid="{00000000-0005-0000-0000-0000DF0C0000}"/>
    <cellStyle name="Summa 2 2 3" xfId="2565" xr:uid="{00000000-0005-0000-0000-0000E00C0000}"/>
    <cellStyle name="Summa 2 2 4" xfId="2576" xr:uid="{00000000-0005-0000-0000-0000E10C0000}"/>
    <cellStyle name="Summa 2 2 5" xfId="3255" xr:uid="{00000000-0005-0000-0000-0000E20C0000}"/>
    <cellStyle name="Summa 3" xfId="127" xr:uid="{00000000-0005-0000-0000-0000E30C0000}"/>
    <cellStyle name="Summa 3 2" xfId="1412" xr:uid="{00000000-0005-0000-0000-0000E40C0000}"/>
    <cellStyle name="Summa 3 2 2" xfId="2553" xr:uid="{00000000-0005-0000-0000-0000E50C0000}"/>
    <cellStyle name="Summa 3 2 3" xfId="2634" xr:uid="{00000000-0005-0000-0000-0000E60C0000}"/>
    <cellStyle name="Summa 3 2 4" xfId="1234" xr:uid="{00000000-0005-0000-0000-0000E70C0000}"/>
    <cellStyle name="Summa 3 2 5" xfId="3056" xr:uid="{00000000-0005-0000-0000-0000E80C0000}"/>
    <cellStyle name="Summa 4" xfId="230" xr:uid="{00000000-0005-0000-0000-0000E90C0000}"/>
    <cellStyle name="Summa 5" xfId="1387" xr:uid="{00000000-0005-0000-0000-0000EA0C0000}"/>
    <cellStyle name="Summa 5 2" xfId="2536" xr:uid="{00000000-0005-0000-0000-0000EB0C0000}"/>
    <cellStyle name="Summa 5 3" xfId="1294" xr:uid="{00000000-0005-0000-0000-0000EC0C0000}"/>
    <cellStyle name="Summa 5 4" xfId="3130" xr:uid="{00000000-0005-0000-0000-0000ED0C0000}"/>
    <cellStyle name="Summa 5 5" xfId="2631" xr:uid="{00000000-0005-0000-0000-0000EE0C0000}"/>
    <cellStyle name="Tekst objaśnienia" xfId="1287" xr:uid="{00000000-0005-0000-0000-0000EF0C0000}"/>
    <cellStyle name="Tekst ostrzeżenia" xfId="1288" xr:uid="{00000000-0005-0000-0000-0000F00C0000}"/>
    <cellStyle name="Tytuł" xfId="1289" xr:uid="{00000000-0005-0000-0000-0000F30C0000}"/>
    <cellStyle name="Utdata" xfId="44" xr:uid="{00000000-0005-0000-0000-0000F40C0000}"/>
    <cellStyle name="Utdata 2" xfId="175" xr:uid="{00000000-0005-0000-0000-0000F50C0000}"/>
    <cellStyle name="Utdata 2 2" xfId="1425" xr:uid="{00000000-0005-0000-0000-0000F60C0000}"/>
    <cellStyle name="Utdata 2 2 2" xfId="2562" xr:uid="{00000000-0005-0000-0000-0000F70C0000}"/>
    <cellStyle name="Utdata 2 2 3" xfId="1114" xr:uid="{00000000-0005-0000-0000-0000F80C0000}"/>
    <cellStyle name="Utdata 2 2 4" xfId="2674" xr:uid="{00000000-0005-0000-0000-0000F90C0000}"/>
    <cellStyle name="Utdata 2 2 5" xfId="3253" xr:uid="{00000000-0005-0000-0000-0000FA0C0000}"/>
    <cellStyle name="Utdata 3" xfId="227" xr:uid="{00000000-0005-0000-0000-0000FB0C0000}"/>
    <cellStyle name="Utdata 4" xfId="1084" xr:uid="{00000000-0005-0000-0000-0000FC0C0000}"/>
    <cellStyle name="Utdata 4 2" xfId="1465" xr:uid="{00000000-0005-0000-0000-0000FD0C0000}"/>
    <cellStyle name="Utdata 4 2 2" xfId="2588" xr:uid="{00000000-0005-0000-0000-0000FE0C0000}"/>
    <cellStyle name="Utdata 4 2 3" xfId="1111" xr:uid="{00000000-0005-0000-0000-0000FF0C0000}"/>
    <cellStyle name="Utdata 4 2 4" xfId="1155" xr:uid="{00000000-0005-0000-0000-0000000D0000}"/>
    <cellStyle name="Utdata 4 2 5" xfId="3244" xr:uid="{00000000-0005-0000-0000-0000010D0000}"/>
    <cellStyle name="Utdata 5" xfId="1388" xr:uid="{00000000-0005-0000-0000-0000020D0000}"/>
    <cellStyle name="Utdata 5 2" xfId="2537" xr:uid="{00000000-0005-0000-0000-0000030D0000}"/>
    <cellStyle name="Utdata 5 3" xfId="2998" xr:uid="{00000000-0005-0000-0000-0000040D0000}"/>
    <cellStyle name="Utdata 5 4" xfId="2725" xr:uid="{00000000-0005-0000-0000-0000050D0000}"/>
    <cellStyle name="Utdata 5 5" xfId="3061" xr:uid="{00000000-0005-0000-0000-0000060D0000}"/>
    <cellStyle name="Uwaga" xfId="1290" xr:uid="{00000000-0005-0000-0000-0000070D0000}"/>
    <cellStyle name="Uwaga 2" xfId="1568" xr:uid="{00000000-0005-0000-0000-0000080D0000}"/>
    <cellStyle name="Uwaga 2 2" xfId="2647" xr:uid="{00000000-0005-0000-0000-0000090D0000}"/>
    <cellStyle name="Uwaga 2 3" xfId="2894" xr:uid="{00000000-0005-0000-0000-00000A0D0000}"/>
    <cellStyle name="Uwaga 2 4" xfId="1164" xr:uid="{00000000-0005-0000-0000-00000B0D0000}"/>
    <cellStyle name="Uwaga 2 5" xfId="2871" xr:uid="{00000000-0005-0000-0000-00000C0D0000}"/>
    <cellStyle name="Varningstext" xfId="45" xr:uid="{00000000-0005-0000-0000-00000D0D0000}"/>
    <cellStyle name="Varningstext 2" xfId="205" xr:uid="{00000000-0005-0000-0000-00000E0D0000}"/>
    <cellStyle name="Varningstext 3" xfId="123" xr:uid="{00000000-0005-0000-0000-00000F0D0000}"/>
    <cellStyle name="Virsraksts 1" xfId="62" builtinId="16" customBuiltin="1"/>
    <cellStyle name="Virsraksts 2" xfId="63" builtinId="17" customBuiltin="1"/>
    <cellStyle name="Virsraksts 3" xfId="64" builtinId="18" customBuiltin="1"/>
    <cellStyle name="Virsraksts 4" xfId="65" builtinId="19" customBuiltin="1"/>
    <cellStyle name="Złe" xfId="1291" xr:uid="{00000000-0005-0000-0000-0000110D0000}"/>
  </cellStyles>
  <dxfs count="26">
    <dxf>
      <fill>
        <patternFill>
          <bgColor theme="0" tint="-0.34998626667073579"/>
        </patternFill>
      </fill>
    </dxf>
    <dxf>
      <fill>
        <patternFill>
          <bgColor theme="0" tint="-0.34998626667073579"/>
        </patternFill>
      </fill>
    </dxf>
    <dxf>
      <fill>
        <patternFill>
          <bgColor theme="0" tint="-0.3499862666707357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8000"/>
      <color rgb="FFCCFF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hyperlink" Target="ftp://ftp.fao.org/docrep/fao/007/j4504e/j4504e00.pdf"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2190750</xdr:colOff>
      <xdr:row>78</xdr:row>
      <xdr:rowOff>504825</xdr:rowOff>
    </xdr:from>
    <xdr:to>
      <xdr:col>1</xdr:col>
      <xdr:colOff>6076950</xdr:colOff>
      <xdr:row>78</xdr:row>
      <xdr:rowOff>1219200</xdr:rowOff>
    </xdr:to>
    <xdr:pic>
      <xdr:nvPicPr>
        <xdr:cNvPr id="12708" name="Picture 8">
          <a:hlinkClick xmlns:r="http://schemas.openxmlformats.org/officeDocument/2006/relationships" r:id="rId1"/>
          <a:extLst>
            <a:ext uri="{FF2B5EF4-FFF2-40B4-BE49-F238E27FC236}">
              <a16:creationId xmlns:a16="http://schemas.microsoft.com/office/drawing/2014/main" id="{00000000-0008-0000-0700-0000A43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38625" y="44929425"/>
          <a:ext cx="3886200" cy="7143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01\users$\Timber\Policy%20Issues\Wood%20Energy%20(FS)\JWEE%202009\to%20be%20published%20on%20the%20web\JWEEdatasheet1.0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01\users$\Timber\Policy%20Issues\Wood%20Energy%20(FS)\JWEE%202009\to%20be%20published%20on%20the%20web\on%20the%20web\JWEEdatasheet1.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ernalData"/>
      <sheetName val="Introduction"/>
      <sheetName val="Country Profile"/>
      <sheetName val="Indicators"/>
      <sheetName val="Responses "/>
      <sheetName val="Sources &amp; Definitions"/>
      <sheetName val="Derived"/>
      <sheetName val="Historical Indicators"/>
      <sheetName val="Summary Data"/>
      <sheetName val="Version"/>
      <sheetName val="Transfer 2009"/>
      <sheetName val="Transfer 2007"/>
      <sheetName val="Transfer 2005"/>
      <sheetName val="Data"/>
      <sheetName val="Pivot"/>
      <sheetName val="Data for indicators 09-07-05"/>
      <sheetName val="ConversionFactors"/>
      <sheetName val="CountryComments"/>
    </sheetNames>
    <sheetDataSet>
      <sheetData sheetId="0">
        <row r="1">
          <cell r="A1" t="str">
            <v>Code</v>
          </cell>
          <cell r="B1" t="str">
            <v>Indicator</v>
          </cell>
          <cell r="C1" t="str">
            <v>Country</v>
          </cell>
          <cell r="D1" t="str">
            <v>Year</v>
          </cell>
          <cell r="E1" t="str">
            <v>Value</v>
          </cell>
          <cell r="F1" t="str">
            <v>Unit</v>
          </cell>
          <cell r="G1" t="str">
            <v>Last Update</v>
          </cell>
        </row>
        <row r="2">
          <cell r="A2" t="str">
            <v>Population-Albania-2005</v>
          </cell>
          <cell r="B2" t="str">
            <v>Population</v>
          </cell>
          <cell r="C2" t="str">
            <v>Albania</v>
          </cell>
          <cell r="D2">
            <v>2005</v>
          </cell>
          <cell r="E2">
            <v>3142065</v>
          </cell>
          <cell r="F2" t="str">
            <v>capita</v>
          </cell>
          <cell r="G2">
            <v>40706</v>
          </cell>
        </row>
        <row r="3">
          <cell r="A3" t="str">
            <v>Population-Andorra-2005</v>
          </cell>
          <cell r="B3" t="str">
            <v>Population</v>
          </cell>
          <cell r="C3" t="str">
            <v>Andorra</v>
          </cell>
          <cell r="D3">
            <v>2005</v>
          </cell>
          <cell r="E3">
            <v>77712</v>
          </cell>
          <cell r="F3" t="str">
            <v>capita</v>
          </cell>
          <cell r="G3">
            <v>40706</v>
          </cell>
        </row>
        <row r="4">
          <cell r="A4" t="str">
            <v>Population-Armenia-2005</v>
          </cell>
          <cell r="B4" t="str">
            <v>Population</v>
          </cell>
          <cell r="C4" t="str">
            <v>Armenia</v>
          </cell>
          <cell r="D4">
            <v>2005</v>
          </cell>
          <cell r="E4">
            <v>3217500</v>
          </cell>
          <cell r="F4" t="str">
            <v>capita</v>
          </cell>
          <cell r="G4">
            <v>40706</v>
          </cell>
        </row>
        <row r="5">
          <cell r="A5" t="str">
            <v>Population-Austria-2005</v>
          </cell>
          <cell r="B5" t="str">
            <v>Population</v>
          </cell>
          <cell r="C5" t="str">
            <v>Austria</v>
          </cell>
          <cell r="D5">
            <v>2005</v>
          </cell>
          <cell r="E5">
            <v>8227828</v>
          </cell>
          <cell r="F5" t="str">
            <v>capita</v>
          </cell>
          <cell r="G5">
            <v>40706</v>
          </cell>
        </row>
        <row r="6">
          <cell r="A6" t="str">
            <v>Population-Azerbaijan-2005</v>
          </cell>
          <cell r="B6" t="str">
            <v>Population</v>
          </cell>
          <cell r="C6" t="str">
            <v>Azerbaijan</v>
          </cell>
          <cell r="D6">
            <v>2005</v>
          </cell>
          <cell r="E6">
            <v>8500251</v>
          </cell>
          <cell r="F6" t="str">
            <v>capita</v>
          </cell>
          <cell r="G6">
            <v>40706</v>
          </cell>
        </row>
        <row r="7">
          <cell r="A7" t="str">
            <v>Population-Belarus-2005</v>
          </cell>
          <cell r="B7" t="str">
            <v>Population</v>
          </cell>
          <cell r="C7" t="str">
            <v>Belarus</v>
          </cell>
          <cell r="D7">
            <v>2005</v>
          </cell>
          <cell r="E7">
            <v>9795287</v>
          </cell>
          <cell r="F7" t="str">
            <v>capita</v>
          </cell>
          <cell r="G7">
            <v>40706</v>
          </cell>
        </row>
        <row r="8">
          <cell r="A8" t="str">
            <v>Population-Belgium-2005</v>
          </cell>
          <cell r="B8" t="str">
            <v>Population</v>
          </cell>
          <cell r="C8" t="str">
            <v>Belgium</v>
          </cell>
          <cell r="D8">
            <v>2005</v>
          </cell>
          <cell r="E8">
            <v>10478617</v>
          </cell>
          <cell r="F8" t="str">
            <v>capita</v>
          </cell>
          <cell r="G8">
            <v>40706</v>
          </cell>
        </row>
        <row r="9">
          <cell r="A9" t="str">
            <v>Population-Bosnia and Herzegovina-2005</v>
          </cell>
          <cell r="B9" t="str">
            <v>Population</v>
          </cell>
          <cell r="C9" t="str">
            <v>Bosnia and Herzegovina</v>
          </cell>
          <cell r="D9">
            <v>2005</v>
          </cell>
          <cell r="E9">
            <v>3915238</v>
          </cell>
          <cell r="F9" t="str">
            <v>capita</v>
          </cell>
          <cell r="G9">
            <v>40706</v>
          </cell>
        </row>
        <row r="10">
          <cell r="A10" t="str">
            <v>Population-Bulgaria-2005</v>
          </cell>
          <cell r="B10" t="str">
            <v>Population</v>
          </cell>
          <cell r="C10" t="str">
            <v>Bulgaria</v>
          </cell>
          <cell r="D10">
            <v>2005</v>
          </cell>
          <cell r="E10">
            <v>7739900</v>
          </cell>
          <cell r="F10" t="str">
            <v>capita</v>
          </cell>
          <cell r="G10">
            <v>40706</v>
          </cell>
        </row>
        <row r="11">
          <cell r="A11" t="str">
            <v>Population-Canada-2005</v>
          </cell>
          <cell r="B11" t="str">
            <v>Population</v>
          </cell>
          <cell r="C11" t="str">
            <v>Canada</v>
          </cell>
          <cell r="D11">
            <v>2005</v>
          </cell>
          <cell r="E11">
            <v>32245209</v>
          </cell>
          <cell r="F11" t="str">
            <v>capita</v>
          </cell>
          <cell r="G11">
            <v>40706</v>
          </cell>
        </row>
        <row r="12">
          <cell r="A12" t="str">
            <v>Population-Croatia-2005</v>
          </cell>
          <cell r="B12" t="str">
            <v>Population</v>
          </cell>
          <cell r="C12" t="str">
            <v>Croatia</v>
          </cell>
          <cell r="D12">
            <v>2005</v>
          </cell>
          <cell r="E12">
            <v>4443392</v>
          </cell>
          <cell r="F12" t="str">
            <v>capita</v>
          </cell>
          <cell r="G12">
            <v>40706</v>
          </cell>
        </row>
        <row r="13">
          <cell r="A13" t="str">
            <v>Population-Cyprus-2005</v>
          </cell>
          <cell r="B13" t="str">
            <v>Population</v>
          </cell>
          <cell r="C13" t="str">
            <v>Cyprus</v>
          </cell>
          <cell r="D13">
            <v>2005</v>
          </cell>
          <cell r="E13">
            <v>757794</v>
          </cell>
          <cell r="F13" t="str">
            <v>capita</v>
          </cell>
          <cell r="G13">
            <v>40706</v>
          </cell>
        </row>
        <row r="14">
          <cell r="A14" t="str">
            <v>Population-Czech Republic-2005</v>
          </cell>
          <cell r="B14" t="str">
            <v>Population</v>
          </cell>
          <cell r="C14" t="str">
            <v>Czech Republic</v>
          </cell>
          <cell r="D14">
            <v>2005</v>
          </cell>
          <cell r="E14">
            <v>10235828</v>
          </cell>
          <cell r="F14" t="str">
            <v>capita</v>
          </cell>
          <cell r="G14">
            <v>40706</v>
          </cell>
        </row>
        <row r="15">
          <cell r="A15" t="str">
            <v>Population-Denmark-2005</v>
          </cell>
          <cell r="B15" t="str">
            <v>Population</v>
          </cell>
          <cell r="C15" t="str">
            <v>Denmark</v>
          </cell>
          <cell r="D15">
            <v>2005</v>
          </cell>
          <cell r="E15">
            <v>5419432</v>
          </cell>
          <cell r="F15" t="str">
            <v>capita</v>
          </cell>
          <cell r="G15">
            <v>40706</v>
          </cell>
        </row>
        <row r="16">
          <cell r="A16" t="str">
            <v>Population-Estonia-2005</v>
          </cell>
          <cell r="B16" t="str">
            <v>Population</v>
          </cell>
          <cell r="C16" t="str">
            <v>Estonia</v>
          </cell>
          <cell r="D16">
            <v>2005</v>
          </cell>
          <cell r="E16">
            <v>1346097</v>
          </cell>
          <cell r="F16" t="str">
            <v>capita</v>
          </cell>
          <cell r="G16">
            <v>40706</v>
          </cell>
        </row>
        <row r="17">
          <cell r="A17" t="str">
            <v>Population-Finland-2005</v>
          </cell>
          <cell r="B17" t="str">
            <v>Population</v>
          </cell>
          <cell r="C17" t="str">
            <v>Finland</v>
          </cell>
          <cell r="D17">
            <v>2005</v>
          </cell>
          <cell r="E17">
            <v>5246096</v>
          </cell>
          <cell r="F17" t="str">
            <v>capita</v>
          </cell>
          <cell r="G17">
            <v>40706</v>
          </cell>
        </row>
        <row r="18">
          <cell r="A18" t="str">
            <v>Population-France-2005</v>
          </cell>
          <cell r="B18" t="str">
            <v>Population</v>
          </cell>
          <cell r="C18" t="str">
            <v>France</v>
          </cell>
          <cell r="D18">
            <v>2005</v>
          </cell>
          <cell r="E18">
            <v>62885822</v>
          </cell>
          <cell r="F18" t="str">
            <v>capita</v>
          </cell>
          <cell r="G18">
            <v>40706</v>
          </cell>
        </row>
        <row r="19">
          <cell r="A19" t="str">
            <v>Population-Georgia-2005</v>
          </cell>
          <cell r="B19" t="str">
            <v>Population</v>
          </cell>
          <cell r="C19" t="str">
            <v>Georgia</v>
          </cell>
          <cell r="D19">
            <v>2005</v>
          </cell>
          <cell r="E19">
            <v>4361372</v>
          </cell>
          <cell r="F19" t="str">
            <v>capita</v>
          </cell>
          <cell r="G19">
            <v>40706</v>
          </cell>
        </row>
        <row r="20">
          <cell r="A20" t="str">
            <v>Population-Germany-2005</v>
          </cell>
          <cell r="B20" t="str">
            <v>Population</v>
          </cell>
          <cell r="C20" t="str">
            <v>Germany</v>
          </cell>
          <cell r="D20">
            <v>2005</v>
          </cell>
          <cell r="E20">
            <v>82469422</v>
          </cell>
          <cell r="F20" t="str">
            <v>capita</v>
          </cell>
          <cell r="G20">
            <v>40706</v>
          </cell>
        </row>
        <row r="21">
          <cell r="A21" t="str">
            <v>Population-Greece-2005</v>
          </cell>
          <cell r="B21" t="str">
            <v>Population</v>
          </cell>
          <cell r="C21" t="str">
            <v>Greece</v>
          </cell>
          <cell r="D21">
            <v>2005</v>
          </cell>
          <cell r="E21">
            <v>11103965</v>
          </cell>
          <cell r="F21" t="str">
            <v>capita</v>
          </cell>
          <cell r="G21">
            <v>40706</v>
          </cell>
        </row>
        <row r="22">
          <cell r="A22" t="str">
            <v>Population-Hungary-2005</v>
          </cell>
          <cell r="B22" t="str">
            <v>Population</v>
          </cell>
          <cell r="C22" t="str">
            <v>Hungary</v>
          </cell>
          <cell r="D22">
            <v>2005</v>
          </cell>
          <cell r="E22">
            <v>10087065</v>
          </cell>
          <cell r="F22" t="str">
            <v>capita</v>
          </cell>
          <cell r="G22">
            <v>40706</v>
          </cell>
        </row>
        <row r="23">
          <cell r="A23" t="str">
            <v>Population-Iceland-2005</v>
          </cell>
          <cell r="B23" t="str">
            <v>Population</v>
          </cell>
          <cell r="C23" t="str">
            <v>Iceland</v>
          </cell>
          <cell r="D23">
            <v>2005</v>
          </cell>
          <cell r="E23">
            <v>296734</v>
          </cell>
          <cell r="F23" t="str">
            <v>capita</v>
          </cell>
          <cell r="G23">
            <v>40706</v>
          </cell>
        </row>
        <row r="24">
          <cell r="A24" t="str">
            <v>Population-Ireland-2005</v>
          </cell>
          <cell r="B24" t="str">
            <v>Population</v>
          </cell>
          <cell r="C24" t="str">
            <v>Ireland</v>
          </cell>
          <cell r="D24">
            <v>2005</v>
          </cell>
          <cell r="E24">
            <v>4159096</v>
          </cell>
          <cell r="F24" t="str">
            <v>capita</v>
          </cell>
          <cell r="G24">
            <v>40706</v>
          </cell>
        </row>
        <row r="25">
          <cell r="A25" t="str">
            <v>Population-Israel-2005</v>
          </cell>
          <cell r="B25" t="str">
            <v>Population</v>
          </cell>
          <cell r="C25" t="str">
            <v>Israel</v>
          </cell>
          <cell r="D25">
            <v>2005</v>
          </cell>
          <cell r="E25">
            <v>6930100</v>
          </cell>
          <cell r="F25" t="str">
            <v>capita</v>
          </cell>
          <cell r="G25">
            <v>40706</v>
          </cell>
        </row>
        <row r="26">
          <cell r="A26" t="str">
            <v>Population-Italy-2005</v>
          </cell>
          <cell r="B26" t="str">
            <v>Population</v>
          </cell>
          <cell r="C26" t="str">
            <v>Italy</v>
          </cell>
          <cell r="D26">
            <v>2005</v>
          </cell>
          <cell r="E26">
            <v>58607043</v>
          </cell>
          <cell r="F26" t="str">
            <v>capita</v>
          </cell>
          <cell r="G26">
            <v>40706</v>
          </cell>
        </row>
        <row r="27">
          <cell r="A27" t="str">
            <v>Population-Kazakhstan-2005</v>
          </cell>
          <cell r="B27" t="str">
            <v>Population</v>
          </cell>
          <cell r="C27" t="str">
            <v>Kazakhstan</v>
          </cell>
          <cell r="D27">
            <v>2005</v>
          </cell>
          <cell r="E27">
            <v>15147029</v>
          </cell>
          <cell r="F27" t="str">
            <v>capita</v>
          </cell>
          <cell r="G27">
            <v>40706</v>
          </cell>
        </row>
        <row r="28">
          <cell r="A28" t="str">
            <v>Population-Kyrgyzstan-2005</v>
          </cell>
          <cell r="B28" t="str">
            <v>Population</v>
          </cell>
          <cell r="C28" t="str">
            <v>Kyrgyzstan</v>
          </cell>
          <cell r="D28">
            <v>2005</v>
          </cell>
          <cell r="E28">
            <v>5115750</v>
          </cell>
          <cell r="F28" t="str">
            <v>capita</v>
          </cell>
          <cell r="G28">
            <v>40706</v>
          </cell>
        </row>
        <row r="29">
          <cell r="A29" t="str">
            <v>Population-Latvia-2005</v>
          </cell>
          <cell r="B29" t="str">
            <v>Population</v>
          </cell>
          <cell r="C29" t="str">
            <v>Latvia</v>
          </cell>
          <cell r="D29">
            <v>2005</v>
          </cell>
          <cell r="E29">
            <v>2300512</v>
          </cell>
          <cell r="F29" t="str">
            <v>capita</v>
          </cell>
          <cell r="G29">
            <v>40706</v>
          </cell>
        </row>
        <row r="30">
          <cell r="A30" t="str">
            <v>Population-Liechtenstein-2005</v>
          </cell>
          <cell r="B30" t="str">
            <v>Population</v>
          </cell>
          <cell r="C30" t="str">
            <v>Liechtenstein</v>
          </cell>
          <cell r="D30">
            <v>2005</v>
          </cell>
          <cell r="E30">
            <v>34716</v>
          </cell>
          <cell r="F30" t="str">
            <v>capita</v>
          </cell>
          <cell r="G30">
            <v>40706</v>
          </cell>
        </row>
        <row r="31">
          <cell r="A31" t="str">
            <v>Population-Lithuania-2005</v>
          </cell>
          <cell r="B31" t="str">
            <v>Population</v>
          </cell>
          <cell r="C31" t="str">
            <v>Lithuania</v>
          </cell>
          <cell r="D31">
            <v>2005</v>
          </cell>
          <cell r="E31">
            <v>3414304</v>
          </cell>
          <cell r="F31" t="str">
            <v>capita</v>
          </cell>
          <cell r="G31">
            <v>40706</v>
          </cell>
        </row>
        <row r="32">
          <cell r="A32" t="str">
            <v>Population-Luxembourg-2005</v>
          </cell>
          <cell r="B32" t="str">
            <v>Population</v>
          </cell>
          <cell r="C32" t="str">
            <v>Luxembourg</v>
          </cell>
          <cell r="D32">
            <v>2005</v>
          </cell>
          <cell r="E32">
            <v>465158</v>
          </cell>
          <cell r="F32" t="str">
            <v>capita</v>
          </cell>
          <cell r="G32">
            <v>40706</v>
          </cell>
        </row>
        <row r="33">
          <cell r="A33" t="str">
            <v>Population-Malta-2005</v>
          </cell>
          <cell r="B33" t="str">
            <v>Population</v>
          </cell>
          <cell r="C33" t="str">
            <v>Malta</v>
          </cell>
          <cell r="D33">
            <v>2005</v>
          </cell>
          <cell r="E33">
            <v>403837</v>
          </cell>
          <cell r="F33" t="str">
            <v>capita</v>
          </cell>
          <cell r="G33">
            <v>40706</v>
          </cell>
        </row>
        <row r="34">
          <cell r="A34" t="str">
            <v>Population-Monaco-2005</v>
          </cell>
          <cell r="B34" t="str">
            <v>Population</v>
          </cell>
          <cell r="C34" t="str">
            <v>Monaco</v>
          </cell>
          <cell r="D34">
            <v>2005</v>
          </cell>
          <cell r="E34">
            <v>32453</v>
          </cell>
          <cell r="F34" t="str">
            <v>capita</v>
          </cell>
          <cell r="G34">
            <v>40706</v>
          </cell>
        </row>
        <row r="35">
          <cell r="A35" t="str">
            <v>Population-Montenegro-2005</v>
          </cell>
          <cell r="B35" t="str">
            <v>Population</v>
          </cell>
          <cell r="C35" t="str">
            <v>Montenegro</v>
          </cell>
          <cell r="D35">
            <v>2005</v>
          </cell>
          <cell r="E35">
            <v>623277</v>
          </cell>
          <cell r="F35" t="str">
            <v>capita</v>
          </cell>
          <cell r="G35">
            <v>40706</v>
          </cell>
        </row>
        <row r="36">
          <cell r="A36" t="str">
            <v>Population-Netherlands-2005</v>
          </cell>
          <cell r="B36" t="str">
            <v>Population</v>
          </cell>
          <cell r="C36" t="str">
            <v>Netherlands</v>
          </cell>
          <cell r="D36">
            <v>2005</v>
          </cell>
          <cell r="E36">
            <v>16319868</v>
          </cell>
          <cell r="F36" t="str">
            <v>capita</v>
          </cell>
          <cell r="G36">
            <v>40706</v>
          </cell>
        </row>
        <row r="37">
          <cell r="A37" t="str">
            <v>Population-Norway-2005</v>
          </cell>
          <cell r="B37" t="str">
            <v>Population</v>
          </cell>
          <cell r="C37" t="str">
            <v>Norway</v>
          </cell>
          <cell r="D37">
            <v>2005</v>
          </cell>
          <cell r="E37">
            <v>4623291</v>
          </cell>
          <cell r="F37" t="str">
            <v>capita</v>
          </cell>
          <cell r="G37">
            <v>40706</v>
          </cell>
        </row>
        <row r="38">
          <cell r="A38" t="str">
            <v>Population-Poland-2005</v>
          </cell>
          <cell r="B38" t="str">
            <v>Population</v>
          </cell>
          <cell r="C38" t="str">
            <v>Poland</v>
          </cell>
          <cell r="D38">
            <v>2005</v>
          </cell>
          <cell r="E38">
            <v>38165445</v>
          </cell>
          <cell r="F38" t="str">
            <v>capita</v>
          </cell>
          <cell r="G38">
            <v>40706</v>
          </cell>
        </row>
        <row r="39">
          <cell r="A39" t="str">
            <v>Population-Portugal-2005</v>
          </cell>
          <cell r="B39" t="str">
            <v>Population</v>
          </cell>
          <cell r="C39" t="str">
            <v>Portugal</v>
          </cell>
          <cell r="D39">
            <v>2005</v>
          </cell>
          <cell r="E39">
            <v>10549424</v>
          </cell>
          <cell r="F39" t="str">
            <v>capita</v>
          </cell>
          <cell r="G39">
            <v>40706</v>
          </cell>
        </row>
        <row r="40">
          <cell r="A40" t="str">
            <v>Population-Republic of Moldova-2005</v>
          </cell>
          <cell r="B40" t="str">
            <v>Population</v>
          </cell>
          <cell r="C40" t="str">
            <v>Republic of Moldova</v>
          </cell>
          <cell r="D40">
            <v>2005</v>
          </cell>
          <cell r="E40">
            <v>3595186</v>
          </cell>
          <cell r="F40" t="str">
            <v>capita</v>
          </cell>
          <cell r="G40">
            <v>40706</v>
          </cell>
        </row>
        <row r="41">
          <cell r="A41" t="str">
            <v>Population-Romania-2005</v>
          </cell>
          <cell r="B41" t="str">
            <v>Population</v>
          </cell>
          <cell r="C41" t="str">
            <v>Romania</v>
          </cell>
          <cell r="D41">
            <v>2005</v>
          </cell>
          <cell r="E41">
            <v>21634370</v>
          </cell>
          <cell r="F41" t="str">
            <v>capita</v>
          </cell>
          <cell r="G41">
            <v>40706</v>
          </cell>
        </row>
        <row r="42">
          <cell r="A42" t="str">
            <v>Population-Russian Federation-2005</v>
          </cell>
          <cell r="B42" t="str">
            <v>Population</v>
          </cell>
          <cell r="C42" t="str">
            <v>Russian Federation</v>
          </cell>
          <cell r="D42">
            <v>2005</v>
          </cell>
          <cell r="E42">
            <v>143953092</v>
          </cell>
          <cell r="F42" t="str">
            <v>capita</v>
          </cell>
          <cell r="G42">
            <v>40706</v>
          </cell>
        </row>
        <row r="43">
          <cell r="A43" t="str">
            <v>Population-San Marino-2005</v>
          </cell>
          <cell r="B43" t="str">
            <v>Population</v>
          </cell>
          <cell r="C43" t="str">
            <v>San Marino</v>
          </cell>
          <cell r="D43">
            <v>2005</v>
          </cell>
          <cell r="E43">
            <v>29836</v>
          </cell>
          <cell r="F43" t="str">
            <v>capita</v>
          </cell>
          <cell r="G43">
            <v>40706</v>
          </cell>
        </row>
        <row r="44">
          <cell r="A44" t="str">
            <v>Population-Serbia-2005</v>
          </cell>
          <cell r="B44" t="str">
            <v>Population</v>
          </cell>
          <cell r="C44" t="str">
            <v>Serbia</v>
          </cell>
          <cell r="D44">
            <v>2005</v>
          </cell>
          <cell r="E44">
            <v>7440768</v>
          </cell>
          <cell r="F44" t="str">
            <v>capita</v>
          </cell>
          <cell r="G44">
            <v>40706</v>
          </cell>
        </row>
        <row r="45">
          <cell r="A45" t="str">
            <v>Population-Slovak Republic-2005</v>
          </cell>
          <cell r="B45" t="str">
            <v>Population</v>
          </cell>
          <cell r="C45" t="str">
            <v>Slovak Republic</v>
          </cell>
          <cell r="D45">
            <v>2005</v>
          </cell>
          <cell r="E45">
            <v>5387001</v>
          </cell>
          <cell r="F45" t="str">
            <v>capita</v>
          </cell>
          <cell r="G45">
            <v>40706</v>
          </cell>
        </row>
        <row r="46">
          <cell r="A46" t="str">
            <v>Population-Slovenia-2005</v>
          </cell>
          <cell r="B46" t="str">
            <v>Population</v>
          </cell>
          <cell r="C46" t="str">
            <v>Slovenia</v>
          </cell>
          <cell r="D46">
            <v>2005</v>
          </cell>
          <cell r="E46">
            <v>2000474</v>
          </cell>
          <cell r="F46" t="str">
            <v>capita</v>
          </cell>
          <cell r="G46">
            <v>40706</v>
          </cell>
        </row>
        <row r="47">
          <cell r="A47" t="str">
            <v>Population-Spain-2005</v>
          </cell>
          <cell r="B47" t="str">
            <v>Population</v>
          </cell>
          <cell r="C47" t="str">
            <v>Spain</v>
          </cell>
          <cell r="D47">
            <v>2005</v>
          </cell>
          <cell r="E47">
            <v>43398142</v>
          </cell>
          <cell r="F47" t="str">
            <v>capita</v>
          </cell>
          <cell r="G47">
            <v>40706</v>
          </cell>
        </row>
        <row r="48">
          <cell r="A48" t="str">
            <v>Population-Sweden-2005</v>
          </cell>
          <cell r="B48" t="str">
            <v>Population</v>
          </cell>
          <cell r="C48" t="str">
            <v>Sweden</v>
          </cell>
          <cell r="D48">
            <v>2005</v>
          </cell>
          <cell r="E48">
            <v>9029572</v>
          </cell>
          <cell r="F48" t="str">
            <v>capita</v>
          </cell>
          <cell r="G48">
            <v>40706</v>
          </cell>
        </row>
        <row r="49">
          <cell r="A49" t="str">
            <v>Population-Switzerland-2005</v>
          </cell>
          <cell r="B49" t="str">
            <v>Population</v>
          </cell>
          <cell r="C49" t="str">
            <v>Switzerland</v>
          </cell>
          <cell r="D49">
            <v>2005</v>
          </cell>
          <cell r="E49">
            <v>7437115</v>
          </cell>
          <cell r="F49" t="str">
            <v>capita</v>
          </cell>
          <cell r="G49">
            <v>40706</v>
          </cell>
        </row>
        <row r="50">
          <cell r="A50" t="str">
            <v>Population-Tajikistan-2005</v>
          </cell>
          <cell r="B50" t="str">
            <v>Population</v>
          </cell>
          <cell r="C50" t="str">
            <v>Tajikistan</v>
          </cell>
          <cell r="D50">
            <v>2005</v>
          </cell>
          <cell r="E50">
            <v>6535358</v>
          </cell>
          <cell r="F50" t="str">
            <v>capita</v>
          </cell>
          <cell r="G50">
            <v>40706</v>
          </cell>
        </row>
        <row r="51">
          <cell r="A51" t="str">
            <v>Population-The fYR of Macedonia-2005</v>
          </cell>
          <cell r="B51" t="str">
            <v>Population</v>
          </cell>
          <cell r="C51" t="str">
            <v>The fYR of Macedonia</v>
          </cell>
          <cell r="D51">
            <v>2005</v>
          </cell>
          <cell r="E51">
            <v>2036855</v>
          </cell>
          <cell r="F51" t="str">
            <v>capita</v>
          </cell>
          <cell r="G51">
            <v>40706</v>
          </cell>
        </row>
        <row r="52">
          <cell r="A52" t="str">
            <v>Population-Turkey-2005</v>
          </cell>
          <cell r="B52" t="str">
            <v>Population</v>
          </cell>
          <cell r="C52" t="str">
            <v>Turkey</v>
          </cell>
          <cell r="D52">
            <v>2005</v>
          </cell>
          <cell r="E52">
            <v>72064992</v>
          </cell>
          <cell r="F52" t="str">
            <v>capita</v>
          </cell>
          <cell r="G52">
            <v>40706</v>
          </cell>
        </row>
        <row r="53">
          <cell r="A53" t="str">
            <v>Population-Turkmenistan-2005</v>
          </cell>
          <cell r="B53" t="str">
            <v>Population</v>
          </cell>
          <cell r="C53" t="str">
            <v>Turkmenistan</v>
          </cell>
          <cell r="D53">
            <v>2005</v>
          </cell>
          <cell r="E53">
            <v>5280246</v>
          </cell>
          <cell r="F53" t="str">
            <v>capita</v>
          </cell>
          <cell r="G53">
            <v>40706</v>
          </cell>
        </row>
        <row r="54">
          <cell r="A54" t="str">
            <v>Population-Ukraine-2005</v>
          </cell>
          <cell r="B54" t="str">
            <v>Population</v>
          </cell>
          <cell r="C54" t="str">
            <v>Ukraine</v>
          </cell>
          <cell r="D54">
            <v>2005</v>
          </cell>
          <cell r="E54">
            <v>46924816</v>
          </cell>
          <cell r="F54" t="str">
            <v>capita</v>
          </cell>
          <cell r="G54">
            <v>40706</v>
          </cell>
        </row>
        <row r="55">
          <cell r="A55" t="str">
            <v>Population-United Kingdom-2005</v>
          </cell>
          <cell r="B55" t="str">
            <v>Population</v>
          </cell>
          <cell r="C55" t="str">
            <v>United Kingdom</v>
          </cell>
          <cell r="D55">
            <v>2005</v>
          </cell>
          <cell r="E55">
            <v>60224306</v>
          </cell>
          <cell r="F55" t="str">
            <v>capita</v>
          </cell>
          <cell r="G55">
            <v>40706</v>
          </cell>
        </row>
        <row r="56">
          <cell r="A56" t="str">
            <v>Population-United States-2005</v>
          </cell>
          <cell r="B56" t="str">
            <v>Population</v>
          </cell>
          <cell r="C56" t="str">
            <v>United States</v>
          </cell>
          <cell r="D56">
            <v>2005</v>
          </cell>
          <cell r="E56">
            <v>295895897</v>
          </cell>
          <cell r="F56" t="str">
            <v>capita</v>
          </cell>
          <cell r="G56">
            <v>40706</v>
          </cell>
        </row>
        <row r="57">
          <cell r="A57" t="str">
            <v>Population-Uzbekistan-2005</v>
          </cell>
          <cell r="B57" t="str">
            <v>Population</v>
          </cell>
          <cell r="C57" t="str">
            <v>Uzbekistan</v>
          </cell>
          <cell r="D57">
            <v>2005</v>
          </cell>
          <cell r="E57">
            <v>26593123</v>
          </cell>
          <cell r="F57" t="str">
            <v>capita</v>
          </cell>
          <cell r="G57">
            <v>40706</v>
          </cell>
        </row>
        <row r="58">
          <cell r="A58" t="str">
            <v>Population-Albania-2007</v>
          </cell>
          <cell r="B58" t="str">
            <v>Population</v>
          </cell>
          <cell r="C58" t="str">
            <v>Albania</v>
          </cell>
          <cell r="D58">
            <v>2007</v>
          </cell>
          <cell r="E58">
            <v>3161337</v>
          </cell>
          <cell r="F58" t="str">
            <v>capita</v>
          </cell>
          <cell r="G58">
            <v>40706</v>
          </cell>
        </row>
        <row r="59">
          <cell r="A59" t="str">
            <v>Population-Andorra-2007</v>
          </cell>
          <cell r="B59" t="str">
            <v>Population</v>
          </cell>
          <cell r="C59" t="str">
            <v>Andorra</v>
          </cell>
          <cell r="D59">
            <v>2007</v>
          </cell>
          <cell r="E59">
            <v>82180</v>
          </cell>
          <cell r="F59" t="str">
            <v>capita</v>
          </cell>
          <cell r="G59">
            <v>40706</v>
          </cell>
        </row>
        <row r="60">
          <cell r="A60" t="str">
            <v>Population-Armenia-2007</v>
          </cell>
          <cell r="B60" t="str">
            <v>Population</v>
          </cell>
          <cell r="C60" t="str">
            <v>Armenia</v>
          </cell>
          <cell r="D60">
            <v>2007</v>
          </cell>
          <cell r="E60">
            <v>3226520</v>
          </cell>
          <cell r="F60" t="str">
            <v>capita</v>
          </cell>
          <cell r="G60">
            <v>40706</v>
          </cell>
        </row>
        <row r="61">
          <cell r="A61" t="str">
            <v>Population-Austria-2007</v>
          </cell>
          <cell r="B61" t="str">
            <v>Population</v>
          </cell>
          <cell r="C61" t="str">
            <v>Austria</v>
          </cell>
          <cell r="D61">
            <v>2007</v>
          </cell>
          <cell r="E61">
            <v>8300788</v>
          </cell>
          <cell r="F61" t="str">
            <v>capita</v>
          </cell>
          <cell r="G61">
            <v>40706</v>
          </cell>
        </row>
        <row r="62">
          <cell r="A62" t="str">
            <v>Population-Azerbaijan-2007</v>
          </cell>
          <cell r="B62" t="str">
            <v>Population</v>
          </cell>
          <cell r="C62" t="str">
            <v>Azerbaijan</v>
          </cell>
          <cell r="D62">
            <v>2007</v>
          </cell>
          <cell r="E62">
            <v>8722998</v>
          </cell>
          <cell r="F62" t="str">
            <v>capita</v>
          </cell>
          <cell r="G62">
            <v>40706</v>
          </cell>
        </row>
        <row r="63">
          <cell r="A63" t="str">
            <v>Population-Belarus-2007</v>
          </cell>
          <cell r="B63" t="str">
            <v>Population</v>
          </cell>
          <cell r="C63" t="str">
            <v>Belarus</v>
          </cell>
          <cell r="D63">
            <v>2007</v>
          </cell>
          <cell r="E63">
            <v>9702116</v>
          </cell>
          <cell r="F63" t="str">
            <v>capita</v>
          </cell>
          <cell r="G63">
            <v>40706</v>
          </cell>
        </row>
        <row r="64">
          <cell r="A64" t="str">
            <v>Population-Belgium-2007</v>
          </cell>
          <cell r="B64" t="str">
            <v>Population</v>
          </cell>
          <cell r="C64" t="str">
            <v>Belgium</v>
          </cell>
          <cell r="D64">
            <v>2007</v>
          </cell>
          <cell r="E64">
            <v>10625700</v>
          </cell>
          <cell r="F64" t="str">
            <v>capita</v>
          </cell>
          <cell r="G64">
            <v>40706</v>
          </cell>
        </row>
        <row r="65">
          <cell r="A65" t="str">
            <v>Population-Bosnia and Herzegovina-2007</v>
          </cell>
          <cell r="B65" t="str">
            <v>Population</v>
          </cell>
          <cell r="C65" t="str">
            <v>Bosnia and Herzegovina</v>
          </cell>
          <cell r="D65">
            <v>2007</v>
          </cell>
          <cell r="E65">
            <v>3934816</v>
          </cell>
          <cell r="F65" t="str">
            <v>capita</v>
          </cell>
          <cell r="G65">
            <v>40706</v>
          </cell>
        </row>
        <row r="66">
          <cell r="A66" t="str">
            <v>Population-Bulgaria-2007</v>
          </cell>
          <cell r="B66" t="str">
            <v>Population</v>
          </cell>
          <cell r="C66" t="str">
            <v>Bulgaria</v>
          </cell>
          <cell r="D66">
            <v>2007</v>
          </cell>
          <cell r="E66">
            <v>7659764</v>
          </cell>
          <cell r="F66" t="str">
            <v>capita</v>
          </cell>
          <cell r="G66">
            <v>40706</v>
          </cell>
        </row>
        <row r="67">
          <cell r="A67" t="str">
            <v>Population-Canada-2007</v>
          </cell>
          <cell r="B67" t="str">
            <v>Population</v>
          </cell>
          <cell r="C67" t="str">
            <v>Canada</v>
          </cell>
          <cell r="D67">
            <v>2007</v>
          </cell>
          <cell r="E67">
            <v>32931956</v>
          </cell>
          <cell r="F67" t="str">
            <v>capita</v>
          </cell>
          <cell r="G67">
            <v>40706</v>
          </cell>
        </row>
        <row r="68">
          <cell r="A68" t="str">
            <v>Population-Croatia-2007</v>
          </cell>
          <cell r="B68" t="str">
            <v>Population</v>
          </cell>
          <cell r="C68" t="str">
            <v>Croatia</v>
          </cell>
          <cell r="D68">
            <v>2007</v>
          </cell>
          <cell r="E68">
            <v>4438820</v>
          </cell>
          <cell r="F68" t="str">
            <v>capita</v>
          </cell>
          <cell r="G68">
            <v>40706</v>
          </cell>
        </row>
        <row r="69">
          <cell r="A69" t="str">
            <v>Population-Cyprus-2007</v>
          </cell>
          <cell r="B69" t="str">
            <v>Population</v>
          </cell>
          <cell r="C69" t="str">
            <v>Cyprus</v>
          </cell>
          <cell r="D69">
            <v>2007</v>
          </cell>
          <cell r="E69">
            <v>783976</v>
          </cell>
          <cell r="F69" t="str">
            <v>capita</v>
          </cell>
          <cell r="G69">
            <v>40706</v>
          </cell>
        </row>
        <row r="70">
          <cell r="A70" t="str">
            <v>Population-Czech Republic-2007</v>
          </cell>
          <cell r="B70" t="str">
            <v>Population</v>
          </cell>
          <cell r="C70" t="str">
            <v>Czech Republic</v>
          </cell>
          <cell r="D70">
            <v>2007</v>
          </cell>
          <cell r="E70">
            <v>10334160</v>
          </cell>
          <cell r="F70" t="str">
            <v>capita</v>
          </cell>
          <cell r="G70">
            <v>40706</v>
          </cell>
        </row>
        <row r="71">
          <cell r="A71" t="str">
            <v>Population-Denmark-2007</v>
          </cell>
          <cell r="B71" t="str">
            <v>Population</v>
          </cell>
          <cell r="C71" t="str">
            <v>Denmark</v>
          </cell>
          <cell r="D71">
            <v>2007</v>
          </cell>
          <cell r="E71">
            <v>5461438</v>
          </cell>
          <cell r="F71" t="str">
            <v>capita</v>
          </cell>
          <cell r="G71">
            <v>40706</v>
          </cell>
        </row>
        <row r="72">
          <cell r="A72" t="str">
            <v>Population-Estonia-2007</v>
          </cell>
          <cell r="B72" t="str">
            <v>Population</v>
          </cell>
          <cell r="C72" t="str">
            <v>Estonia</v>
          </cell>
          <cell r="D72">
            <v>2007</v>
          </cell>
          <cell r="E72">
            <v>1341672</v>
          </cell>
          <cell r="F72" t="str">
            <v>capita</v>
          </cell>
          <cell r="G72">
            <v>40706</v>
          </cell>
        </row>
        <row r="73">
          <cell r="A73" t="str">
            <v>Population-Finland-2007</v>
          </cell>
          <cell r="B73" t="str">
            <v>Population</v>
          </cell>
          <cell r="C73" t="str">
            <v>Finland</v>
          </cell>
          <cell r="D73">
            <v>2007</v>
          </cell>
          <cell r="E73">
            <v>5288720</v>
          </cell>
          <cell r="F73" t="str">
            <v>capita</v>
          </cell>
          <cell r="G73">
            <v>40706</v>
          </cell>
        </row>
        <row r="74">
          <cell r="A74" t="str">
            <v>Population-France-2007</v>
          </cell>
          <cell r="B74" t="str">
            <v>Population</v>
          </cell>
          <cell r="C74" t="str">
            <v>France</v>
          </cell>
          <cell r="D74">
            <v>2007</v>
          </cell>
          <cell r="E74">
            <v>63824699</v>
          </cell>
          <cell r="F74" t="str">
            <v>capita</v>
          </cell>
          <cell r="G74">
            <v>40706</v>
          </cell>
        </row>
        <row r="75">
          <cell r="A75" t="str">
            <v>Population-Georgia-2007</v>
          </cell>
          <cell r="B75" t="str">
            <v>Population</v>
          </cell>
          <cell r="C75" t="str">
            <v>Georgia</v>
          </cell>
          <cell r="D75">
            <v>2007</v>
          </cell>
          <cell r="E75">
            <v>4388386</v>
          </cell>
          <cell r="F75" t="str">
            <v>capita</v>
          </cell>
          <cell r="G75">
            <v>40706</v>
          </cell>
        </row>
        <row r="76">
          <cell r="A76" t="str">
            <v>Population-Germany-2007</v>
          </cell>
          <cell r="B76" t="str">
            <v>Population</v>
          </cell>
          <cell r="C76" t="str">
            <v>Germany</v>
          </cell>
          <cell r="D76">
            <v>2007</v>
          </cell>
          <cell r="E76">
            <v>82266372</v>
          </cell>
          <cell r="F76" t="str">
            <v>capita</v>
          </cell>
          <cell r="G76">
            <v>40706</v>
          </cell>
        </row>
        <row r="77">
          <cell r="A77" t="str">
            <v>Population-Greece-2007</v>
          </cell>
          <cell r="B77" t="str">
            <v>Population</v>
          </cell>
          <cell r="C77" t="str">
            <v>Greece</v>
          </cell>
          <cell r="D77">
            <v>2007</v>
          </cell>
          <cell r="E77">
            <v>11192762</v>
          </cell>
          <cell r="F77" t="str">
            <v>capita</v>
          </cell>
          <cell r="G77">
            <v>40706</v>
          </cell>
        </row>
        <row r="78">
          <cell r="A78" t="str">
            <v>Population-Hungary-2007</v>
          </cell>
          <cell r="B78" t="str">
            <v>Population</v>
          </cell>
          <cell r="C78" t="str">
            <v>Hungary</v>
          </cell>
          <cell r="D78">
            <v>2007</v>
          </cell>
          <cell r="E78">
            <v>10055780</v>
          </cell>
          <cell r="F78" t="str">
            <v>capita</v>
          </cell>
          <cell r="G78">
            <v>40706</v>
          </cell>
        </row>
        <row r="79">
          <cell r="A79" t="str">
            <v>Population-Iceland-2007</v>
          </cell>
          <cell r="B79" t="str">
            <v>Population</v>
          </cell>
          <cell r="C79" t="str">
            <v>Iceland</v>
          </cell>
          <cell r="D79">
            <v>2007</v>
          </cell>
          <cell r="E79">
            <v>311566</v>
          </cell>
          <cell r="F79" t="str">
            <v>capita</v>
          </cell>
          <cell r="G79">
            <v>40706</v>
          </cell>
        </row>
        <row r="80">
          <cell r="A80" t="str">
            <v>Population-Ireland-2007</v>
          </cell>
          <cell r="B80" t="str">
            <v>Population</v>
          </cell>
          <cell r="C80" t="str">
            <v>Ireland</v>
          </cell>
          <cell r="D80">
            <v>2007</v>
          </cell>
          <cell r="E80">
            <v>4356930</v>
          </cell>
          <cell r="F80" t="str">
            <v>capita</v>
          </cell>
          <cell r="G80">
            <v>40706</v>
          </cell>
        </row>
        <row r="81">
          <cell r="A81" t="str">
            <v>Population-Israel-2007</v>
          </cell>
          <cell r="B81" t="str">
            <v>Population</v>
          </cell>
          <cell r="C81" t="str">
            <v>Israel</v>
          </cell>
          <cell r="D81">
            <v>2007</v>
          </cell>
          <cell r="E81">
            <v>7180100</v>
          </cell>
          <cell r="F81" t="str">
            <v>capita</v>
          </cell>
          <cell r="G81">
            <v>40706</v>
          </cell>
        </row>
        <row r="82">
          <cell r="A82" t="str">
            <v>Population-Italy-2007</v>
          </cell>
          <cell r="B82" t="str">
            <v>Population</v>
          </cell>
          <cell r="C82" t="str">
            <v>Italy</v>
          </cell>
          <cell r="D82">
            <v>2007</v>
          </cell>
          <cell r="E82">
            <v>59375288</v>
          </cell>
          <cell r="F82" t="str">
            <v>capita</v>
          </cell>
          <cell r="G82">
            <v>40706</v>
          </cell>
        </row>
        <row r="83">
          <cell r="A83" t="str">
            <v>Population-Kazakhstan-2007</v>
          </cell>
          <cell r="B83" t="str">
            <v>Population</v>
          </cell>
          <cell r="C83" t="str">
            <v>Kazakhstan</v>
          </cell>
          <cell r="D83">
            <v>2007</v>
          </cell>
          <cell r="E83">
            <v>15421861</v>
          </cell>
          <cell r="F83" t="str">
            <v>capita</v>
          </cell>
          <cell r="G83">
            <v>40706</v>
          </cell>
        </row>
        <row r="84">
          <cell r="A84" t="str">
            <v>Population-Kyrgyzstan-2007</v>
          </cell>
          <cell r="B84" t="str">
            <v>Population</v>
          </cell>
          <cell r="C84" t="str">
            <v>Kyrgyzstan</v>
          </cell>
          <cell r="D84">
            <v>2007</v>
          </cell>
          <cell r="E84">
            <v>5207040</v>
          </cell>
          <cell r="F84" t="str">
            <v>capita</v>
          </cell>
          <cell r="G84">
            <v>40706</v>
          </cell>
        </row>
        <row r="85">
          <cell r="A85" t="str">
            <v>Population-Latvia-2007</v>
          </cell>
          <cell r="B85" t="str">
            <v>Population</v>
          </cell>
          <cell r="C85" t="str">
            <v>Latvia</v>
          </cell>
          <cell r="D85">
            <v>2007</v>
          </cell>
          <cell r="E85">
            <v>2276100</v>
          </cell>
          <cell r="F85" t="str">
            <v>capita</v>
          </cell>
          <cell r="G85">
            <v>40706</v>
          </cell>
        </row>
        <row r="86">
          <cell r="A86" t="str">
            <v>Population-Liechtenstein-2007</v>
          </cell>
          <cell r="B86" t="str">
            <v>Population</v>
          </cell>
          <cell r="C86" t="str">
            <v>Liechtenstein</v>
          </cell>
          <cell r="D86">
            <v>2007</v>
          </cell>
          <cell r="E86">
            <v>35341</v>
          </cell>
          <cell r="F86" t="str">
            <v>capita</v>
          </cell>
          <cell r="G86">
            <v>40706</v>
          </cell>
        </row>
        <row r="87">
          <cell r="A87" t="str">
            <v>Population-Lithuania-2007</v>
          </cell>
          <cell r="B87" t="str">
            <v>Population</v>
          </cell>
          <cell r="C87" t="str">
            <v>Lithuania</v>
          </cell>
          <cell r="D87">
            <v>2007</v>
          </cell>
          <cell r="E87">
            <v>3375618</v>
          </cell>
          <cell r="F87" t="str">
            <v>capita</v>
          </cell>
          <cell r="G87">
            <v>40706</v>
          </cell>
        </row>
        <row r="88">
          <cell r="A88" t="str">
            <v>Population-Luxembourg-2007</v>
          </cell>
          <cell r="B88" t="str">
            <v>Population</v>
          </cell>
          <cell r="C88" t="str">
            <v>Luxembourg</v>
          </cell>
          <cell r="D88">
            <v>2007</v>
          </cell>
          <cell r="E88">
            <v>479993</v>
          </cell>
          <cell r="F88" t="str">
            <v>capita</v>
          </cell>
          <cell r="G88">
            <v>40706</v>
          </cell>
        </row>
        <row r="89">
          <cell r="A89" t="str">
            <v>Population-Malta-2007</v>
          </cell>
          <cell r="B89" t="str">
            <v>Population</v>
          </cell>
          <cell r="C89" t="str">
            <v>Malta</v>
          </cell>
          <cell r="D89">
            <v>2007</v>
          </cell>
          <cell r="E89">
            <v>409050</v>
          </cell>
          <cell r="F89" t="str">
            <v>capita</v>
          </cell>
          <cell r="G89">
            <v>40706</v>
          </cell>
        </row>
        <row r="90">
          <cell r="A90" t="str">
            <v>Population-Monaco-2007</v>
          </cell>
          <cell r="B90" t="str">
            <v>Population</v>
          </cell>
          <cell r="C90" t="str">
            <v>Monaco</v>
          </cell>
          <cell r="D90">
            <v>2007</v>
          </cell>
          <cell r="E90">
            <v>32620</v>
          </cell>
          <cell r="F90" t="str">
            <v>capita</v>
          </cell>
          <cell r="G90">
            <v>40706</v>
          </cell>
        </row>
        <row r="91">
          <cell r="A91" t="str">
            <v>Population-Montenegro-2007</v>
          </cell>
          <cell r="B91" t="str">
            <v>Population</v>
          </cell>
          <cell r="C91" t="str">
            <v>Montenegro</v>
          </cell>
          <cell r="D91">
            <v>2007</v>
          </cell>
          <cell r="E91">
            <v>626202</v>
          </cell>
          <cell r="F91" t="str">
            <v>capita</v>
          </cell>
          <cell r="G91">
            <v>40706</v>
          </cell>
        </row>
        <row r="92">
          <cell r="A92" t="str">
            <v>Population-Netherlands-2007</v>
          </cell>
          <cell r="B92" t="str">
            <v>Population</v>
          </cell>
          <cell r="C92" t="str">
            <v>Netherlands</v>
          </cell>
          <cell r="D92">
            <v>2007</v>
          </cell>
          <cell r="E92">
            <v>16381696</v>
          </cell>
          <cell r="F92" t="str">
            <v>capita</v>
          </cell>
          <cell r="G92">
            <v>40706</v>
          </cell>
        </row>
        <row r="93">
          <cell r="A93" t="str">
            <v>Population-Norway-2007</v>
          </cell>
          <cell r="B93" t="str">
            <v>Population</v>
          </cell>
          <cell r="C93" t="str">
            <v>Norway</v>
          </cell>
          <cell r="D93">
            <v>2007</v>
          </cell>
          <cell r="E93">
            <v>4709152</v>
          </cell>
          <cell r="F93" t="str">
            <v>capita</v>
          </cell>
          <cell r="G93">
            <v>40706</v>
          </cell>
        </row>
        <row r="94">
          <cell r="A94" t="str">
            <v>Population-Poland-2007</v>
          </cell>
          <cell r="B94" t="str">
            <v>Population</v>
          </cell>
          <cell r="C94" t="str">
            <v>Poland</v>
          </cell>
          <cell r="D94">
            <v>2007</v>
          </cell>
          <cell r="E94">
            <v>38120560</v>
          </cell>
          <cell r="F94" t="str">
            <v>capita</v>
          </cell>
          <cell r="G94">
            <v>40706</v>
          </cell>
        </row>
        <row r="95">
          <cell r="A95" t="str">
            <v>Population-Portugal-2007</v>
          </cell>
          <cell r="B95" t="str">
            <v>Population</v>
          </cell>
          <cell r="C95" t="str">
            <v>Portugal</v>
          </cell>
          <cell r="D95">
            <v>2007</v>
          </cell>
          <cell r="E95">
            <v>10608335</v>
          </cell>
          <cell r="F95" t="str">
            <v>capita</v>
          </cell>
          <cell r="G95">
            <v>40706</v>
          </cell>
        </row>
        <row r="96">
          <cell r="A96" t="str">
            <v>Population-Republic of Moldova-2007</v>
          </cell>
          <cell r="B96" t="str">
            <v>Population</v>
          </cell>
          <cell r="C96" t="str">
            <v>Republic of Moldova</v>
          </cell>
          <cell r="D96">
            <v>2007</v>
          </cell>
          <cell r="E96">
            <v>3576906</v>
          </cell>
          <cell r="F96" t="str">
            <v>capita</v>
          </cell>
          <cell r="G96">
            <v>40706</v>
          </cell>
        </row>
        <row r="97">
          <cell r="A97" t="str">
            <v>Population-Romania-2007</v>
          </cell>
          <cell r="B97" t="str">
            <v>Population</v>
          </cell>
          <cell r="C97" t="str">
            <v>Romania</v>
          </cell>
          <cell r="D97">
            <v>2007</v>
          </cell>
          <cell r="E97">
            <v>21546873</v>
          </cell>
          <cell r="F97" t="str">
            <v>capita</v>
          </cell>
          <cell r="G97">
            <v>40706</v>
          </cell>
        </row>
        <row r="98">
          <cell r="A98" t="str">
            <v>Population-Russian Federation-2007</v>
          </cell>
          <cell r="B98" t="str">
            <v>Population</v>
          </cell>
          <cell r="C98" t="str">
            <v>Russian Federation</v>
          </cell>
          <cell r="D98">
            <v>2007</v>
          </cell>
          <cell r="E98">
            <v>142114903</v>
          </cell>
          <cell r="F98" t="str">
            <v>capita</v>
          </cell>
          <cell r="G98">
            <v>40706</v>
          </cell>
        </row>
        <row r="99">
          <cell r="A99" t="str">
            <v>Population-San Marino-2007</v>
          </cell>
          <cell r="B99" t="str">
            <v>Population</v>
          </cell>
          <cell r="C99" t="str">
            <v>San Marino</v>
          </cell>
          <cell r="D99">
            <v>2007</v>
          </cell>
          <cell r="E99">
            <v>30580</v>
          </cell>
          <cell r="F99" t="str">
            <v>capita</v>
          </cell>
          <cell r="G99">
            <v>40706</v>
          </cell>
        </row>
        <row r="100">
          <cell r="A100" t="str">
            <v>Population-Serbia-2007</v>
          </cell>
          <cell r="B100" t="str">
            <v>Population</v>
          </cell>
          <cell r="C100" t="str">
            <v>Serbia</v>
          </cell>
          <cell r="D100">
            <v>2007</v>
          </cell>
          <cell r="E100">
            <v>7381579</v>
          </cell>
          <cell r="F100" t="str">
            <v>capita</v>
          </cell>
          <cell r="G100">
            <v>40706</v>
          </cell>
        </row>
        <row r="101">
          <cell r="A101" t="str">
            <v>Population-Slovak Republic-2007</v>
          </cell>
          <cell r="B101" t="str">
            <v>Population</v>
          </cell>
          <cell r="C101" t="str">
            <v>Slovak Republic</v>
          </cell>
          <cell r="D101">
            <v>2007</v>
          </cell>
          <cell r="E101">
            <v>5397318</v>
          </cell>
          <cell r="F101" t="str">
            <v>capita</v>
          </cell>
          <cell r="G101">
            <v>40706</v>
          </cell>
        </row>
        <row r="102">
          <cell r="A102" t="str">
            <v>Population-Slovenia-2007</v>
          </cell>
          <cell r="B102" t="str">
            <v>Population</v>
          </cell>
          <cell r="C102" t="str">
            <v>Slovenia</v>
          </cell>
          <cell r="D102">
            <v>2007</v>
          </cell>
          <cell r="E102">
            <v>2010323</v>
          </cell>
          <cell r="F102" t="str">
            <v>capita</v>
          </cell>
          <cell r="G102">
            <v>40706</v>
          </cell>
        </row>
        <row r="103">
          <cell r="A103" t="str">
            <v>Population-Spain-2007</v>
          </cell>
          <cell r="B103" t="str">
            <v>Population</v>
          </cell>
          <cell r="C103" t="str">
            <v>Spain</v>
          </cell>
          <cell r="D103">
            <v>2007</v>
          </cell>
          <cell r="E103">
            <v>44878945</v>
          </cell>
          <cell r="F103" t="str">
            <v>capita</v>
          </cell>
          <cell r="G103">
            <v>40706</v>
          </cell>
        </row>
        <row r="104">
          <cell r="A104" t="str">
            <v>Population-Sweden-2007</v>
          </cell>
          <cell r="B104" t="str">
            <v>Population</v>
          </cell>
          <cell r="C104" t="str">
            <v>Sweden</v>
          </cell>
          <cell r="D104">
            <v>2007</v>
          </cell>
          <cell r="E104">
            <v>9148092</v>
          </cell>
          <cell r="F104" t="str">
            <v>capita</v>
          </cell>
          <cell r="G104">
            <v>40706</v>
          </cell>
        </row>
        <row r="105">
          <cell r="A105" t="str">
            <v>Population-Switzerland-2007</v>
          </cell>
          <cell r="B105" t="str">
            <v>Population</v>
          </cell>
          <cell r="C105" t="str">
            <v>Switzerland</v>
          </cell>
          <cell r="D105">
            <v>2007</v>
          </cell>
          <cell r="E105">
            <v>7551116</v>
          </cell>
          <cell r="F105" t="str">
            <v>capita</v>
          </cell>
          <cell r="G105">
            <v>40706</v>
          </cell>
        </row>
        <row r="106">
          <cell r="A106" t="str">
            <v>Population-Tajikistan-2007</v>
          </cell>
          <cell r="B106" t="str">
            <v>Population</v>
          </cell>
          <cell r="C106" t="str">
            <v>Tajikistan</v>
          </cell>
          <cell r="D106">
            <v>2007</v>
          </cell>
          <cell r="E106">
            <v>7063800</v>
          </cell>
          <cell r="F106" t="str">
            <v>capita</v>
          </cell>
          <cell r="G106">
            <v>40706</v>
          </cell>
        </row>
        <row r="107">
          <cell r="A107" t="str">
            <v>Population-The fYR of Macedonia-2007</v>
          </cell>
          <cell r="B107" t="str">
            <v>Population</v>
          </cell>
          <cell r="C107" t="str">
            <v>The fYR of Macedonia</v>
          </cell>
          <cell r="D107">
            <v>2007</v>
          </cell>
          <cell r="E107">
            <v>2043559</v>
          </cell>
          <cell r="F107" t="str">
            <v>capita</v>
          </cell>
          <cell r="G107">
            <v>40706</v>
          </cell>
        </row>
        <row r="108">
          <cell r="A108" t="str">
            <v>Population-Turkey-2007</v>
          </cell>
          <cell r="B108" t="str">
            <v>Population</v>
          </cell>
          <cell r="C108" t="str">
            <v>Turkey</v>
          </cell>
          <cell r="D108">
            <v>2007</v>
          </cell>
          <cell r="E108">
            <v>70137756</v>
          </cell>
          <cell r="F108" t="str">
            <v>capita</v>
          </cell>
          <cell r="G108">
            <v>40706</v>
          </cell>
        </row>
        <row r="109">
          <cell r="A109" t="str">
            <v>Population-Turkmenistan-2007</v>
          </cell>
          <cell r="B109" t="str">
            <v>Population</v>
          </cell>
          <cell r="C109" t="str">
            <v>Turkmenistan</v>
          </cell>
          <cell r="D109">
            <v>2007</v>
          </cell>
          <cell r="E109">
            <v>4977386</v>
          </cell>
          <cell r="F109" t="str">
            <v>capita</v>
          </cell>
          <cell r="G109">
            <v>40706</v>
          </cell>
        </row>
        <row r="110">
          <cell r="A110" t="str">
            <v>Population-Ukraine-2007</v>
          </cell>
          <cell r="B110" t="str">
            <v>Population</v>
          </cell>
          <cell r="C110" t="str">
            <v>Ukraine</v>
          </cell>
          <cell r="D110">
            <v>2007</v>
          </cell>
          <cell r="E110">
            <v>46329000</v>
          </cell>
          <cell r="F110" t="str">
            <v>capita</v>
          </cell>
          <cell r="G110">
            <v>40706</v>
          </cell>
        </row>
        <row r="111">
          <cell r="A111" t="str">
            <v>Population-United Kingdom-2007</v>
          </cell>
          <cell r="B111" t="str">
            <v>Population</v>
          </cell>
          <cell r="C111" t="str">
            <v>United Kingdom</v>
          </cell>
          <cell r="D111">
            <v>2007</v>
          </cell>
          <cell r="E111">
            <v>60986648</v>
          </cell>
          <cell r="F111" t="str">
            <v>capita</v>
          </cell>
          <cell r="G111">
            <v>40706</v>
          </cell>
        </row>
        <row r="112">
          <cell r="A112" t="str">
            <v>Population-United States-2007</v>
          </cell>
          <cell r="B112" t="str">
            <v>Population</v>
          </cell>
          <cell r="C112" t="str">
            <v>United States</v>
          </cell>
          <cell r="D112">
            <v>2007</v>
          </cell>
          <cell r="E112">
            <v>301621157</v>
          </cell>
          <cell r="F112" t="str">
            <v>capita</v>
          </cell>
          <cell r="G112">
            <v>40706</v>
          </cell>
        </row>
        <row r="113">
          <cell r="A113" t="str">
            <v>Population-Uzbekistan-2007</v>
          </cell>
          <cell r="B113" t="str">
            <v>Population</v>
          </cell>
          <cell r="C113" t="str">
            <v>Uzbekistan</v>
          </cell>
          <cell r="D113">
            <v>2007</v>
          </cell>
          <cell r="E113">
            <v>27372260</v>
          </cell>
          <cell r="F113" t="str">
            <v>capita</v>
          </cell>
          <cell r="G113">
            <v>40706</v>
          </cell>
        </row>
        <row r="114">
          <cell r="A114" t="str">
            <v>Population-Albania-2009</v>
          </cell>
          <cell r="B114" t="str">
            <v>Population</v>
          </cell>
          <cell r="C114" t="str">
            <v>Albania</v>
          </cell>
          <cell r="D114">
            <v>2009</v>
          </cell>
          <cell r="E114">
            <v>3194417</v>
          </cell>
          <cell r="F114" t="str">
            <v>capita</v>
          </cell>
          <cell r="G114">
            <v>40706</v>
          </cell>
        </row>
        <row r="115">
          <cell r="A115" t="str">
            <v>Population-Andorra-2009</v>
          </cell>
          <cell r="B115" t="str">
            <v>Population</v>
          </cell>
          <cell r="C115" t="str">
            <v>Andorra</v>
          </cell>
          <cell r="D115">
            <v>2009</v>
          </cell>
          <cell r="E115">
            <v>85168</v>
          </cell>
          <cell r="F115" t="str">
            <v>capita</v>
          </cell>
          <cell r="G115">
            <v>40706</v>
          </cell>
        </row>
        <row r="116">
          <cell r="A116" t="str">
            <v>Population-Armenia-2009</v>
          </cell>
          <cell r="B116" t="str">
            <v>Population</v>
          </cell>
          <cell r="C116" t="str">
            <v>Armenia</v>
          </cell>
          <cell r="D116">
            <v>2009</v>
          </cell>
          <cell r="E116">
            <v>3243729</v>
          </cell>
          <cell r="F116" t="str">
            <v>capita</v>
          </cell>
          <cell r="G116">
            <v>40706</v>
          </cell>
        </row>
        <row r="117">
          <cell r="A117" t="str">
            <v>Population-Austria-2009</v>
          </cell>
          <cell r="B117" t="str">
            <v>Population</v>
          </cell>
          <cell r="C117" t="str">
            <v>Austria</v>
          </cell>
          <cell r="D117">
            <v>2009</v>
          </cell>
          <cell r="E117">
            <v>8365275</v>
          </cell>
          <cell r="F117" t="str">
            <v>capita</v>
          </cell>
          <cell r="G117">
            <v>40706</v>
          </cell>
        </row>
        <row r="118">
          <cell r="A118" t="str">
            <v>Population-Azerbaijan-2009</v>
          </cell>
          <cell r="B118" t="str">
            <v>Population</v>
          </cell>
          <cell r="C118" t="str">
            <v>Azerbaijan</v>
          </cell>
          <cell r="D118">
            <v>2009</v>
          </cell>
          <cell r="E118">
            <v>8947314</v>
          </cell>
          <cell r="F118" t="str">
            <v>capita</v>
          </cell>
          <cell r="G118">
            <v>40706</v>
          </cell>
        </row>
        <row r="119">
          <cell r="A119" t="str">
            <v>Population-Belarus-2009</v>
          </cell>
          <cell r="B119" t="str">
            <v>Population</v>
          </cell>
          <cell r="C119" t="str">
            <v>Belarus</v>
          </cell>
          <cell r="D119">
            <v>2009</v>
          </cell>
          <cell r="E119">
            <v>9576045</v>
          </cell>
          <cell r="F119" t="str">
            <v>capita</v>
          </cell>
          <cell r="G119">
            <v>40706</v>
          </cell>
        </row>
        <row r="120">
          <cell r="A120" t="str">
            <v>Population-Belgium-2009</v>
          </cell>
          <cell r="B120" t="str">
            <v>Population</v>
          </cell>
          <cell r="C120" t="str">
            <v>Belgium</v>
          </cell>
          <cell r="D120">
            <v>2009</v>
          </cell>
          <cell r="E120">
            <v>10796492</v>
          </cell>
          <cell r="F120" t="str">
            <v>capita</v>
          </cell>
          <cell r="G120">
            <v>40706</v>
          </cell>
        </row>
        <row r="121">
          <cell r="A121" t="str">
            <v>Population-Bosnia and Herzegovina-2009</v>
          </cell>
          <cell r="B121" t="str">
            <v>Population</v>
          </cell>
          <cell r="C121" t="str">
            <v>Bosnia and Herzegovina</v>
          </cell>
          <cell r="D121">
            <v>2009</v>
          </cell>
          <cell r="E121">
            <v>3942701</v>
          </cell>
          <cell r="F121" t="str">
            <v>capita</v>
          </cell>
          <cell r="G121">
            <v>40706</v>
          </cell>
        </row>
        <row r="122">
          <cell r="A122" t="str">
            <v>Population-Bulgaria-2009</v>
          </cell>
          <cell r="B122" t="str">
            <v>Population</v>
          </cell>
          <cell r="C122" t="str">
            <v>Bulgaria</v>
          </cell>
          <cell r="D122">
            <v>2009</v>
          </cell>
          <cell r="E122">
            <v>7585130</v>
          </cell>
          <cell r="F122" t="str">
            <v>capita</v>
          </cell>
          <cell r="G122">
            <v>40706</v>
          </cell>
        </row>
        <row r="123">
          <cell r="A123" t="str">
            <v>Population-Canada-2009</v>
          </cell>
          <cell r="B123" t="str">
            <v>Population</v>
          </cell>
          <cell r="C123" t="str">
            <v>Canada</v>
          </cell>
          <cell r="D123">
            <v>2009</v>
          </cell>
          <cell r="E123">
            <v>33739859</v>
          </cell>
          <cell r="F123" t="str">
            <v>capita</v>
          </cell>
          <cell r="G123">
            <v>40706</v>
          </cell>
        </row>
        <row r="124">
          <cell r="A124" t="str">
            <v>Population-Croatia-2009</v>
          </cell>
          <cell r="B124" t="str">
            <v>Population</v>
          </cell>
          <cell r="C124" t="str">
            <v>Croatia</v>
          </cell>
          <cell r="D124">
            <v>2009</v>
          </cell>
          <cell r="E124">
            <v>4430402</v>
          </cell>
          <cell r="F124" t="str">
            <v>capita</v>
          </cell>
          <cell r="G124">
            <v>40706</v>
          </cell>
        </row>
        <row r="125">
          <cell r="A125" t="str">
            <v>Population-Cyprus-2009</v>
          </cell>
          <cell r="B125" t="str">
            <v>Population</v>
          </cell>
          <cell r="C125" t="str">
            <v>Cyprus</v>
          </cell>
          <cell r="D125">
            <v>2009</v>
          </cell>
          <cell r="E125">
            <v>800011</v>
          </cell>
          <cell r="F125" t="str">
            <v>capita</v>
          </cell>
          <cell r="G125">
            <v>40706</v>
          </cell>
        </row>
        <row r="126">
          <cell r="A126" t="str">
            <v>Population-Czech Republic-2009</v>
          </cell>
          <cell r="B126" t="str">
            <v>Population</v>
          </cell>
          <cell r="C126" t="str">
            <v>Czech Republic</v>
          </cell>
          <cell r="D126">
            <v>2009</v>
          </cell>
          <cell r="E126">
            <v>10487178</v>
          </cell>
          <cell r="F126" t="str">
            <v>capita</v>
          </cell>
          <cell r="G126">
            <v>40706</v>
          </cell>
        </row>
        <row r="127">
          <cell r="A127" t="str">
            <v>Population-Denmark-2009</v>
          </cell>
          <cell r="B127" t="str">
            <v>Population</v>
          </cell>
          <cell r="C127" t="str">
            <v>Denmark</v>
          </cell>
          <cell r="D127">
            <v>2009</v>
          </cell>
          <cell r="E127">
            <v>5523094</v>
          </cell>
          <cell r="F127" t="str">
            <v>capita</v>
          </cell>
          <cell r="G127">
            <v>40706</v>
          </cell>
        </row>
        <row r="128">
          <cell r="A128" t="str">
            <v>Population-Estonia-2009</v>
          </cell>
          <cell r="B128" t="str">
            <v>Population</v>
          </cell>
          <cell r="C128" t="str">
            <v>Estonia</v>
          </cell>
          <cell r="D128">
            <v>2009</v>
          </cell>
          <cell r="E128">
            <v>1340271</v>
          </cell>
          <cell r="F128" t="str">
            <v>capita</v>
          </cell>
          <cell r="G128">
            <v>40706</v>
          </cell>
        </row>
        <row r="129">
          <cell r="A129" t="str">
            <v>Population-Finland-2009</v>
          </cell>
          <cell r="B129" t="str">
            <v>Population</v>
          </cell>
          <cell r="C129" t="str">
            <v>Finland</v>
          </cell>
          <cell r="D129">
            <v>2009</v>
          </cell>
          <cell r="E129">
            <v>5338870</v>
          </cell>
          <cell r="F129" t="str">
            <v>capita</v>
          </cell>
          <cell r="G129">
            <v>40706</v>
          </cell>
        </row>
        <row r="130">
          <cell r="A130" t="str">
            <v>Population-France-2009</v>
          </cell>
          <cell r="B130" t="str">
            <v>Population</v>
          </cell>
          <cell r="C130" t="str">
            <v>France</v>
          </cell>
          <cell r="D130">
            <v>2009</v>
          </cell>
          <cell r="E130">
            <v>64540518</v>
          </cell>
          <cell r="F130" t="str">
            <v>capita</v>
          </cell>
          <cell r="G130">
            <v>40706</v>
          </cell>
        </row>
        <row r="131">
          <cell r="A131" t="str">
            <v>Population-Georgia-2009</v>
          </cell>
          <cell r="B131" t="str">
            <v>Population</v>
          </cell>
          <cell r="C131" t="str">
            <v>Georgia</v>
          </cell>
          <cell r="D131">
            <v>2009</v>
          </cell>
          <cell r="E131">
            <v>4260333</v>
          </cell>
          <cell r="F131" t="str">
            <v>capita</v>
          </cell>
          <cell r="G131">
            <v>40706</v>
          </cell>
        </row>
        <row r="132">
          <cell r="A132" t="str">
            <v>Population-Germany-2009</v>
          </cell>
          <cell r="B132" t="str">
            <v>Population</v>
          </cell>
          <cell r="C132" t="str">
            <v>Germany</v>
          </cell>
          <cell r="D132">
            <v>2009</v>
          </cell>
          <cell r="E132">
            <v>81902306</v>
          </cell>
          <cell r="F132" t="str">
            <v>capita</v>
          </cell>
          <cell r="G132">
            <v>40706</v>
          </cell>
        </row>
        <row r="133">
          <cell r="A133" t="str">
            <v>Population-Greece-2009</v>
          </cell>
          <cell r="B133" t="str">
            <v>Population</v>
          </cell>
          <cell r="C133" t="str">
            <v>Greece</v>
          </cell>
          <cell r="D133">
            <v>2009</v>
          </cell>
          <cell r="E133">
            <v>11282760</v>
          </cell>
          <cell r="F133" t="str">
            <v>capita</v>
          </cell>
          <cell r="G133">
            <v>40706</v>
          </cell>
        </row>
        <row r="134">
          <cell r="A134" t="str">
            <v>Population-Hungary-2009</v>
          </cell>
          <cell r="B134" t="str">
            <v>Population</v>
          </cell>
          <cell r="C134" t="str">
            <v>Hungary</v>
          </cell>
          <cell r="D134">
            <v>2009</v>
          </cell>
          <cell r="E134">
            <v>10022650</v>
          </cell>
          <cell r="F134" t="str">
            <v>capita</v>
          </cell>
          <cell r="G134">
            <v>40706</v>
          </cell>
        </row>
        <row r="135">
          <cell r="A135" t="str">
            <v>Population-Iceland-2009</v>
          </cell>
          <cell r="B135" t="str">
            <v>Population</v>
          </cell>
          <cell r="C135" t="str">
            <v>Iceland</v>
          </cell>
          <cell r="D135">
            <v>2009</v>
          </cell>
          <cell r="E135">
            <v>318499</v>
          </cell>
          <cell r="F135" t="str">
            <v>capita</v>
          </cell>
          <cell r="G135">
            <v>40706</v>
          </cell>
        </row>
        <row r="136">
          <cell r="A136" t="str">
            <v>Population-Ireland-2009</v>
          </cell>
          <cell r="B136" t="str">
            <v>Population</v>
          </cell>
          <cell r="C136" t="str">
            <v>Ireland</v>
          </cell>
          <cell r="D136">
            <v>2009</v>
          </cell>
          <cell r="E136">
            <v>4458942</v>
          </cell>
          <cell r="F136" t="str">
            <v>capita</v>
          </cell>
          <cell r="G136">
            <v>40706</v>
          </cell>
        </row>
        <row r="137">
          <cell r="A137" t="str">
            <v>Population-Israel-2009</v>
          </cell>
          <cell r="B137" t="str">
            <v>Population</v>
          </cell>
          <cell r="C137" t="str">
            <v>Israel</v>
          </cell>
          <cell r="D137">
            <v>2009</v>
          </cell>
          <cell r="E137">
            <v>7441700</v>
          </cell>
          <cell r="F137" t="str">
            <v>capita</v>
          </cell>
          <cell r="G137">
            <v>40706</v>
          </cell>
        </row>
        <row r="138">
          <cell r="A138" t="str">
            <v>Population-Italy-2009</v>
          </cell>
          <cell r="B138" t="str">
            <v>Population</v>
          </cell>
          <cell r="C138" t="str">
            <v>Italy</v>
          </cell>
          <cell r="D138">
            <v>2009</v>
          </cell>
          <cell r="E138">
            <v>60192698</v>
          </cell>
          <cell r="F138" t="str">
            <v>capita</v>
          </cell>
          <cell r="G138">
            <v>40706</v>
          </cell>
        </row>
        <row r="139">
          <cell r="A139" t="str">
            <v>Population-Kazakhstan-2009</v>
          </cell>
          <cell r="B139" t="str">
            <v>Population</v>
          </cell>
          <cell r="C139" t="str">
            <v>Kazakhstan</v>
          </cell>
          <cell r="D139">
            <v>2009</v>
          </cell>
          <cell r="E139">
            <v>15643928</v>
          </cell>
          <cell r="F139" t="str">
            <v>capita</v>
          </cell>
          <cell r="G139">
            <v>40706</v>
          </cell>
        </row>
        <row r="140">
          <cell r="A140" t="str">
            <v>Population-Kyrgyzstan-2009</v>
          </cell>
          <cell r="B140" t="str">
            <v>Population</v>
          </cell>
          <cell r="C140" t="str">
            <v>Kyrgyzstan</v>
          </cell>
          <cell r="D140">
            <v>2009</v>
          </cell>
          <cell r="E140">
            <v>5321355</v>
          </cell>
          <cell r="F140" t="str">
            <v>capita</v>
          </cell>
          <cell r="G140">
            <v>40706</v>
          </cell>
        </row>
        <row r="141">
          <cell r="A141" t="str">
            <v>Population-Latvia-2009</v>
          </cell>
          <cell r="B141" t="str">
            <v>Population</v>
          </cell>
          <cell r="C141" t="str">
            <v>Latvia</v>
          </cell>
          <cell r="D141">
            <v>2009</v>
          </cell>
          <cell r="E141">
            <v>2254834</v>
          </cell>
          <cell r="F141" t="str">
            <v>capita</v>
          </cell>
          <cell r="G141">
            <v>40706</v>
          </cell>
        </row>
        <row r="142">
          <cell r="A142" t="str">
            <v>Population-Liechtenstein-2009</v>
          </cell>
          <cell r="B142" t="str">
            <v>Population</v>
          </cell>
          <cell r="C142" t="str">
            <v>Liechtenstein</v>
          </cell>
          <cell r="D142">
            <v>2009</v>
          </cell>
          <cell r="E142">
            <v>35911</v>
          </cell>
          <cell r="F142" t="str">
            <v>capita</v>
          </cell>
          <cell r="G142">
            <v>40706</v>
          </cell>
        </row>
        <row r="143">
          <cell r="A143" t="str">
            <v>Population-Lithuania-2009</v>
          </cell>
          <cell r="B143" t="str">
            <v>Population</v>
          </cell>
          <cell r="C143" t="str">
            <v>Lithuania</v>
          </cell>
          <cell r="D143">
            <v>2009</v>
          </cell>
          <cell r="E143">
            <v>3339456</v>
          </cell>
          <cell r="F143" t="str">
            <v>capita</v>
          </cell>
          <cell r="G143">
            <v>40706</v>
          </cell>
        </row>
        <row r="144">
          <cell r="A144" t="str">
            <v>Population-Luxembourg-2009</v>
          </cell>
          <cell r="B144" t="str">
            <v>Population</v>
          </cell>
          <cell r="C144" t="str">
            <v>Luxembourg</v>
          </cell>
          <cell r="D144">
            <v>2009</v>
          </cell>
          <cell r="E144">
            <v>497783</v>
          </cell>
          <cell r="F144" t="str">
            <v>capita</v>
          </cell>
          <cell r="G144">
            <v>40706</v>
          </cell>
        </row>
        <row r="145">
          <cell r="A145" t="str">
            <v>Population-Malta-2009</v>
          </cell>
          <cell r="B145" t="str">
            <v>Population</v>
          </cell>
          <cell r="C145" t="str">
            <v>Malta</v>
          </cell>
          <cell r="D145">
            <v>2009</v>
          </cell>
          <cell r="E145">
            <v>413290</v>
          </cell>
          <cell r="F145" t="str">
            <v>capita</v>
          </cell>
          <cell r="G145">
            <v>40706</v>
          </cell>
        </row>
        <row r="146">
          <cell r="A146" t="str">
            <v>Population-Monaco-2009</v>
          </cell>
          <cell r="B146" t="str">
            <v>Population</v>
          </cell>
          <cell r="C146" t="str">
            <v>Monaco</v>
          </cell>
          <cell r="D146">
            <v>2009</v>
          </cell>
          <cell r="E146">
            <v>32812</v>
          </cell>
          <cell r="F146" t="str">
            <v>capita</v>
          </cell>
          <cell r="G146">
            <v>40706</v>
          </cell>
        </row>
        <row r="147">
          <cell r="A147" t="str">
            <v>Population-Montenegro-2009</v>
          </cell>
          <cell r="B147" t="str">
            <v>Population</v>
          </cell>
          <cell r="C147" t="str">
            <v>Montenegro</v>
          </cell>
          <cell r="D147">
            <v>2009</v>
          </cell>
          <cell r="E147">
            <v>631532</v>
          </cell>
          <cell r="F147" t="str">
            <v>capita</v>
          </cell>
          <cell r="G147">
            <v>40706</v>
          </cell>
        </row>
        <row r="148">
          <cell r="A148" t="str">
            <v>Population-Netherlands-2009</v>
          </cell>
          <cell r="B148" t="str">
            <v>Population</v>
          </cell>
          <cell r="C148" t="str">
            <v>Netherlands</v>
          </cell>
          <cell r="D148">
            <v>2009</v>
          </cell>
          <cell r="E148">
            <v>16530388</v>
          </cell>
          <cell r="F148" t="str">
            <v>capita</v>
          </cell>
          <cell r="G148">
            <v>40706</v>
          </cell>
        </row>
        <row r="149">
          <cell r="A149" t="str">
            <v>Population-Norway-2009</v>
          </cell>
          <cell r="B149" t="str">
            <v>Population</v>
          </cell>
          <cell r="C149" t="str">
            <v>Norway</v>
          </cell>
          <cell r="D149">
            <v>2009</v>
          </cell>
          <cell r="E149">
            <v>4828726</v>
          </cell>
          <cell r="F149" t="str">
            <v>capita</v>
          </cell>
          <cell r="G149">
            <v>40706</v>
          </cell>
        </row>
        <row r="150">
          <cell r="A150" t="str">
            <v>Population-Poland-2009</v>
          </cell>
          <cell r="B150" t="str">
            <v>Population</v>
          </cell>
          <cell r="C150" t="str">
            <v>Poland</v>
          </cell>
          <cell r="D150">
            <v>2009</v>
          </cell>
          <cell r="E150">
            <v>38151602</v>
          </cell>
          <cell r="F150" t="str">
            <v>capita</v>
          </cell>
          <cell r="G150">
            <v>40706</v>
          </cell>
        </row>
        <row r="151">
          <cell r="A151" t="str">
            <v>Population-Portugal-2009</v>
          </cell>
          <cell r="B151" t="str">
            <v>Population</v>
          </cell>
          <cell r="C151" t="str">
            <v>Portugal</v>
          </cell>
          <cell r="D151">
            <v>2009</v>
          </cell>
          <cell r="E151">
            <v>10632482</v>
          </cell>
          <cell r="F151" t="str">
            <v>capita</v>
          </cell>
          <cell r="G151">
            <v>40706</v>
          </cell>
        </row>
        <row r="152">
          <cell r="A152" t="str">
            <v>Population-Republic of Moldova-2009</v>
          </cell>
          <cell r="B152" t="str">
            <v>Population</v>
          </cell>
          <cell r="C152" t="str">
            <v>Republic of Moldova</v>
          </cell>
          <cell r="D152">
            <v>2009</v>
          </cell>
          <cell r="E152">
            <v>3565604</v>
          </cell>
          <cell r="F152" t="str">
            <v>capita</v>
          </cell>
          <cell r="G152">
            <v>40706</v>
          </cell>
        </row>
        <row r="153">
          <cell r="A153" t="str">
            <v>Population-Romania-2009</v>
          </cell>
          <cell r="B153" t="str">
            <v>Population</v>
          </cell>
          <cell r="C153" t="str">
            <v>Romania</v>
          </cell>
          <cell r="D153">
            <v>2009</v>
          </cell>
          <cell r="E153">
            <v>21480401</v>
          </cell>
          <cell r="F153" t="str">
            <v>capita</v>
          </cell>
          <cell r="G153">
            <v>40706</v>
          </cell>
        </row>
        <row r="154">
          <cell r="A154" t="str">
            <v>Population-Russian Federation-2009</v>
          </cell>
          <cell r="B154" t="str">
            <v>Population</v>
          </cell>
          <cell r="C154" t="str">
            <v>Russian Federation</v>
          </cell>
          <cell r="D154">
            <v>2009</v>
          </cell>
          <cell r="E154">
            <v>141909244</v>
          </cell>
          <cell r="F154" t="str">
            <v>capita</v>
          </cell>
          <cell r="G154">
            <v>40706</v>
          </cell>
        </row>
        <row r="155">
          <cell r="A155" t="str">
            <v>Population-San Marino-2009</v>
          </cell>
          <cell r="B155" t="str">
            <v>Population</v>
          </cell>
          <cell r="C155" t="str">
            <v>San Marino</v>
          </cell>
          <cell r="D155">
            <v>2009</v>
          </cell>
          <cell r="E155">
            <v>31451</v>
          </cell>
          <cell r="F155" t="str">
            <v>capita</v>
          </cell>
          <cell r="G155">
            <v>40706</v>
          </cell>
        </row>
        <row r="156">
          <cell r="A156" t="str">
            <v>Population-Serbia-2009</v>
          </cell>
          <cell r="B156" t="str">
            <v>Population</v>
          </cell>
          <cell r="C156" t="str">
            <v>Serbia</v>
          </cell>
          <cell r="D156">
            <v>2009</v>
          </cell>
          <cell r="E156">
            <v>7320807</v>
          </cell>
          <cell r="F156" t="str">
            <v>capita</v>
          </cell>
          <cell r="G156">
            <v>40706</v>
          </cell>
        </row>
        <row r="157">
          <cell r="A157" t="str">
            <v>Population-Slovak Republic-2009</v>
          </cell>
          <cell r="B157" t="str">
            <v>Population</v>
          </cell>
          <cell r="C157" t="str">
            <v>Slovak Republic</v>
          </cell>
          <cell r="D157">
            <v>2009</v>
          </cell>
          <cell r="E157">
            <v>5418590</v>
          </cell>
          <cell r="F157" t="str">
            <v>capita</v>
          </cell>
          <cell r="G157">
            <v>40706</v>
          </cell>
        </row>
        <row r="158">
          <cell r="A158" t="str">
            <v>Population-Slovenia-2009</v>
          </cell>
          <cell r="B158" t="str">
            <v>Population</v>
          </cell>
          <cell r="C158" t="str">
            <v>Slovenia</v>
          </cell>
          <cell r="D158">
            <v>2009</v>
          </cell>
          <cell r="E158">
            <v>2039669</v>
          </cell>
          <cell r="F158" t="str">
            <v>capita</v>
          </cell>
          <cell r="G158">
            <v>40706</v>
          </cell>
        </row>
        <row r="159">
          <cell r="A159" t="str">
            <v>Population-Spain-2009</v>
          </cell>
          <cell r="B159" t="str">
            <v>Population</v>
          </cell>
          <cell r="C159" t="str">
            <v>Spain</v>
          </cell>
          <cell r="D159">
            <v>2009</v>
          </cell>
          <cell r="E159">
            <v>45908594</v>
          </cell>
          <cell r="F159" t="str">
            <v>capita</v>
          </cell>
          <cell r="G159">
            <v>40706</v>
          </cell>
        </row>
        <row r="160">
          <cell r="A160" t="str">
            <v>Population-Sweden-2009</v>
          </cell>
          <cell r="B160" t="str">
            <v>Population</v>
          </cell>
          <cell r="C160" t="str">
            <v>Sweden</v>
          </cell>
          <cell r="D160">
            <v>2009</v>
          </cell>
          <cell r="E160">
            <v>9298514</v>
          </cell>
          <cell r="F160" t="str">
            <v>capita</v>
          </cell>
          <cell r="G160">
            <v>40706</v>
          </cell>
        </row>
        <row r="161">
          <cell r="A161" t="str">
            <v>Population-Switzerland-2009</v>
          </cell>
          <cell r="B161" t="str">
            <v>Population</v>
          </cell>
          <cell r="C161" t="str">
            <v>Switzerland</v>
          </cell>
          <cell r="D161">
            <v>2009</v>
          </cell>
          <cell r="E161">
            <v>7743831</v>
          </cell>
          <cell r="F161" t="str">
            <v>capita</v>
          </cell>
          <cell r="G161">
            <v>40706</v>
          </cell>
        </row>
        <row r="162">
          <cell r="A162" t="str">
            <v>Population-Tajikistan-2009</v>
          </cell>
          <cell r="B162" t="str">
            <v>Population</v>
          </cell>
          <cell r="C162" t="str">
            <v>Tajikistan</v>
          </cell>
          <cell r="D162">
            <v>2009</v>
          </cell>
          <cell r="E162">
            <v>7373800</v>
          </cell>
          <cell r="F162" t="str">
            <v>capita</v>
          </cell>
          <cell r="G162">
            <v>40706</v>
          </cell>
        </row>
        <row r="163">
          <cell r="A163" t="str">
            <v>Population-The fYR of Macedonia-2009</v>
          </cell>
          <cell r="B163" t="str">
            <v>Population</v>
          </cell>
          <cell r="C163" t="str">
            <v>The fYR of Macedonia</v>
          </cell>
          <cell r="D163">
            <v>2009</v>
          </cell>
          <cell r="E163">
            <v>2050670</v>
          </cell>
          <cell r="F163" t="str">
            <v>capita</v>
          </cell>
          <cell r="G163">
            <v>40706</v>
          </cell>
        </row>
        <row r="164">
          <cell r="A164" t="str">
            <v>Population-Turkey-2009</v>
          </cell>
          <cell r="B164" t="str">
            <v>Population</v>
          </cell>
          <cell r="C164" t="str">
            <v>Turkey</v>
          </cell>
          <cell r="D164">
            <v>2009</v>
          </cell>
          <cell r="E164">
            <v>72039206</v>
          </cell>
          <cell r="F164" t="str">
            <v>capita</v>
          </cell>
          <cell r="G164">
            <v>40706</v>
          </cell>
        </row>
        <row r="165">
          <cell r="A165" t="str">
            <v>Population-Turkmenistan-2009</v>
          </cell>
          <cell r="B165" t="str">
            <v>Population</v>
          </cell>
          <cell r="C165" t="str">
            <v>Turkmenistan</v>
          </cell>
          <cell r="D165">
            <v>2009</v>
          </cell>
          <cell r="E165">
            <v>5109881</v>
          </cell>
          <cell r="F165" t="str">
            <v>capita</v>
          </cell>
          <cell r="G165">
            <v>40706</v>
          </cell>
        </row>
        <row r="166">
          <cell r="A166" t="str">
            <v>Population-Ukraine-2009</v>
          </cell>
          <cell r="B166" t="str">
            <v>Population</v>
          </cell>
          <cell r="C166" t="str">
            <v>Ukraine</v>
          </cell>
          <cell r="D166">
            <v>2009</v>
          </cell>
          <cell r="E166">
            <v>45872976</v>
          </cell>
          <cell r="F166" t="str">
            <v>capita</v>
          </cell>
          <cell r="G166">
            <v>40706</v>
          </cell>
        </row>
        <row r="167">
          <cell r="A167" t="str">
            <v>Population-United Kingdom-2009</v>
          </cell>
          <cell r="B167" t="str">
            <v>Population</v>
          </cell>
          <cell r="C167" t="str">
            <v>United Kingdom</v>
          </cell>
          <cell r="D167">
            <v>2009</v>
          </cell>
          <cell r="E167">
            <v>61801570</v>
          </cell>
          <cell r="F167" t="str">
            <v>capita</v>
          </cell>
          <cell r="G167">
            <v>40706</v>
          </cell>
        </row>
        <row r="168">
          <cell r="A168" t="str">
            <v>Population-United States-2009</v>
          </cell>
          <cell r="B168" t="str">
            <v>Population</v>
          </cell>
          <cell r="C168" t="str">
            <v>United States</v>
          </cell>
          <cell r="D168">
            <v>2009</v>
          </cell>
          <cell r="E168">
            <v>307007000</v>
          </cell>
          <cell r="F168" t="str">
            <v>capita</v>
          </cell>
          <cell r="G168">
            <v>40706</v>
          </cell>
        </row>
        <row r="169">
          <cell r="A169" t="str">
            <v>Population-Uzbekistan-2009</v>
          </cell>
          <cell r="B169" t="str">
            <v>Population</v>
          </cell>
          <cell r="C169" t="str">
            <v>Uzbekistan</v>
          </cell>
          <cell r="D169">
            <v>2009</v>
          </cell>
          <cell r="E169">
            <v>28171470</v>
          </cell>
          <cell r="F169" t="str">
            <v>capita</v>
          </cell>
          <cell r="G169">
            <v>40706</v>
          </cell>
        </row>
        <row r="170">
          <cell r="A170" t="str">
            <v>RuralPopulation-Albania-2010</v>
          </cell>
          <cell r="B170" t="str">
            <v>RuralPopulation</v>
          </cell>
          <cell r="C170" t="str">
            <v>Albania</v>
          </cell>
          <cell r="D170">
            <v>2010</v>
          </cell>
          <cell r="E170">
            <v>0.48088999999999998</v>
          </cell>
          <cell r="F170" t="str">
            <v>ratio</v>
          </cell>
          <cell r="G170">
            <v>40706</v>
          </cell>
        </row>
        <row r="171">
          <cell r="A171" t="str">
            <v>RuralPopulation-Andorra-2010</v>
          </cell>
          <cell r="B171" t="str">
            <v>RuralPopulation</v>
          </cell>
          <cell r="C171" t="str">
            <v>Andorra</v>
          </cell>
          <cell r="D171">
            <v>2010</v>
          </cell>
          <cell r="E171">
            <v>0.11995999999999996</v>
          </cell>
          <cell r="F171" t="str">
            <v>ratio</v>
          </cell>
          <cell r="G171">
            <v>40706</v>
          </cell>
        </row>
        <row r="172">
          <cell r="A172" t="str">
            <v>RuralPopulation-Armenia-2010</v>
          </cell>
          <cell r="B172" t="str">
            <v>RuralPopulation</v>
          </cell>
          <cell r="C172" t="str">
            <v>Armenia</v>
          </cell>
          <cell r="D172">
            <v>2010</v>
          </cell>
          <cell r="E172">
            <v>0.35808999999999996</v>
          </cell>
          <cell r="F172" t="str">
            <v>ratio</v>
          </cell>
          <cell r="G172">
            <v>40706</v>
          </cell>
        </row>
        <row r="173">
          <cell r="A173" t="str">
            <v>RuralPopulation-Austria-2010</v>
          </cell>
          <cell r="B173" t="str">
            <v>RuralPopulation</v>
          </cell>
          <cell r="C173" t="str">
            <v>Austria</v>
          </cell>
          <cell r="D173">
            <v>2010</v>
          </cell>
          <cell r="E173">
            <v>0.32447000000000004</v>
          </cell>
          <cell r="F173" t="str">
            <v>ratio</v>
          </cell>
          <cell r="G173">
            <v>40706</v>
          </cell>
        </row>
        <row r="174">
          <cell r="A174" t="str">
            <v>RuralPopulation-Azerbaijan-2010</v>
          </cell>
          <cell r="B174" t="str">
            <v>RuralPopulation</v>
          </cell>
          <cell r="C174" t="str">
            <v>Azerbaijan</v>
          </cell>
          <cell r="D174">
            <v>2010</v>
          </cell>
          <cell r="E174">
            <v>0.48069000000000001</v>
          </cell>
          <cell r="F174" t="str">
            <v>ratio</v>
          </cell>
          <cell r="G174">
            <v>40706</v>
          </cell>
        </row>
        <row r="175">
          <cell r="A175" t="str">
            <v>RuralPopulation-Belarus-2010</v>
          </cell>
          <cell r="B175" t="str">
            <v>RuralPopulation</v>
          </cell>
          <cell r="C175" t="str">
            <v>Belarus</v>
          </cell>
          <cell r="D175">
            <v>2010</v>
          </cell>
          <cell r="E175">
            <v>0.25305</v>
          </cell>
          <cell r="F175" t="str">
            <v>ratio</v>
          </cell>
          <cell r="G175">
            <v>40706</v>
          </cell>
        </row>
        <row r="176">
          <cell r="A176" t="str">
            <v>RuralPopulation-Belgium-2010</v>
          </cell>
          <cell r="B176" t="str">
            <v>RuralPopulation</v>
          </cell>
          <cell r="C176" t="str">
            <v>Belgium</v>
          </cell>
          <cell r="D176">
            <v>2010</v>
          </cell>
          <cell r="E176">
            <v>2.5889999999999986E-2</v>
          </cell>
          <cell r="F176" t="str">
            <v>ratio</v>
          </cell>
          <cell r="G176">
            <v>40706</v>
          </cell>
        </row>
        <row r="177">
          <cell r="A177" t="str">
            <v>RuralPopulation-Bosnia and Herzegovina-2010</v>
          </cell>
          <cell r="B177" t="str">
            <v>RuralPopulation</v>
          </cell>
          <cell r="C177" t="str">
            <v>Bosnia and Herzegovina</v>
          </cell>
          <cell r="D177">
            <v>2010</v>
          </cell>
          <cell r="E177">
            <v>0.51378999999999997</v>
          </cell>
          <cell r="F177" t="str">
            <v>ratio</v>
          </cell>
          <cell r="G177">
            <v>40706</v>
          </cell>
        </row>
        <row r="178">
          <cell r="A178" t="str">
            <v>RuralPopulation-Bulgaria-2010</v>
          </cell>
          <cell r="B178" t="str">
            <v>RuralPopulation</v>
          </cell>
          <cell r="C178" t="str">
            <v>Bulgaria</v>
          </cell>
          <cell r="D178">
            <v>2010</v>
          </cell>
          <cell r="E178">
            <v>0.28542000000000001</v>
          </cell>
          <cell r="F178" t="str">
            <v>ratio</v>
          </cell>
          <cell r="G178">
            <v>40706</v>
          </cell>
        </row>
        <row r="179">
          <cell r="A179" t="str">
            <v>RuralPopulation-Canada-2010</v>
          </cell>
          <cell r="B179" t="str">
            <v>RuralPopulation</v>
          </cell>
          <cell r="C179" t="str">
            <v>Canada</v>
          </cell>
          <cell r="D179">
            <v>2010</v>
          </cell>
          <cell r="E179">
            <v>0.19418000000000007</v>
          </cell>
          <cell r="F179" t="str">
            <v>ratio</v>
          </cell>
          <cell r="G179">
            <v>40706</v>
          </cell>
        </row>
        <row r="180">
          <cell r="A180" t="str">
            <v>RuralPopulation-Croatia-2010</v>
          </cell>
          <cell r="B180" t="str">
            <v>RuralPopulation</v>
          </cell>
          <cell r="C180" t="str">
            <v>Croatia</v>
          </cell>
          <cell r="D180">
            <v>2010</v>
          </cell>
          <cell r="E180">
            <v>0.42262</v>
          </cell>
          <cell r="F180" t="str">
            <v>ratio</v>
          </cell>
          <cell r="G180">
            <v>40706</v>
          </cell>
        </row>
        <row r="181">
          <cell r="A181" t="str">
            <v>RuralPopulation-Cyprus-2010</v>
          </cell>
          <cell r="B181" t="str">
            <v>RuralPopulation</v>
          </cell>
          <cell r="C181" t="str">
            <v>Cyprus</v>
          </cell>
          <cell r="D181">
            <v>2010</v>
          </cell>
          <cell r="E181">
            <v>0.29680000000000001</v>
          </cell>
          <cell r="F181" t="str">
            <v>ratio</v>
          </cell>
          <cell r="G181">
            <v>40706</v>
          </cell>
        </row>
        <row r="182">
          <cell r="A182" t="str">
            <v>RuralPopulation-Czech Republic-2010</v>
          </cell>
          <cell r="B182" t="str">
            <v>RuralPopulation</v>
          </cell>
          <cell r="C182" t="str">
            <v>Czech Republic</v>
          </cell>
          <cell r="D182">
            <v>2010</v>
          </cell>
          <cell r="E182">
            <v>0.26459000000000005</v>
          </cell>
          <cell r="F182" t="str">
            <v>ratio</v>
          </cell>
          <cell r="G182">
            <v>40706</v>
          </cell>
        </row>
        <row r="183">
          <cell r="A183" t="str">
            <v>RuralPopulation-Denmark-2010</v>
          </cell>
          <cell r="B183" t="str">
            <v>RuralPopulation</v>
          </cell>
          <cell r="C183" t="str">
            <v>Denmark</v>
          </cell>
          <cell r="D183">
            <v>2010</v>
          </cell>
          <cell r="E183">
            <v>0.13134000000000001</v>
          </cell>
          <cell r="F183" t="str">
            <v>ratio</v>
          </cell>
          <cell r="G183">
            <v>40706</v>
          </cell>
        </row>
        <row r="184">
          <cell r="A184" t="str">
            <v>RuralPopulation-Estonia-2010</v>
          </cell>
          <cell r="B184" t="str">
            <v>RuralPopulation</v>
          </cell>
          <cell r="C184" t="str">
            <v>Estonia</v>
          </cell>
          <cell r="D184">
            <v>2010</v>
          </cell>
          <cell r="E184">
            <v>0.30513000000000007</v>
          </cell>
          <cell r="F184" t="str">
            <v>ratio</v>
          </cell>
          <cell r="G184">
            <v>40706</v>
          </cell>
        </row>
        <row r="185">
          <cell r="A185" t="str">
            <v>RuralPopulation-Finland-2010</v>
          </cell>
          <cell r="B185" t="str">
            <v>RuralPopulation</v>
          </cell>
          <cell r="C185" t="str">
            <v>Finland</v>
          </cell>
          <cell r="D185">
            <v>2010</v>
          </cell>
          <cell r="E185">
            <v>0.14910000000000001</v>
          </cell>
          <cell r="F185" t="str">
            <v>ratio</v>
          </cell>
          <cell r="G185">
            <v>40706</v>
          </cell>
        </row>
        <row r="186">
          <cell r="A186" t="str">
            <v>RuralPopulation-France-2010</v>
          </cell>
          <cell r="B186" t="str">
            <v>RuralPopulation</v>
          </cell>
          <cell r="C186" t="str">
            <v>France</v>
          </cell>
          <cell r="D186">
            <v>2010</v>
          </cell>
          <cell r="E186">
            <v>0.14748999999999995</v>
          </cell>
          <cell r="F186" t="str">
            <v>ratio</v>
          </cell>
          <cell r="G186">
            <v>40706</v>
          </cell>
        </row>
        <row r="187">
          <cell r="A187" t="str">
            <v>RuralPopulation-Georgia-2010</v>
          </cell>
          <cell r="B187" t="str">
            <v>RuralPopulation</v>
          </cell>
          <cell r="C187" t="str">
            <v>Georgia</v>
          </cell>
          <cell r="D187">
            <v>2010</v>
          </cell>
          <cell r="E187">
            <v>0.47253000000000001</v>
          </cell>
          <cell r="F187" t="str">
            <v>ratio</v>
          </cell>
          <cell r="G187">
            <v>40706</v>
          </cell>
        </row>
        <row r="188">
          <cell r="A188" t="str">
            <v>RuralPopulation-Germany-2010</v>
          </cell>
          <cell r="B188" t="str">
            <v>RuralPopulation</v>
          </cell>
          <cell r="C188" t="str">
            <v>Germany</v>
          </cell>
          <cell r="D188">
            <v>2010</v>
          </cell>
          <cell r="E188">
            <v>0.26150999999999996</v>
          </cell>
          <cell r="F188" t="str">
            <v>ratio</v>
          </cell>
          <cell r="G188">
            <v>40706</v>
          </cell>
        </row>
        <row r="189">
          <cell r="A189" t="str">
            <v>RuralPopulation-Greece-2010</v>
          </cell>
          <cell r="B189" t="str">
            <v>RuralPopulation</v>
          </cell>
          <cell r="C189" t="str">
            <v>Greece</v>
          </cell>
          <cell r="D189">
            <v>2010</v>
          </cell>
          <cell r="E189">
            <v>0.38585999999999998</v>
          </cell>
          <cell r="F189" t="str">
            <v>ratio</v>
          </cell>
          <cell r="G189">
            <v>40706</v>
          </cell>
        </row>
        <row r="190">
          <cell r="A190" t="str">
            <v>RuralPopulation-Hungary-2010</v>
          </cell>
          <cell r="B190" t="str">
            <v>RuralPopulation</v>
          </cell>
          <cell r="C190" t="str">
            <v>Hungary</v>
          </cell>
          <cell r="D190">
            <v>2010</v>
          </cell>
          <cell r="E190">
            <v>0.31905</v>
          </cell>
          <cell r="F190" t="str">
            <v>ratio</v>
          </cell>
          <cell r="G190">
            <v>40706</v>
          </cell>
        </row>
        <row r="191">
          <cell r="A191" t="str">
            <v>RuralPopulation-Iceland-2010</v>
          </cell>
          <cell r="B191" t="str">
            <v>RuralPopulation</v>
          </cell>
          <cell r="C191" t="str">
            <v>Iceland</v>
          </cell>
          <cell r="D191">
            <v>2010</v>
          </cell>
          <cell r="E191">
            <v>6.5840000000000037E-2</v>
          </cell>
          <cell r="F191" t="str">
            <v>ratio</v>
          </cell>
          <cell r="G191">
            <v>40706</v>
          </cell>
        </row>
        <row r="192">
          <cell r="A192" t="str">
            <v>RuralPopulation-Ireland-2010</v>
          </cell>
          <cell r="B192" t="str">
            <v>RuralPopulation</v>
          </cell>
          <cell r="C192" t="str">
            <v>Ireland</v>
          </cell>
          <cell r="D192">
            <v>2010</v>
          </cell>
          <cell r="E192">
            <v>0.38058999999999998</v>
          </cell>
          <cell r="F192" t="str">
            <v>ratio</v>
          </cell>
          <cell r="G192">
            <v>40706</v>
          </cell>
        </row>
        <row r="193">
          <cell r="A193" t="str">
            <v>RuralPopulation-Israel-2010</v>
          </cell>
          <cell r="B193" t="str">
            <v>RuralPopulation</v>
          </cell>
          <cell r="C193" t="str">
            <v>Israel</v>
          </cell>
          <cell r="D193">
            <v>2010</v>
          </cell>
          <cell r="E193">
            <v>8.1470000000000056E-2</v>
          </cell>
          <cell r="F193" t="str">
            <v>ratio</v>
          </cell>
          <cell r="G193">
            <v>40706</v>
          </cell>
        </row>
        <row r="194">
          <cell r="A194" t="str">
            <v>RuralPopulation-Italy-2010</v>
          </cell>
          <cell r="B194" t="str">
            <v>RuralPopulation</v>
          </cell>
          <cell r="C194" t="str">
            <v>Italy</v>
          </cell>
          <cell r="D194">
            <v>2010</v>
          </cell>
          <cell r="E194">
            <v>0.31640000000000001</v>
          </cell>
          <cell r="F194" t="str">
            <v>ratio</v>
          </cell>
          <cell r="G194">
            <v>40706</v>
          </cell>
        </row>
        <row r="195">
          <cell r="A195" t="str">
            <v>RuralPopulation-Kazakhstan-2010</v>
          </cell>
          <cell r="B195" t="str">
            <v>RuralPopulation</v>
          </cell>
          <cell r="C195" t="str">
            <v>Kazakhstan</v>
          </cell>
          <cell r="D195">
            <v>2010</v>
          </cell>
          <cell r="E195">
            <v>0.41493999999999998</v>
          </cell>
          <cell r="F195" t="str">
            <v>ratio</v>
          </cell>
          <cell r="G195">
            <v>40706</v>
          </cell>
        </row>
        <row r="196">
          <cell r="A196" t="str">
            <v>RuralPopulation-Kyrgyzstan-2010</v>
          </cell>
          <cell r="B196" t="str">
            <v>RuralPopulation</v>
          </cell>
          <cell r="C196" t="str">
            <v>Kyrgyzstan</v>
          </cell>
          <cell r="D196">
            <v>2010</v>
          </cell>
          <cell r="E196">
            <v>0.65450999999999993</v>
          </cell>
          <cell r="F196" t="str">
            <v>ratio</v>
          </cell>
          <cell r="G196">
            <v>40706</v>
          </cell>
        </row>
        <row r="197">
          <cell r="A197" t="str">
            <v>RuralPopulation-Latvia-2010</v>
          </cell>
          <cell r="B197" t="str">
            <v>RuralPopulation</v>
          </cell>
          <cell r="C197" t="str">
            <v>Latvia</v>
          </cell>
          <cell r="D197">
            <v>2010</v>
          </cell>
          <cell r="E197">
            <v>0.32280000000000003</v>
          </cell>
          <cell r="F197" t="str">
            <v>ratio</v>
          </cell>
          <cell r="G197">
            <v>40706</v>
          </cell>
        </row>
        <row r="198">
          <cell r="A198" t="str">
            <v>RuralPopulation-Liechtenstein-2010</v>
          </cell>
          <cell r="B198" t="str">
            <v>RuralPopulation</v>
          </cell>
          <cell r="C198" t="str">
            <v>Liechtenstein</v>
          </cell>
          <cell r="D198">
            <v>2010</v>
          </cell>
          <cell r="E198">
            <v>0.85692999999999997</v>
          </cell>
          <cell r="F198" t="str">
            <v>ratio</v>
          </cell>
          <cell r="G198">
            <v>40706</v>
          </cell>
        </row>
        <row r="199">
          <cell r="A199" t="str">
            <v>RuralPopulation-Lithuania-2010</v>
          </cell>
          <cell r="B199" t="str">
            <v>RuralPopulation</v>
          </cell>
          <cell r="C199" t="str">
            <v>Lithuania</v>
          </cell>
          <cell r="D199">
            <v>2010</v>
          </cell>
          <cell r="E199">
            <v>0.33016000000000006</v>
          </cell>
          <cell r="F199" t="str">
            <v>ratio</v>
          </cell>
          <cell r="G199">
            <v>40706</v>
          </cell>
        </row>
        <row r="200">
          <cell r="A200" t="str">
            <v>RuralPopulation-Luxembourg-2010</v>
          </cell>
          <cell r="B200" t="str">
            <v>RuralPopulation</v>
          </cell>
          <cell r="C200" t="str">
            <v>Luxembourg</v>
          </cell>
          <cell r="D200">
            <v>2010</v>
          </cell>
          <cell r="E200">
            <v>0.14813999999999994</v>
          </cell>
          <cell r="F200" t="str">
            <v>ratio</v>
          </cell>
          <cell r="G200">
            <v>40706</v>
          </cell>
        </row>
        <row r="201">
          <cell r="A201" t="str">
            <v>RuralPopulation-Malta-2010</v>
          </cell>
          <cell r="B201" t="str">
            <v>RuralPopulation</v>
          </cell>
          <cell r="C201" t="str">
            <v>Malta</v>
          </cell>
          <cell r="D201">
            <v>2010</v>
          </cell>
          <cell r="E201">
            <v>5.3319999999999937E-2</v>
          </cell>
          <cell r="F201" t="str">
            <v>ratio</v>
          </cell>
          <cell r="G201">
            <v>40706</v>
          </cell>
        </row>
        <row r="202">
          <cell r="A202" t="str">
            <v>RuralPopulation-Monaco-2010</v>
          </cell>
          <cell r="B202" t="str">
            <v>RuralPopulation</v>
          </cell>
          <cell r="C202" t="str">
            <v>Monaco</v>
          </cell>
          <cell r="D202">
            <v>2010</v>
          </cell>
          <cell r="E202">
            <v>0</v>
          </cell>
          <cell r="F202" t="str">
            <v>ratio</v>
          </cell>
          <cell r="G202">
            <v>40706</v>
          </cell>
        </row>
        <row r="203">
          <cell r="A203" t="str">
            <v>RuralPopulation-Montenegro-2010</v>
          </cell>
          <cell r="B203" t="str">
            <v>RuralPopulation</v>
          </cell>
          <cell r="C203" t="str">
            <v>Montenegro</v>
          </cell>
          <cell r="D203">
            <v>2010</v>
          </cell>
          <cell r="E203">
            <v>0.38542000000000004</v>
          </cell>
          <cell r="F203" t="str">
            <v>ratio</v>
          </cell>
          <cell r="G203">
            <v>40706</v>
          </cell>
        </row>
        <row r="204">
          <cell r="A204" t="str">
            <v>RuralPopulation-Netherlands-2010</v>
          </cell>
          <cell r="B204" t="str">
            <v>RuralPopulation</v>
          </cell>
          <cell r="C204" t="str">
            <v>Netherlands</v>
          </cell>
          <cell r="D204">
            <v>2010</v>
          </cell>
          <cell r="E204">
            <v>0.17138999999999996</v>
          </cell>
          <cell r="F204" t="str">
            <v>ratio</v>
          </cell>
          <cell r="G204">
            <v>40706</v>
          </cell>
        </row>
        <row r="205">
          <cell r="A205" t="str">
            <v>RuralPopulation-Norway-2010</v>
          </cell>
          <cell r="B205" t="str">
            <v>RuralPopulation</v>
          </cell>
          <cell r="C205" t="str">
            <v>Norway</v>
          </cell>
          <cell r="D205">
            <v>2010</v>
          </cell>
          <cell r="E205">
            <v>0.20588999999999999</v>
          </cell>
          <cell r="F205" t="str">
            <v>ratio</v>
          </cell>
          <cell r="G205">
            <v>40706</v>
          </cell>
        </row>
        <row r="206">
          <cell r="A206" t="str">
            <v>RuralPopulation-Poland-2010</v>
          </cell>
          <cell r="B206" t="str">
            <v>RuralPopulation</v>
          </cell>
          <cell r="C206" t="str">
            <v>Poland</v>
          </cell>
          <cell r="D206">
            <v>2010</v>
          </cell>
          <cell r="E206">
            <v>0.39041999999999999</v>
          </cell>
          <cell r="F206" t="str">
            <v>ratio</v>
          </cell>
          <cell r="G206">
            <v>40706</v>
          </cell>
        </row>
        <row r="207">
          <cell r="A207" t="str">
            <v>RuralPopulation-Portugal-2010</v>
          </cell>
          <cell r="B207" t="str">
            <v>RuralPopulation</v>
          </cell>
          <cell r="C207" t="str">
            <v>Portugal</v>
          </cell>
          <cell r="D207">
            <v>2010</v>
          </cell>
          <cell r="E207">
            <v>0.39296999999999999</v>
          </cell>
          <cell r="F207" t="str">
            <v>ratio</v>
          </cell>
          <cell r="G207">
            <v>40706</v>
          </cell>
        </row>
        <row r="208">
          <cell r="A208" t="str">
            <v>RuralPopulation-Republic of Moldova-2010</v>
          </cell>
          <cell r="B208" t="str">
            <v>RuralPopulation</v>
          </cell>
          <cell r="C208" t="str">
            <v>Republic of Moldova</v>
          </cell>
          <cell r="D208">
            <v>2010</v>
          </cell>
          <cell r="E208">
            <v>0.53049999999999997</v>
          </cell>
          <cell r="F208" t="str">
            <v>ratio</v>
          </cell>
          <cell r="G208">
            <v>40706</v>
          </cell>
        </row>
        <row r="209">
          <cell r="A209" t="str">
            <v>RuralPopulation-Romania-2010</v>
          </cell>
          <cell r="B209" t="str">
            <v>RuralPopulation</v>
          </cell>
          <cell r="C209" t="str">
            <v>Romania</v>
          </cell>
          <cell r="D209">
            <v>2010</v>
          </cell>
          <cell r="E209">
            <v>0.42532999999999999</v>
          </cell>
          <cell r="F209" t="str">
            <v>ratio</v>
          </cell>
          <cell r="G209">
            <v>40706</v>
          </cell>
        </row>
        <row r="210">
          <cell r="A210" t="str">
            <v>RuralPopulation-Russian Federation-2010</v>
          </cell>
          <cell r="B210" t="str">
            <v>RuralPopulation</v>
          </cell>
          <cell r="C210" t="str">
            <v>Russian Federation</v>
          </cell>
          <cell r="D210">
            <v>2010</v>
          </cell>
          <cell r="E210">
            <v>0.26832999999999996</v>
          </cell>
          <cell r="F210" t="str">
            <v>ratio</v>
          </cell>
          <cell r="G210">
            <v>40706</v>
          </cell>
        </row>
        <row r="211">
          <cell r="A211" t="str">
            <v>RuralPopulation-San Marino-2010</v>
          </cell>
          <cell r="B211" t="str">
            <v>RuralPopulation</v>
          </cell>
          <cell r="C211" t="str">
            <v>San Marino</v>
          </cell>
          <cell r="D211">
            <v>2010</v>
          </cell>
          <cell r="E211">
            <v>5.9120000000000061E-2</v>
          </cell>
          <cell r="F211" t="str">
            <v>ratio</v>
          </cell>
          <cell r="G211">
            <v>40706</v>
          </cell>
        </row>
        <row r="212">
          <cell r="A212" t="str">
            <v>RuralPopulation-Serbia-2010</v>
          </cell>
          <cell r="B212" t="str">
            <v>RuralPopulation</v>
          </cell>
          <cell r="C212" t="str">
            <v>Serbia</v>
          </cell>
          <cell r="D212">
            <v>2010</v>
          </cell>
          <cell r="E212">
            <v>0.43939</v>
          </cell>
          <cell r="F212" t="str">
            <v>ratio</v>
          </cell>
          <cell r="G212">
            <v>40706</v>
          </cell>
        </row>
        <row r="213">
          <cell r="A213" t="str">
            <v>RuralPopulation-Slovak Republic-2010</v>
          </cell>
          <cell r="B213" t="str">
            <v>RuralPopulation</v>
          </cell>
          <cell r="C213" t="str">
            <v>Slovak Republic</v>
          </cell>
          <cell r="D213">
            <v>2010</v>
          </cell>
          <cell r="E213">
            <v>0.45033000000000001</v>
          </cell>
          <cell r="F213" t="str">
            <v>ratio</v>
          </cell>
          <cell r="G213">
            <v>40706</v>
          </cell>
        </row>
        <row r="214">
          <cell r="A214" t="str">
            <v>RuralPopulation-Slovenia-2010</v>
          </cell>
          <cell r="B214" t="str">
            <v>RuralPopulation</v>
          </cell>
          <cell r="C214" t="str">
            <v>Slovenia</v>
          </cell>
          <cell r="D214">
            <v>2010</v>
          </cell>
          <cell r="E214">
            <v>0.50495000000000001</v>
          </cell>
          <cell r="F214" t="str">
            <v>ratio</v>
          </cell>
          <cell r="G214">
            <v>40706</v>
          </cell>
        </row>
        <row r="215">
          <cell r="A215" t="str">
            <v>RuralPopulation-Spain-2010</v>
          </cell>
          <cell r="B215" t="str">
            <v>RuralPopulation</v>
          </cell>
          <cell r="C215" t="str">
            <v>Spain</v>
          </cell>
          <cell r="D215">
            <v>2010</v>
          </cell>
          <cell r="E215">
            <v>0.22603999999999999</v>
          </cell>
          <cell r="F215" t="str">
            <v>ratio</v>
          </cell>
          <cell r="G215">
            <v>40706</v>
          </cell>
        </row>
        <row r="216">
          <cell r="A216" t="str">
            <v>RuralPopulation-Sweden-2010</v>
          </cell>
          <cell r="B216" t="str">
            <v>RuralPopulation</v>
          </cell>
          <cell r="C216" t="str">
            <v>Sweden</v>
          </cell>
          <cell r="D216">
            <v>2010</v>
          </cell>
          <cell r="E216">
            <v>0.15317999999999998</v>
          </cell>
          <cell r="F216" t="str">
            <v>ratio</v>
          </cell>
          <cell r="G216">
            <v>40706</v>
          </cell>
        </row>
        <row r="217">
          <cell r="A217" t="str">
            <v>RuralPopulation-Switzerland-2010</v>
          </cell>
          <cell r="B217" t="str">
            <v>RuralPopulation</v>
          </cell>
          <cell r="C217" t="str">
            <v>Switzerland</v>
          </cell>
          <cell r="D217">
            <v>2010</v>
          </cell>
          <cell r="E217">
            <v>0.26376999999999995</v>
          </cell>
          <cell r="F217" t="str">
            <v>ratio</v>
          </cell>
          <cell r="G217">
            <v>40706</v>
          </cell>
        </row>
        <row r="218">
          <cell r="A218" t="str">
            <v>RuralPopulation-Tajikistan-2010</v>
          </cell>
          <cell r="B218" t="str">
            <v>RuralPopulation</v>
          </cell>
          <cell r="C218" t="str">
            <v>Tajikistan</v>
          </cell>
          <cell r="D218">
            <v>2010</v>
          </cell>
          <cell r="E218">
            <v>0.73680999999999996</v>
          </cell>
          <cell r="F218" t="str">
            <v>ratio</v>
          </cell>
          <cell r="G218">
            <v>40706</v>
          </cell>
        </row>
        <row r="219">
          <cell r="A219" t="str">
            <v>RuralPopulation-The fYR of Macedonia-2010</v>
          </cell>
          <cell r="B219" t="str">
            <v>RuralPopulation</v>
          </cell>
          <cell r="C219" t="str">
            <v>The fYR of Macedonia</v>
          </cell>
          <cell r="D219">
            <v>2010</v>
          </cell>
          <cell r="E219">
            <v>0.40686999999999995</v>
          </cell>
          <cell r="F219" t="str">
            <v>ratio</v>
          </cell>
          <cell r="G219">
            <v>40706</v>
          </cell>
        </row>
        <row r="220">
          <cell r="A220" t="str">
            <v>RuralPopulation-Turkey-2010</v>
          </cell>
          <cell r="B220" t="str">
            <v>RuralPopulation</v>
          </cell>
          <cell r="C220" t="str">
            <v>Turkey</v>
          </cell>
          <cell r="D220">
            <v>2010</v>
          </cell>
          <cell r="E220">
            <v>0.30351</v>
          </cell>
          <cell r="F220" t="str">
            <v>ratio</v>
          </cell>
          <cell r="G220">
            <v>40706</v>
          </cell>
        </row>
        <row r="221">
          <cell r="A221" t="str">
            <v>RuralPopulation-Turkmenistan-2010</v>
          </cell>
          <cell r="B221" t="str">
            <v>RuralPopulation</v>
          </cell>
          <cell r="C221" t="str">
            <v>Turkmenistan</v>
          </cell>
          <cell r="D221">
            <v>2010</v>
          </cell>
          <cell r="E221">
            <v>0.50497999999999998</v>
          </cell>
          <cell r="F221" t="str">
            <v>ratio</v>
          </cell>
          <cell r="G221">
            <v>40706</v>
          </cell>
        </row>
        <row r="222">
          <cell r="A222" t="str">
            <v>RuralPopulation-Ukraine-2010</v>
          </cell>
          <cell r="B222" t="str">
            <v>RuralPopulation</v>
          </cell>
          <cell r="C222" t="str">
            <v>Ukraine</v>
          </cell>
          <cell r="D222">
            <v>2010</v>
          </cell>
          <cell r="E222">
            <v>0.31212999999999996</v>
          </cell>
          <cell r="F222" t="str">
            <v>ratio</v>
          </cell>
          <cell r="G222">
            <v>40706</v>
          </cell>
        </row>
        <row r="223">
          <cell r="A223" t="str">
            <v>RuralPopulation-United Kingdom-2010</v>
          </cell>
          <cell r="B223" t="str">
            <v>RuralPopulation</v>
          </cell>
          <cell r="C223" t="str">
            <v>United Kingdom</v>
          </cell>
          <cell r="D223">
            <v>2010</v>
          </cell>
          <cell r="E223">
            <v>0.20361999999999994</v>
          </cell>
          <cell r="F223" t="str">
            <v>ratio</v>
          </cell>
          <cell r="G223">
            <v>40706</v>
          </cell>
        </row>
        <row r="224">
          <cell r="A224" t="str">
            <v>RuralPopulation-United States-2010</v>
          </cell>
          <cell r="B224" t="str">
            <v>RuralPopulation</v>
          </cell>
          <cell r="C224" t="str">
            <v>United States</v>
          </cell>
          <cell r="D224">
            <v>2010</v>
          </cell>
          <cell r="E224">
            <v>0.17713999999999999</v>
          </cell>
          <cell r="F224" t="str">
            <v>ratio</v>
          </cell>
          <cell r="G224">
            <v>40706</v>
          </cell>
        </row>
        <row r="225">
          <cell r="A225" t="str">
            <v>RuralPopulation-Uzbekistan-2010</v>
          </cell>
          <cell r="B225" t="str">
            <v>RuralPopulation</v>
          </cell>
          <cell r="C225" t="str">
            <v>Uzbekistan</v>
          </cell>
          <cell r="D225">
            <v>2010</v>
          </cell>
          <cell r="E225">
            <v>0.63753000000000004</v>
          </cell>
          <cell r="F225" t="str">
            <v>ratio</v>
          </cell>
          <cell r="G225">
            <v>40706</v>
          </cell>
        </row>
        <row r="226">
          <cell r="A226" t="str">
            <v>Landarea-Albania-2007</v>
          </cell>
          <cell r="B226" t="str">
            <v>Landarea</v>
          </cell>
          <cell r="C226" t="str">
            <v>Albania</v>
          </cell>
          <cell r="D226">
            <v>2007</v>
          </cell>
          <cell r="E226">
            <v>27400</v>
          </cell>
          <cell r="F226" t="str">
            <v>square kilometer</v>
          </cell>
          <cell r="G226">
            <v>40706</v>
          </cell>
        </row>
        <row r="227">
          <cell r="A227" t="str">
            <v>Landarea-Andorra-2007</v>
          </cell>
          <cell r="B227" t="str">
            <v>Landarea</v>
          </cell>
          <cell r="C227" t="str">
            <v>Andorra</v>
          </cell>
          <cell r="D227">
            <v>2007</v>
          </cell>
          <cell r="E227">
            <v>470</v>
          </cell>
          <cell r="F227" t="str">
            <v>square kilometer</v>
          </cell>
          <cell r="G227">
            <v>40706</v>
          </cell>
        </row>
        <row r="228">
          <cell r="A228" t="str">
            <v>Landarea-Armenia-2007</v>
          </cell>
          <cell r="B228" t="str">
            <v>Landarea</v>
          </cell>
          <cell r="C228" t="str">
            <v>Armenia</v>
          </cell>
          <cell r="D228">
            <v>2007</v>
          </cell>
          <cell r="E228">
            <v>28200</v>
          </cell>
          <cell r="F228" t="str">
            <v>square kilometer</v>
          </cell>
          <cell r="G228">
            <v>40706</v>
          </cell>
        </row>
        <row r="229">
          <cell r="A229" t="str">
            <v>Landarea-Austria-2007</v>
          </cell>
          <cell r="B229" t="str">
            <v>Landarea</v>
          </cell>
          <cell r="C229" t="str">
            <v>Austria</v>
          </cell>
          <cell r="D229">
            <v>2007</v>
          </cell>
          <cell r="E229">
            <v>82450</v>
          </cell>
          <cell r="F229" t="str">
            <v>square kilometer</v>
          </cell>
          <cell r="G229">
            <v>40706</v>
          </cell>
        </row>
        <row r="230">
          <cell r="A230" t="str">
            <v>Landarea-Azerbaijan-2007</v>
          </cell>
          <cell r="B230" t="str">
            <v>Landarea</v>
          </cell>
          <cell r="C230" t="str">
            <v>Azerbaijan</v>
          </cell>
          <cell r="D230">
            <v>2007</v>
          </cell>
          <cell r="E230">
            <v>82629</v>
          </cell>
          <cell r="F230" t="str">
            <v>square kilometer</v>
          </cell>
          <cell r="G230">
            <v>40706</v>
          </cell>
        </row>
        <row r="231">
          <cell r="A231" t="str">
            <v>Landarea-Belarus-2007</v>
          </cell>
          <cell r="B231" t="str">
            <v>Landarea</v>
          </cell>
          <cell r="C231" t="str">
            <v>Belarus</v>
          </cell>
          <cell r="D231">
            <v>2007</v>
          </cell>
          <cell r="E231">
            <v>202900</v>
          </cell>
          <cell r="F231" t="str">
            <v>square kilometer</v>
          </cell>
          <cell r="G231">
            <v>40706</v>
          </cell>
        </row>
        <row r="232">
          <cell r="A232" t="str">
            <v>Landarea-Belgium-2007</v>
          </cell>
          <cell r="B232" t="str">
            <v>Landarea</v>
          </cell>
          <cell r="C232" t="str">
            <v>Belgium</v>
          </cell>
          <cell r="D232">
            <v>2007</v>
          </cell>
          <cell r="E232">
            <v>30280</v>
          </cell>
          <cell r="F232" t="str">
            <v>square kilometer</v>
          </cell>
          <cell r="G232">
            <v>40706</v>
          </cell>
        </row>
        <row r="233">
          <cell r="A233" t="str">
            <v>Landarea-Bosnia and Herzegovina-2007</v>
          </cell>
          <cell r="B233" t="str">
            <v>Landarea</v>
          </cell>
          <cell r="C233" t="str">
            <v>Bosnia and Herzegovina</v>
          </cell>
          <cell r="D233">
            <v>2007</v>
          </cell>
          <cell r="E233">
            <v>51200</v>
          </cell>
          <cell r="F233" t="str">
            <v>square kilometer</v>
          </cell>
          <cell r="G233">
            <v>40706</v>
          </cell>
        </row>
        <row r="234">
          <cell r="A234" t="str">
            <v>Landarea-Bulgaria-2007</v>
          </cell>
          <cell r="B234" t="str">
            <v>Landarea</v>
          </cell>
          <cell r="C234" t="str">
            <v>Bulgaria</v>
          </cell>
          <cell r="D234">
            <v>2007</v>
          </cell>
          <cell r="E234">
            <v>108610</v>
          </cell>
          <cell r="F234" t="str">
            <v>square kilometer</v>
          </cell>
          <cell r="G234">
            <v>40706</v>
          </cell>
        </row>
        <row r="235">
          <cell r="A235" t="str">
            <v>Landarea-Canada-2007</v>
          </cell>
          <cell r="B235" t="str">
            <v>Landarea</v>
          </cell>
          <cell r="C235" t="str">
            <v>Canada</v>
          </cell>
          <cell r="D235">
            <v>2007</v>
          </cell>
          <cell r="E235">
            <v>9093510</v>
          </cell>
          <cell r="F235" t="str">
            <v>square kilometer</v>
          </cell>
          <cell r="G235">
            <v>40706</v>
          </cell>
        </row>
        <row r="236">
          <cell r="A236" t="str">
            <v>Landarea-Croatia-2007</v>
          </cell>
          <cell r="B236" t="str">
            <v>Landarea</v>
          </cell>
          <cell r="C236" t="str">
            <v>Croatia</v>
          </cell>
          <cell r="D236">
            <v>2007</v>
          </cell>
          <cell r="E236">
            <v>53910</v>
          </cell>
          <cell r="F236" t="str">
            <v>square kilometer</v>
          </cell>
          <cell r="G236">
            <v>40706</v>
          </cell>
        </row>
        <row r="237">
          <cell r="A237" t="str">
            <v>Landarea-Cyprus-2007</v>
          </cell>
          <cell r="B237" t="str">
            <v>Landarea</v>
          </cell>
          <cell r="C237" t="str">
            <v>Cyprus</v>
          </cell>
          <cell r="D237">
            <v>2007</v>
          </cell>
          <cell r="E237">
            <v>9240</v>
          </cell>
          <cell r="F237" t="str">
            <v>square kilometer</v>
          </cell>
          <cell r="G237">
            <v>40706</v>
          </cell>
        </row>
        <row r="238">
          <cell r="A238" t="str">
            <v>Landarea-Czech Republic-2007</v>
          </cell>
          <cell r="B238" t="str">
            <v>Landarea</v>
          </cell>
          <cell r="C238" t="str">
            <v>Czech Republic</v>
          </cell>
          <cell r="D238">
            <v>2007</v>
          </cell>
          <cell r="E238">
            <v>77250</v>
          </cell>
          <cell r="F238" t="str">
            <v>square kilometer</v>
          </cell>
          <cell r="G238">
            <v>40706</v>
          </cell>
        </row>
        <row r="239">
          <cell r="A239" t="str">
            <v>Landarea-Denmark-2007</v>
          </cell>
          <cell r="B239" t="str">
            <v>Landarea</v>
          </cell>
          <cell r="C239" t="str">
            <v>Denmark</v>
          </cell>
          <cell r="D239">
            <v>2007</v>
          </cell>
          <cell r="E239">
            <v>42430</v>
          </cell>
          <cell r="F239" t="str">
            <v>square kilometer</v>
          </cell>
          <cell r="G239">
            <v>40706</v>
          </cell>
        </row>
        <row r="240">
          <cell r="A240" t="str">
            <v>Landarea-Estonia-2007</v>
          </cell>
          <cell r="B240" t="str">
            <v>Landarea</v>
          </cell>
          <cell r="C240" t="str">
            <v>Estonia</v>
          </cell>
          <cell r="D240">
            <v>2007</v>
          </cell>
          <cell r="E240">
            <v>42390</v>
          </cell>
          <cell r="F240" t="str">
            <v>square kilometer</v>
          </cell>
          <cell r="G240">
            <v>40706</v>
          </cell>
        </row>
        <row r="241">
          <cell r="A241" t="str">
            <v>Landarea-Finland-2007</v>
          </cell>
          <cell r="B241" t="str">
            <v>Landarea</v>
          </cell>
          <cell r="C241" t="str">
            <v>Finland</v>
          </cell>
          <cell r="D241">
            <v>2007</v>
          </cell>
          <cell r="E241">
            <v>304090</v>
          </cell>
          <cell r="F241" t="str">
            <v>square kilometer</v>
          </cell>
          <cell r="G241">
            <v>40706</v>
          </cell>
        </row>
        <row r="242">
          <cell r="A242" t="str">
            <v>Landarea-France-2007</v>
          </cell>
          <cell r="B242" t="str">
            <v>Landarea</v>
          </cell>
          <cell r="C242" t="str">
            <v>France</v>
          </cell>
          <cell r="D242">
            <v>2007</v>
          </cell>
          <cell r="E242">
            <v>547660</v>
          </cell>
          <cell r="F242" t="str">
            <v>square kilometer</v>
          </cell>
          <cell r="G242">
            <v>40706</v>
          </cell>
        </row>
        <row r="243">
          <cell r="A243" t="str">
            <v>Landarea-Georgia-2007</v>
          </cell>
          <cell r="B243" t="str">
            <v>Landarea</v>
          </cell>
          <cell r="C243" t="str">
            <v>Georgia</v>
          </cell>
          <cell r="D243">
            <v>2007</v>
          </cell>
          <cell r="E243">
            <v>69490</v>
          </cell>
          <cell r="F243" t="str">
            <v>square kilometer</v>
          </cell>
          <cell r="G243">
            <v>40706</v>
          </cell>
        </row>
        <row r="244">
          <cell r="A244" t="str">
            <v>Landarea-Germany-2007</v>
          </cell>
          <cell r="B244" t="str">
            <v>Landarea</v>
          </cell>
          <cell r="C244" t="str">
            <v>Germany</v>
          </cell>
          <cell r="D244">
            <v>2007</v>
          </cell>
          <cell r="E244">
            <v>348770</v>
          </cell>
          <cell r="F244" t="str">
            <v>square kilometer</v>
          </cell>
          <cell r="G244">
            <v>40706</v>
          </cell>
        </row>
        <row r="245">
          <cell r="A245" t="str">
            <v>Landarea-Greece-2007</v>
          </cell>
          <cell r="B245" t="str">
            <v>Landarea</v>
          </cell>
          <cell r="C245" t="str">
            <v>Greece</v>
          </cell>
          <cell r="D245">
            <v>2007</v>
          </cell>
          <cell r="E245">
            <v>128900</v>
          </cell>
          <cell r="F245" t="str">
            <v>square kilometer</v>
          </cell>
          <cell r="G245">
            <v>40706</v>
          </cell>
        </row>
        <row r="246">
          <cell r="A246" t="str">
            <v>Landarea-Hungary-2007</v>
          </cell>
          <cell r="B246" t="str">
            <v>Landarea</v>
          </cell>
          <cell r="C246" t="str">
            <v>Hungary</v>
          </cell>
          <cell r="D246">
            <v>2007</v>
          </cell>
          <cell r="E246">
            <v>89610</v>
          </cell>
          <cell r="F246" t="str">
            <v>square kilometer</v>
          </cell>
          <cell r="G246">
            <v>40706</v>
          </cell>
        </row>
        <row r="247">
          <cell r="A247" t="str">
            <v>Landarea-Iceland-2007</v>
          </cell>
          <cell r="B247" t="str">
            <v>Landarea</v>
          </cell>
          <cell r="C247" t="str">
            <v>Iceland</v>
          </cell>
          <cell r="D247">
            <v>2007</v>
          </cell>
          <cell r="E247">
            <v>100250</v>
          </cell>
          <cell r="F247" t="str">
            <v>square kilometer</v>
          </cell>
          <cell r="G247">
            <v>40706</v>
          </cell>
        </row>
        <row r="248">
          <cell r="A248" t="str">
            <v>Landarea-Ireland-2007</v>
          </cell>
          <cell r="B248" t="str">
            <v>Landarea</v>
          </cell>
          <cell r="C248" t="str">
            <v>Ireland</v>
          </cell>
          <cell r="D248">
            <v>2007</v>
          </cell>
          <cell r="E248">
            <v>68890</v>
          </cell>
          <cell r="F248" t="str">
            <v>square kilometer</v>
          </cell>
          <cell r="G248">
            <v>40706</v>
          </cell>
        </row>
        <row r="249">
          <cell r="A249" t="str">
            <v>Landarea-Israel-2007</v>
          </cell>
          <cell r="B249" t="str">
            <v>Landarea</v>
          </cell>
          <cell r="C249" t="str">
            <v>Israel</v>
          </cell>
          <cell r="D249">
            <v>2007</v>
          </cell>
          <cell r="E249">
            <v>21640</v>
          </cell>
          <cell r="F249" t="str">
            <v>square kilometer</v>
          </cell>
          <cell r="G249">
            <v>40706</v>
          </cell>
        </row>
        <row r="250">
          <cell r="A250" t="str">
            <v>Landarea-Italy-2007</v>
          </cell>
          <cell r="B250" t="str">
            <v>Landarea</v>
          </cell>
          <cell r="C250" t="str">
            <v>Italy</v>
          </cell>
          <cell r="D250">
            <v>2007</v>
          </cell>
          <cell r="E250">
            <v>294140</v>
          </cell>
          <cell r="F250" t="str">
            <v>square kilometer</v>
          </cell>
          <cell r="G250">
            <v>40706</v>
          </cell>
        </row>
        <row r="251">
          <cell r="A251" t="str">
            <v>Landarea-Kazakhstan-2007</v>
          </cell>
          <cell r="B251" t="str">
            <v>Landarea</v>
          </cell>
          <cell r="C251" t="str">
            <v>Kazakhstan</v>
          </cell>
          <cell r="D251">
            <v>2007</v>
          </cell>
          <cell r="E251">
            <v>2699700</v>
          </cell>
          <cell r="F251" t="str">
            <v>square kilometer</v>
          </cell>
          <cell r="G251">
            <v>40706</v>
          </cell>
        </row>
        <row r="252">
          <cell r="A252" t="str">
            <v>Landarea-Kyrgyzstan-2007</v>
          </cell>
          <cell r="B252" t="str">
            <v>Landarea</v>
          </cell>
          <cell r="C252" t="str">
            <v>Kyrgyzstan</v>
          </cell>
          <cell r="D252">
            <v>2007</v>
          </cell>
          <cell r="E252">
            <v>191800</v>
          </cell>
          <cell r="F252" t="str">
            <v>square kilometer</v>
          </cell>
          <cell r="G252">
            <v>40706</v>
          </cell>
        </row>
        <row r="253">
          <cell r="A253" t="str">
            <v>Landarea-Latvia-2007</v>
          </cell>
          <cell r="B253" t="str">
            <v>Landarea</v>
          </cell>
          <cell r="C253" t="str">
            <v>Latvia</v>
          </cell>
          <cell r="D253">
            <v>2007</v>
          </cell>
          <cell r="E253">
            <v>62250</v>
          </cell>
          <cell r="F253" t="str">
            <v>square kilometer</v>
          </cell>
          <cell r="G253">
            <v>40706</v>
          </cell>
        </row>
        <row r="254">
          <cell r="A254" t="str">
            <v>Landarea-Liechtenstein-2007</v>
          </cell>
          <cell r="B254" t="str">
            <v>Landarea</v>
          </cell>
          <cell r="C254" t="str">
            <v>Liechtenstein</v>
          </cell>
          <cell r="D254">
            <v>2007</v>
          </cell>
          <cell r="E254">
            <v>160</v>
          </cell>
          <cell r="F254" t="str">
            <v>square kilometer</v>
          </cell>
          <cell r="G254">
            <v>40706</v>
          </cell>
        </row>
        <row r="255">
          <cell r="A255" t="str">
            <v>Landarea-Lithuania-2007</v>
          </cell>
          <cell r="B255" t="str">
            <v>Landarea</v>
          </cell>
          <cell r="C255" t="str">
            <v>Lithuania</v>
          </cell>
          <cell r="D255">
            <v>2007</v>
          </cell>
          <cell r="E255">
            <v>62680</v>
          </cell>
          <cell r="F255" t="str">
            <v>square kilometer</v>
          </cell>
          <cell r="G255">
            <v>40706</v>
          </cell>
        </row>
        <row r="256">
          <cell r="A256" t="str">
            <v>Landarea-Luxembourg-2007</v>
          </cell>
          <cell r="B256" t="str">
            <v>Landarea</v>
          </cell>
          <cell r="C256" t="str">
            <v>Luxembourg</v>
          </cell>
          <cell r="D256">
            <v>2007</v>
          </cell>
          <cell r="E256">
            <v>2590</v>
          </cell>
          <cell r="F256" t="str">
            <v>square kilometer</v>
          </cell>
          <cell r="G256">
            <v>40706</v>
          </cell>
        </row>
        <row r="257">
          <cell r="A257" t="str">
            <v>Landarea-Malta-2007</v>
          </cell>
          <cell r="B257" t="str">
            <v>Landarea</v>
          </cell>
          <cell r="C257" t="str">
            <v>Malta</v>
          </cell>
          <cell r="D257">
            <v>2007</v>
          </cell>
          <cell r="E257">
            <v>320</v>
          </cell>
          <cell r="F257" t="str">
            <v>square kilometer</v>
          </cell>
          <cell r="G257">
            <v>40706</v>
          </cell>
        </row>
        <row r="258">
          <cell r="A258" t="str">
            <v>Landarea-Monaco-2007</v>
          </cell>
          <cell r="B258" t="str">
            <v>Landarea</v>
          </cell>
          <cell r="C258" t="str">
            <v>Monaco</v>
          </cell>
          <cell r="D258">
            <v>2007</v>
          </cell>
          <cell r="E258">
            <v>2</v>
          </cell>
          <cell r="F258" t="str">
            <v>square kilometer</v>
          </cell>
          <cell r="G258">
            <v>40706</v>
          </cell>
        </row>
        <row r="259">
          <cell r="A259" t="str">
            <v>Landarea-Montenegro-2007</v>
          </cell>
          <cell r="B259" t="str">
            <v>Landarea</v>
          </cell>
          <cell r="C259" t="str">
            <v>Montenegro</v>
          </cell>
          <cell r="D259">
            <v>2007</v>
          </cell>
          <cell r="E259">
            <v>13450</v>
          </cell>
          <cell r="F259" t="str">
            <v>square kilometer</v>
          </cell>
          <cell r="G259">
            <v>40706</v>
          </cell>
        </row>
        <row r="260">
          <cell r="A260" t="str">
            <v>Landarea-Netherlands-2007</v>
          </cell>
          <cell r="B260" t="str">
            <v>Landarea</v>
          </cell>
          <cell r="C260" t="str">
            <v>Netherlands</v>
          </cell>
          <cell r="D260">
            <v>2007</v>
          </cell>
          <cell r="E260">
            <v>33760</v>
          </cell>
          <cell r="F260" t="str">
            <v>square kilometer</v>
          </cell>
          <cell r="G260">
            <v>40706</v>
          </cell>
        </row>
        <row r="261">
          <cell r="A261" t="str">
            <v>Landarea-Norway-2007</v>
          </cell>
          <cell r="B261" t="str">
            <v>Landarea</v>
          </cell>
          <cell r="C261" t="str">
            <v>Norway</v>
          </cell>
          <cell r="D261">
            <v>2007</v>
          </cell>
          <cell r="E261">
            <v>304280</v>
          </cell>
          <cell r="F261" t="str">
            <v>square kilometer</v>
          </cell>
          <cell r="G261">
            <v>40706</v>
          </cell>
        </row>
        <row r="262">
          <cell r="A262" t="str">
            <v>Landarea-Poland-2007</v>
          </cell>
          <cell r="B262" t="str">
            <v>Landarea</v>
          </cell>
          <cell r="C262" t="str">
            <v>Poland</v>
          </cell>
          <cell r="D262">
            <v>2007</v>
          </cell>
          <cell r="E262">
            <v>304250</v>
          </cell>
          <cell r="F262" t="str">
            <v>square kilometer</v>
          </cell>
          <cell r="G262">
            <v>40706</v>
          </cell>
        </row>
        <row r="263">
          <cell r="A263" t="str">
            <v>Landarea-Portugal-2007</v>
          </cell>
          <cell r="B263" t="str">
            <v>Landarea</v>
          </cell>
          <cell r="C263" t="str">
            <v>Portugal</v>
          </cell>
          <cell r="D263">
            <v>2007</v>
          </cell>
          <cell r="E263">
            <v>91470</v>
          </cell>
          <cell r="F263" t="str">
            <v>square kilometer</v>
          </cell>
          <cell r="G263">
            <v>40706</v>
          </cell>
        </row>
        <row r="264">
          <cell r="A264" t="str">
            <v>Landarea-Republic of Moldova-2007</v>
          </cell>
          <cell r="B264" t="str">
            <v>Landarea</v>
          </cell>
          <cell r="C264" t="str">
            <v>Republic of Moldova</v>
          </cell>
          <cell r="D264">
            <v>2007</v>
          </cell>
          <cell r="E264">
            <v>32890</v>
          </cell>
          <cell r="F264" t="str">
            <v>square kilometer</v>
          </cell>
          <cell r="G264">
            <v>40706</v>
          </cell>
        </row>
        <row r="265">
          <cell r="A265" t="str">
            <v>Landarea-Romania-2007</v>
          </cell>
          <cell r="B265" t="str">
            <v>Landarea</v>
          </cell>
          <cell r="C265" t="str">
            <v>Romania</v>
          </cell>
          <cell r="D265">
            <v>2007</v>
          </cell>
          <cell r="E265">
            <v>229890</v>
          </cell>
          <cell r="F265" t="str">
            <v>square kilometer</v>
          </cell>
          <cell r="G265">
            <v>40706</v>
          </cell>
        </row>
        <row r="266">
          <cell r="A266" t="str">
            <v>Landarea-Russian Federation-2007</v>
          </cell>
          <cell r="B266" t="str">
            <v>Landarea</v>
          </cell>
          <cell r="C266" t="str">
            <v>Russian Federation</v>
          </cell>
          <cell r="D266">
            <v>2007</v>
          </cell>
          <cell r="E266">
            <v>16377740</v>
          </cell>
          <cell r="F266" t="str">
            <v>square kilometer</v>
          </cell>
          <cell r="G266">
            <v>40706</v>
          </cell>
        </row>
        <row r="267">
          <cell r="A267" t="str">
            <v>Landarea-San Marino-2007</v>
          </cell>
          <cell r="B267" t="str">
            <v>Landarea</v>
          </cell>
          <cell r="C267" t="str">
            <v>San Marino</v>
          </cell>
          <cell r="D267">
            <v>2007</v>
          </cell>
          <cell r="E267">
            <v>60</v>
          </cell>
          <cell r="F267" t="str">
            <v>square kilometer</v>
          </cell>
          <cell r="G267">
            <v>40706</v>
          </cell>
        </row>
        <row r="268">
          <cell r="A268" t="str">
            <v>Landarea-Serbia-2007</v>
          </cell>
          <cell r="B268" t="str">
            <v>Landarea</v>
          </cell>
          <cell r="C268" t="str">
            <v>Serbia</v>
          </cell>
          <cell r="D268">
            <v>2007</v>
          </cell>
          <cell r="E268">
            <v>88360</v>
          </cell>
          <cell r="F268" t="str">
            <v>square kilometer</v>
          </cell>
          <cell r="G268">
            <v>40706</v>
          </cell>
        </row>
        <row r="269">
          <cell r="A269" t="str">
            <v>Landarea-Slovak Republic-2007</v>
          </cell>
          <cell r="B269" t="str">
            <v>Landarea</v>
          </cell>
          <cell r="C269" t="str">
            <v>Slovak Republic</v>
          </cell>
          <cell r="D269">
            <v>2007</v>
          </cell>
          <cell r="E269">
            <v>48100</v>
          </cell>
          <cell r="F269" t="str">
            <v>square kilometer</v>
          </cell>
          <cell r="G269">
            <v>40706</v>
          </cell>
        </row>
        <row r="270">
          <cell r="A270" t="str">
            <v>Landarea-Slovenia-2007</v>
          </cell>
          <cell r="B270" t="str">
            <v>Landarea</v>
          </cell>
          <cell r="C270" t="str">
            <v>Slovenia</v>
          </cell>
          <cell r="D270">
            <v>2007</v>
          </cell>
          <cell r="E270">
            <v>20140</v>
          </cell>
          <cell r="F270" t="str">
            <v>square kilometer</v>
          </cell>
          <cell r="G270">
            <v>40706</v>
          </cell>
        </row>
        <row r="271">
          <cell r="A271" t="str">
            <v>Landarea-Spain-2007</v>
          </cell>
          <cell r="B271" t="str">
            <v>Landarea</v>
          </cell>
          <cell r="C271" t="str">
            <v>Spain</v>
          </cell>
          <cell r="D271">
            <v>2007</v>
          </cell>
          <cell r="E271">
            <v>498980</v>
          </cell>
          <cell r="F271" t="str">
            <v>square kilometer</v>
          </cell>
          <cell r="G271">
            <v>40706</v>
          </cell>
        </row>
        <row r="272">
          <cell r="A272" t="str">
            <v>Landarea-Sweden-2007</v>
          </cell>
          <cell r="B272" t="str">
            <v>Landarea</v>
          </cell>
          <cell r="C272" t="str">
            <v>Sweden</v>
          </cell>
          <cell r="D272">
            <v>2007</v>
          </cell>
          <cell r="E272">
            <v>410330</v>
          </cell>
          <cell r="F272" t="str">
            <v>square kilometer</v>
          </cell>
          <cell r="G272">
            <v>40706</v>
          </cell>
        </row>
        <row r="273">
          <cell r="A273" t="str">
            <v>Landarea-Switzerland-2007</v>
          </cell>
          <cell r="B273" t="str">
            <v>Landarea</v>
          </cell>
          <cell r="C273" t="str">
            <v>Switzerland</v>
          </cell>
          <cell r="D273">
            <v>2007</v>
          </cell>
          <cell r="E273">
            <v>40000</v>
          </cell>
          <cell r="F273" t="str">
            <v>square kilometer</v>
          </cell>
          <cell r="G273">
            <v>40706</v>
          </cell>
        </row>
        <row r="274">
          <cell r="A274" t="str">
            <v>Landarea-Tajikistan-2007</v>
          </cell>
          <cell r="B274" t="str">
            <v>Landarea</v>
          </cell>
          <cell r="C274" t="str">
            <v>Tajikistan</v>
          </cell>
          <cell r="D274">
            <v>2007</v>
          </cell>
          <cell r="E274">
            <v>139960</v>
          </cell>
          <cell r="F274" t="str">
            <v>square kilometer</v>
          </cell>
          <cell r="G274">
            <v>40706</v>
          </cell>
        </row>
        <row r="275">
          <cell r="A275" t="str">
            <v>Landarea-The fYR of Macedonia-2007</v>
          </cell>
          <cell r="B275" t="str">
            <v>Landarea</v>
          </cell>
          <cell r="C275" t="str">
            <v>The fYR of Macedonia</v>
          </cell>
          <cell r="D275">
            <v>2007</v>
          </cell>
          <cell r="E275">
            <v>25430</v>
          </cell>
          <cell r="F275" t="str">
            <v>square kilometer</v>
          </cell>
          <cell r="G275">
            <v>40706</v>
          </cell>
        </row>
        <row r="276">
          <cell r="A276" t="str">
            <v>Landarea-Turkey-2007</v>
          </cell>
          <cell r="B276" t="str">
            <v>Landarea</v>
          </cell>
          <cell r="C276" t="str">
            <v>Turkey</v>
          </cell>
          <cell r="D276">
            <v>2007</v>
          </cell>
          <cell r="E276">
            <v>769630</v>
          </cell>
          <cell r="F276" t="str">
            <v>square kilometer</v>
          </cell>
          <cell r="G276">
            <v>40706</v>
          </cell>
        </row>
        <row r="277">
          <cell r="A277" t="str">
            <v>Landarea-Turkmenistan-2007</v>
          </cell>
          <cell r="B277" t="str">
            <v>Landarea</v>
          </cell>
          <cell r="C277" t="str">
            <v>Turkmenistan</v>
          </cell>
          <cell r="D277">
            <v>2007</v>
          </cell>
          <cell r="E277">
            <v>469930</v>
          </cell>
          <cell r="F277" t="str">
            <v>square kilometer</v>
          </cell>
          <cell r="G277">
            <v>40706</v>
          </cell>
        </row>
        <row r="278">
          <cell r="A278" t="str">
            <v>Landarea-Ukraine-2007</v>
          </cell>
          <cell r="B278" t="str">
            <v>Landarea</v>
          </cell>
          <cell r="C278" t="str">
            <v>Ukraine</v>
          </cell>
          <cell r="D278">
            <v>2007</v>
          </cell>
          <cell r="E278">
            <v>579330</v>
          </cell>
          <cell r="F278" t="str">
            <v>square kilometer</v>
          </cell>
          <cell r="G278">
            <v>40706</v>
          </cell>
        </row>
        <row r="279">
          <cell r="A279" t="str">
            <v>Landarea-United Kingdom-2007</v>
          </cell>
          <cell r="B279" t="str">
            <v>Landarea</v>
          </cell>
          <cell r="C279" t="str">
            <v>United Kingdom</v>
          </cell>
          <cell r="D279">
            <v>2007</v>
          </cell>
          <cell r="E279">
            <v>241930</v>
          </cell>
          <cell r="F279" t="str">
            <v>square kilometer</v>
          </cell>
          <cell r="G279">
            <v>40706</v>
          </cell>
        </row>
        <row r="280">
          <cell r="A280" t="str">
            <v>Landarea-United States-2007</v>
          </cell>
          <cell r="B280" t="str">
            <v>Landarea</v>
          </cell>
          <cell r="C280" t="str">
            <v>United States</v>
          </cell>
          <cell r="D280">
            <v>2007</v>
          </cell>
          <cell r="E280">
            <v>9161920</v>
          </cell>
          <cell r="F280" t="str">
            <v>square kilometer</v>
          </cell>
          <cell r="G280">
            <v>40706</v>
          </cell>
        </row>
        <row r="281">
          <cell r="A281" t="str">
            <v>Landarea-Uzbekistan-2007</v>
          </cell>
          <cell r="B281" t="str">
            <v>Landarea</v>
          </cell>
          <cell r="C281" t="str">
            <v>Uzbekistan</v>
          </cell>
          <cell r="D281">
            <v>2007</v>
          </cell>
          <cell r="E281">
            <v>425400</v>
          </cell>
          <cell r="F281" t="str">
            <v>square kilometer</v>
          </cell>
          <cell r="G281">
            <v>40706</v>
          </cell>
        </row>
        <row r="282">
          <cell r="A282" t="str">
            <v>TPES-Albania-2009</v>
          </cell>
          <cell r="B282" t="str">
            <v>TPES</v>
          </cell>
          <cell r="C282" t="str">
            <v>Albania</v>
          </cell>
          <cell r="D282">
            <v>2009</v>
          </cell>
          <cell r="E282">
            <v>2088.4229999999998</v>
          </cell>
          <cell r="F282" t="str">
            <v>Ktoe</v>
          </cell>
          <cell r="G282">
            <v>40706</v>
          </cell>
        </row>
        <row r="283">
          <cell r="A283" t="str">
            <v>TPES-Armenia-2009</v>
          </cell>
          <cell r="B283" t="str">
            <v>TPES</v>
          </cell>
          <cell r="C283" t="str">
            <v>Armenia</v>
          </cell>
          <cell r="D283">
            <v>2009</v>
          </cell>
          <cell r="E283">
            <v>2996.5709999999999</v>
          </cell>
          <cell r="F283" t="str">
            <v>Ktoe</v>
          </cell>
          <cell r="G283">
            <v>40706</v>
          </cell>
        </row>
        <row r="284">
          <cell r="A284" t="str">
            <v>TPES-Austria-2009</v>
          </cell>
          <cell r="B284" t="str">
            <v>TPES</v>
          </cell>
          <cell r="C284" t="str">
            <v>Austria</v>
          </cell>
          <cell r="D284">
            <v>2009</v>
          </cell>
          <cell r="E284">
            <v>31657.609</v>
          </cell>
          <cell r="F284" t="str">
            <v>Ktoe</v>
          </cell>
          <cell r="G284">
            <v>40706</v>
          </cell>
        </row>
        <row r="285">
          <cell r="A285" t="str">
            <v>TPES-Azerbaijan-2009</v>
          </cell>
          <cell r="B285" t="str">
            <v>TPES</v>
          </cell>
          <cell r="C285" t="str">
            <v>Azerbaijan</v>
          </cell>
          <cell r="D285">
            <v>2009</v>
          </cell>
          <cell r="E285">
            <v>13366.892</v>
          </cell>
          <cell r="F285" t="str">
            <v>Ktoe</v>
          </cell>
          <cell r="G285">
            <v>40706</v>
          </cell>
        </row>
        <row r="286">
          <cell r="A286" t="str">
            <v>TPES-Belarus-2009</v>
          </cell>
          <cell r="B286" t="str">
            <v>TPES</v>
          </cell>
          <cell r="C286" t="str">
            <v>Belarus</v>
          </cell>
          <cell r="D286">
            <v>2009</v>
          </cell>
          <cell r="E286">
            <v>26760.35</v>
          </cell>
          <cell r="F286" t="str">
            <v>Ktoe</v>
          </cell>
          <cell r="G286">
            <v>40706</v>
          </cell>
        </row>
        <row r="287">
          <cell r="A287" t="str">
            <v>TPES-Belgium-2009</v>
          </cell>
          <cell r="B287" t="str">
            <v>TPES</v>
          </cell>
          <cell r="C287" t="str">
            <v>Belgium</v>
          </cell>
          <cell r="D287">
            <v>2009</v>
          </cell>
          <cell r="E287">
            <v>57218.686999999998</v>
          </cell>
          <cell r="F287" t="str">
            <v>Ktoe</v>
          </cell>
          <cell r="G287">
            <v>40706</v>
          </cell>
        </row>
        <row r="288">
          <cell r="A288" t="str">
            <v>TPES-Bosnia and Herzegovina-2009</v>
          </cell>
          <cell r="B288" t="str">
            <v>TPES</v>
          </cell>
          <cell r="C288" t="str">
            <v>Bosnia and Herzegovina</v>
          </cell>
          <cell r="D288">
            <v>2009</v>
          </cell>
          <cell r="E288">
            <v>5952.5640000000003</v>
          </cell>
          <cell r="F288" t="str">
            <v>Ktoe</v>
          </cell>
          <cell r="G288">
            <v>40706</v>
          </cell>
        </row>
        <row r="289">
          <cell r="A289" t="str">
            <v>TPES-Bulgaria-2009</v>
          </cell>
          <cell r="B289" t="str">
            <v>TPES</v>
          </cell>
          <cell r="C289" t="str">
            <v>Bulgaria</v>
          </cell>
          <cell r="D289">
            <v>2009</v>
          </cell>
          <cell r="E289">
            <v>19779.266</v>
          </cell>
          <cell r="F289" t="str">
            <v>Ktoe</v>
          </cell>
          <cell r="G289">
            <v>40706</v>
          </cell>
        </row>
        <row r="290">
          <cell r="A290" t="str">
            <v>TPES-Canada-2009</v>
          </cell>
          <cell r="B290" t="str">
            <v>TPES</v>
          </cell>
          <cell r="C290" t="str">
            <v>Canada</v>
          </cell>
          <cell r="D290">
            <v>2009</v>
          </cell>
          <cell r="E290">
            <v>254119.867</v>
          </cell>
          <cell r="F290" t="str">
            <v>Ktoe</v>
          </cell>
          <cell r="G290">
            <v>40706</v>
          </cell>
        </row>
        <row r="291">
          <cell r="A291" t="str">
            <v>TPES-Croatia-2009</v>
          </cell>
          <cell r="B291" t="str">
            <v>TPES</v>
          </cell>
          <cell r="C291" t="str">
            <v>Croatia</v>
          </cell>
          <cell r="D291">
            <v>2009</v>
          </cell>
          <cell r="E291">
            <v>9075.375</v>
          </cell>
          <cell r="F291" t="str">
            <v>Ktoe</v>
          </cell>
          <cell r="G291">
            <v>40706</v>
          </cell>
        </row>
        <row r="292">
          <cell r="A292" t="str">
            <v>TPES-Cyprus-2009</v>
          </cell>
          <cell r="B292" t="str">
            <v>TPES</v>
          </cell>
          <cell r="C292" t="str">
            <v>Cyprus</v>
          </cell>
          <cell r="D292">
            <v>2009</v>
          </cell>
          <cell r="E292">
            <v>2505.5990000000002</v>
          </cell>
          <cell r="F292" t="str">
            <v>Ktoe</v>
          </cell>
          <cell r="G292">
            <v>40706</v>
          </cell>
        </row>
        <row r="293">
          <cell r="A293" t="str">
            <v>TPES-Czech Republic-2009</v>
          </cell>
          <cell r="B293" t="str">
            <v>TPES</v>
          </cell>
          <cell r="C293" t="str">
            <v>Czech Republic</v>
          </cell>
          <cell r="D293">
            <v>2009</v>
          </cell>
          <cell r="E293">
            <v>42787.81</v>
          </cell>
          <cell r="F293" t="str">
            <v>Ktoe</v>
          </cell>
          <cell r="G293">
            <v>40706</v>
          </cell>
        </row>
        <row r="294">
          <cell r="A294" t="str">
            <v>TPES-Denmark-2009</v>
          </cell>
          <cell r="B294" t="str">
            <v>TPES</v>
          </cell>
          <cell r="C294" t="str">
            <v>Denmark</v>
          </cell>
          <cell r="D294">
            <v>2009</v>
          </cell>
          <cell r="E294">
            <v>18605.476999999999</v>
          </cell>
          <cell r="F294" t="str">
            <v>Ktoe</v>
          </cell>
          <cell r="G294">
            <v>40706</v>
          </cell>
        </row>
        <row r="295">
          <cell r="A295" t="str">
            <v>TPES-Estonia-2009</v>
          </cell>
          <cell r="B295" t="str">
            <v>TPES</v>
          </cell>
          <cell r="C295" t="str">
            <v>Estonia</v>
          </cell>
          <cell r="D295">
            <v>2009</v>
          </cell>
          <cell r="E295">
            <v>5532.24</v>
          </cell>
          <cell r="F295" t="str">
            <v>Ktoe</v>
          </cell>
          <cell r="G295">
            <v>40706</v>
          </cell>
        </row>
        <row r="296">
          <cell r="A296" t="str">
            <v>TPES-Finland-2009</v>
          </cell>
          <cell r="B296" t="str">
            <v>TPES</v>
          </cell>
          <cell r="C296" t="str">
            <v>Finland</v>
          </cell>
          <cell r="D296">
            <v>2009</v>
          </cell>
          <cell r="E296">
            <v>33169.853999999999</v>
          </cell>
          <cell r="F296" t="str">
            <v>Ktoe</v>
          </cell>
          <cell r="G296">
            <v>40706</v>
          </cell>
        </row>
        <row r="297">
          <cell r="A297" t="str">
            <v>TPES-The fYR of Macedonia-2009</v>
          </cell>
          <cell r="B297" t="str">
            <v>TPES</v>
          </cell>
          <cell r="C297" t="str">
            <v>The fYR of Macedonia</v>
          </cell>
          <cell r="D297">
            <v>2009</v>
          </cell>
          <cell r="E297">
            <v>3103.4540000000002</v>
          </cell>
          <cell r="F297" t="str">
            <v>Ktoe</v>
          </cell>
          <cell r="G297">
            <v>40706</v>
          </cell>
        </row>
        <row r="298">
          <cell r="A298" t="str">
            <v>TPES-France-2009</v>
          </cell>
          <cell r="B298" t="str">
            <v>TPES</v>
          </cell>
          <cell r="C298" t="str">
            <v>France</v>
          </cell>
          <cell r="D298">
            <v>2009</v>
          </cell>
          <cell r="E298">
            <v>256217.21100000001</v>
          </cell>
          <cell r="F298" t="str">
            <v>Ktoe</v>
          </cell>
          <cell r="G298">
            <v>40706</v>
          </cell>
        </row>
        <row r="299">
          <cell r="A299" t="str">
            <v>TPES-Georgia-2009</v>
          </cell>
          <cell r="B299" t="str">
            <v>TPES</v>
          </cell>
          <cell r="C299" t="str">
            <v>Georgia</v>
          </cell>
          <cell r="D299">
            <v>2009</v>
          </cell>
          <cell r="E299">
            <v>2988.259</v>
          </cell>
          <cell r="F299" t="str">
            <v>Ktoe</v>
          </cell>
          <cell r="G299">
            <v>40706</v>
          </cell>
        </row>
        <row r="300">
          <cell r="A300" t="str">
            <v>TPES-Germany-2009</v>
          </cell>
          <cell r="B300" t="str">
            <v>TPES</v>
          </cell>
          <cell r="C300" t="str">
            <v>Germany</v>
          </cell>
          <cell r="D300">
            <v>2009</v>
          </cell>
          <cell r="E300">
            <v>318528.92099999997</v>
          </cell>
          <cell r="F300" t="str">
            <v>Ktoe</v>
          </cell>
          <cell r="G300">
            <v>40706</v>
          </cell>
        </row>
        <row r="301">
          <cell r="A301" t="str">
            <v>TPES-Greece-2009</v>
          </cell>
          <cell r="B301" t="str">
            <v>TPES</v>
          </cell>
          <cell r="C301" t="str">
            <v>Greece</v>
          </cell>
          <cell r="D301">
            <v>2009</v>
          </cell>
          <cell r="E301">
            <v>29438.822</v>
          </cell>
          <cell r="F301" t="str">
            <v>Ktoe</v>
          </cell>
          <cell r="G301">
            <v>40706</v>
          </cell>
        </row>
        <row r="302">
          <cell r="A302" t="str">
            <v>TPES-Hungary-2009</v>
          </cell>
          <cell r="B302" t="str">
            <v>TPES</v>
          </cell>
          <cell r="C302" t="str">
            <v>Hungary</v>
          </cell>
          <cell r="D302">
            <v>2009</v>
          </cell>
          <cell r="E302">
            <v>24859.169000000002</v>
          </cell>
          <cell r="F302" t="str">
            <v>Ktoe</v>
          </cell>
          <cell r="G302">
            <v>40706</v>
          </cell>
        </row>
        <row r="303">
          <cell r="A303" t="str">
            <v>TPES-Iceland-2009</v>
          </cell>
          <cell r="B303" t="str">
            <v>TPES</v>
          </cell>
          <cell r="C303" t="str">
            <v>Iceland</v>
          </cell>
          <cell r="D303">
            <v>2009</v>
          </cell>
          <cell r="E303">
            <v>5224.8779999999997</v>
          </cell>
          <cell r="F303" t="str">
            <v>Ktoe</v>
          </cell>
          <cell r="G303">
            <v>40706</v>
          </cell>
        </row>
        <row r="304">
          <cell r="A304" t="str">
            <v>TPES-Ireland-2009</v>
          </cell>
          <cell r="B304" t="str">
            <v>TPES</v>
          </cell>
          <cell r="C304" t="str">
            <v>Ireland</v>
          </cell>
          <cell r="D304">
            <v>2009</v>
          </cell>
          <cell r="E304">
            <v>14339.387000000001</v>
          </cell>
          <cell r="F304" t="str">
            <v>Ktoe</v>
          </cell>
          <cell r="G304">
            <v>40706</v>
          </cell>
        </row>
        <row r="305">
          <cell r="A305" t="str">
            <v>TPES-Israel-2009</v>
          </cell>
          <cell r="B305" t="str">
            <v>TPES</v>
          </cell>
          <cell r="C305" t="str">
            <v>Israel</v>
          </cell>
          <cell r="D305">
            <v>2009</v>
          </cell>
          <cell r="E305">
            <v>21545.816999999999</v>
          </cell>
          <cell r="F305" t="str">
            <v>Ktoe</v>
          </cell>
          <cell r="G305">
            <v>40706</v>
          </cell>
        </row>
        <row r="306">
          <cell r="A306" t="str">
            <v>TPES-Italy-2009</v>
          </cell>
          <cell r="B306" t="str">
            <v>TPES</v>
          </cell>
          <cell r="C306" t="str">
            <v>Italy</v>
          </cell>
          <cell r="D306">
            <v>2009</v>
          </cell>
          <cell r="E306">
            <v>164630</v>
          </cell>
          <cell r="F306" t="str">
            <v>Ktoe</v>
          </cell>
          <cell r="G306">
            <v>40706</v>
          </cell>
        </row>
        <row r="307">
          <cell r="A307" t="str">
            <v>TPES-Kazakhstan-2009</v>
          </cell>
          <cell r="B307" t="str">
            <v>TPES</v>
          </cell>
          <cell r="C307" t="str">
            <v>Kazakhstan</v>
          </cell>
          <cell r="D307">
            <v>2009</v>
          </cell>
          <cell r="E307">
            <v>70920.75</v>
          </cell>
          <cell r="F307" t="str">
            <v>Ktoe</v>
          </cell>
          <cell r="G307">
            <v>40706</v>
          </cell>
        </row>
        <row r="308">
          <cell r="A308" t="str">
            <v>TPES-Kyrgyzstan-2009</v>
          </cell>
          <cell r="B308" t="str">
            <v>TPES</v>
          </cell>
          <cell r="C308" t="str">
            <v>Kyrgyzstan</v>
          </cell>
          <cell r="D308">
            <v>2009</v>
          </cell>
          <cell r="E308">
            <v>2860.43</v>
          </cell>
          <cell r="F308" t="str">
            <v>Ktoe</v>
          </cell>
          <cell r="G308">
            <v>40706</v>
          </cell>
        </row>
        <row r="309">
          <cell r="A309" t="str">
            <v>TPES-Latvia-2009</v>
          </cell>
          <cell r="B309" t="str">
            <v>TPES</v>
          </cell>
          <cell r="C309" t="str">
            <v>Latvia</v>
          </cell>
          <cell r="D309">
            <v>2009</v>
          </cell>
          <cell r="E309">
            <v>4483.6790000000001</v>
          </cell>
          <cell r="F309" t="str">
            <v>Ktoe</v>
          </cell>
          <cell r="G309">
            <v>40706</v>
          </cell>
        </row>
        <row r="310">
          <cell r="A310" t="str">
            <v>TPES-Liechtenstein-2009</v>
          </cell>
          <cell r="B310" t="str">
            <v>TPES</v>
          </cell>
          <cell r="C310" t="str">
            <v>Liechtenstein</v>
          </cell>
          <cell r="D310">
            <v>2009</v>
          </cell>
          <cell r="E310">
            <v>116.46680997420464</v>
          </cell>
          <cell r="F310" t="str">
            <v>Ktoe</v>
          </cell>
          <cell r="G310">
            <v>40706</v>
          </cell>
        </row>
        <row r="311">
          <cell r="A311" t="str">
            <v>TPES-Lithuania-2009</v>
          </cell>
          <cell r="B311" t="str">
            <v>TPES</v>
          </cell>
          <cell r="C311" t="str">
            <v>Lithuania</v>
          </cell>
          <cell r="D311">
            <v>2009</v>
          </cell>
          <cell r="E311">
            <v>8387.5889999999999</v>
          </cell>
          <cell r="F311" t="str">
            <v>Ktoe</v>
          </cell>
          <cell r="G311">
            <v>40706</v>
          </cell>
        </row>
        <row r="312">
          <cell r="A312" t="str">
            <v>TPES-Luxembourg-2009</v>
          </cell>
          <cell r="B312" t="str">
            <v>TPES</v>
          </cell>
          <cell r="C312" t="str">
            <v>Luxembourg</v>
          </cell>
          <cell r="D312">
            <v>2009</v>
          </cell>
          <cell r="E312">
            <v>3949.4450000000002</v>
          </cell>
          <cell r="F312" t="str">
            <v>Ktoe</v>
          </cell>
          <cell r="G312">
            <v>40706</v>
          </cell>
        </row>
        <row r="313">
          <cell r="A313" t="str">
            <v>TPES-Malta-2009</v>
          </cell>
          <cell r="B313" t="str">
            <v>TPES</v>
          </cell>
          <cell r="C313" t="str">
            <v>Malta</v>
          </cell>
          <cell r="D313">
            <v>2009</v>
          </cell>
          <cell r="E313">
            <v>818.56799999999998</v>
          </cell>
          <cell r="F313" t="str">
            <v>Ktoe</v>
          </cell>
          <cell r="G313">
            <v>40706</v>
          </cell>
        </row>
        <row r="314">
          <cell r="A314" t="str">
            <v>TPES-Netherlands-2009</v>
          </cell>
          <cell r="B314" t="str">
            <v>TPES</v>
          </cell>
          <cell r="C314" t="str">
            <v>Netherlands</v>
          </cell>
          <cell r="D314">
            <v>2009</v>
          </cell>
          <cell r="E314">
            <v>2115.0450000000001</v>
          </cell>
          <cell r="F314" t="str">
            <v>Ktoe</v>
          </cell>
          <cell r="G314">
            <v>40706</v>
          </cell>
        </row>
        <row r="315">
          <cell r="A315" t="str">
            <v>TPES-Norway-2009</v>
          </cell>
          <cell r="B315" t="str">
            <v>TPES</v>
          </cell>
          <cell r="C315" t="str">
            <v>Norway</v>
          </cell>
          <cell r="D315">
            <v>2009</v>
          </cell>
          <cell r="E315">
            <v>28244.879000000001</v>
          </cell>
          <cell r="F315" t="str">
            <v>Ktoe</v>
          </cell>
          <cell r="G315">
            <v>40706</v>
          </cell>
        </row>
        <row r="316">
          <cell r="A316" t="str">
            <v>TPES-Poland-2009</v>
          </cell>
          <cell r="B316" t="str">
            <v>TPES</v>
          </cell>
          <cell r="C316" t="str">
            <v>Poland</v>
          </cell>
          <cell r="D316">
            <v>2009</v>
          </cell>
          <cell r="E316">
            <v>93987.175000000003</v>
          </cell>
          <cell r="F316" t="str">
            <v>Ktoe</v>
          </cell>
          <cell r="G316">
            <v>40706</v>
          </cell>
        </row>
        <row r="317">
          <cell r="A317" t="str">
            <v>TPES-Portugal-2009</v>
          </cell>
          <cell r="B317" t="str">
            <v>TPES</v>
          </cell>
          <cell r="C317" t="str">
            <v>Portugal</v>
          </cell>
          <cell r="D317">
            <v>2009</v>
          </cell>
          <cell r="E317">
            <v>24095.918000000001</v>
          </cell>
          <cell r="F317" t="str">
            <v>Ktoe</v>
          </cell>
          <cell r="G317">
            <v>40706</v>
          </cell>
        </row>
        <row r="318">
          <cell r="A318" t="str">
            <v>TPES-Republic of Moldova-2009</v>
          </cell>
          <cell r="B318" t="str">
            <v>TPES</v>
          </cell>
          <cell r="C318" t="str">
            <v>Republic of Moldova</v>
          </cell>
          <cell r="D318">
            <v>2009</v>
          </cell>
          <cell r="E318">
            <v>3149.567</v>
          </cell>
          <cell r="F318" t="str">
            <v>Ktoe</v>
          </cell>
          <cell r="G318">
            <v>40706</v>
          </cell>
        </row>
        <row r="319">
          <cell r="A319" t="str">
            <v>TPES-Romania-2009</v>
          </cell>
          <cell r="B319" t="str">
            <v>TPES</v>
          </cell>
          <cell r="C319" t="str">
            <v>Romania</v>
          </cell>
          <cell r="D319">
            <v>2009</v>
          </cell>
          <cell r="E319">
            <v>39380.124000000003</v>
          </cell>
          <cell r="F319" t="str">
            <v>Ktoe</v>
          </cell>
          <cell r="G319">
            <v>40706</v>
          </cell>
        </row>
        <row r="320">
          <cell r="A320" t="str">
            <v>TPES-Russian Federation-2009</v>
          </cell>
          <cell r="B320" t="str">
            <v>TPES</v>
          </cell>
          <cell r="C320" t="str">
            <v>Russian Federation</v>
          </cell>
          <cell r="D320">
            <v>2009</v>
          </cell>
          <cell r="E320">
            <v>646915</v>
          </cell>
          <cell r="F320" t="str">
            <v>Ktoe</v>
          </cell>
          <cell r="G320">
            <v>40706</v>
          </cell>
        </row>
        <row r="321">
          <cell r="A321" t="str">
            <v>TPES-Serbia-2009</v>
          </cell>
          <cell r="B321" t="str">
            <v>TPES</v>
          </cell>
          <cell r="C321" t="str">
            <v>Serbia</v>
          </cell>
          <cell r="D321">
            <v>2009</v>
          </cell>
          <cell r="E321">
            <v>14449.7</v>
          </cell>
          <cell r="F321" t="str">
            <v>Ktoe</v>
          </cell>
          <cell r="G321">
            <v>40706</v>
          </cell>
        </row>
        <row r="322">
          <cell r="A322" t="str">
            <v>TPES-Slovak Republic-2009</v>
          </cell>
          <cell r="B322" t="str">
            <v>TPES</v>
          </cell>
          <cell r="C322" t="str">
            <v>Slovak Republic</v>
          </cell>
          <cell r="D322">
            <v>2009</v>
          </cell>
          <cell r="E322">
            <v>16722.558000000001</v>
          </cell>
          <cell r="F322" t="str">
            <v>Ktoe</v>
          </cell>
          <cell r="G322">
            <v>40706</v>
          </cell>
        </row>
        <row r="323">
          <cell r="A323" t="str">
            <v>TPES-Slovenia-2009</v>
          </cell>
          <cell r="B323" t="str">
            <v>TPES</v>
          </cell>
          <cell r="C323" t="str">
            <v>Slovenia</v>
          </cell>
          <cell r="D323">
            <v>2009</v>
          </cell>
          <cell r="E323">
            <v>6968.7910000000002</v>
          </cell>
          <cell r="F323" t="str">
            <v>Ktoe</v>
          </cell>
          <cell r="G323">
            <v>40706</v>
          </cell>
        </row>
        <row r="324">
          <cell r="A324" t="str">
            <v>TPES-Spain-2009</v>
          </cell>
          <cell r="B324" t="str">
            <v>TPES</v>
          </cell>
          <cell r="C324" t="str">
            <v>Spain</v>
          </cell>
          <cell r="D324">
            <v>2009</v>
          </cell>
          <cell r="E324">
            <v>126566.769</v>
          </cell>
          <cell r="F324" t="str">
            <v>Ktoe</v>
          </cell>
          <cell r="G324">
            <v>40706</v>
          </cell>
        </row>
        <row r="325">
          <cell r="A325" t="str">
            <v>TPES-Sweden-2009</v>
          </cell>
          <cell r="B325" t="str">
            <v>TPES</v>
          </cell>
          <cell r="C325" t="str">
            <v>Sweden</v>
          </cell>
          <cell r="D325">
            <v>2009</v>
          </cell>
          <cell r="E325">
            <v>45408.307999999997</v>
          </cell>
          <cell r="F325" t="str">
            <v>Ktoe</v>
          </cell>
          <cell r="G325">
            <v>40706</v>
          </cell>
        </row>
        <row r="326">
          <cell r="A326" t="str">
            <v>TPES-Switzerland-2009</v>
          </cell>
          <cell r="B326" t="str">
            <v>TPES</v>
          </cell>
          <cell r="C326" t="str">
            <v>Switzerland</v>
          </cell>
          <cell r="D326">
            <v>2009</v>
          </cell>
          <cell r="E326">
            <v>26952.323</v>
          </cell>
          <cell r="F326" t="str">
            <v>Ktoe</v>
          </cell>
          <cell r="G326">
            <v>40706</v>
          </cell>
        </row>
        <row r="327">
          <cell r="A327" t="str">
            <v>TPES-Tajikistan-2009</v>
          </cell>
          <cell r="B327" t="str">
            <v>TPES</v>
          </cell>
          <cell r="C327" t="str">
            <v>Tajikistan</v>
          </cell>
          <cell r="D327">
            <v>2009</v>
          </cell>
          <cell r="E327">
            <v>2493.4929999999999</v>
          </cell>
          <cell r="F327" t="str">
            <v>Ktoe</v>
          </cell>
          <cell r="G327">
            <v>40706</v>
          </cell>
        </row>
        <row r="328">
          <cell r="A328" t="str">
            <v>TPES-Turkey-2009</v>
          </cell>
          <cell r="B328" t="str">
            <v>TPES</v>
          </cell>
          <cell r="C328" t="str">
            <v>Turkey</v>
          </cell>
          <cell r="D328">
            <v>2009</v>
          </cell>
          <cell r="E328">
            <v>97660.684999999998</v>
          </cell>
          <cell r="F328" t="str">
            <v>Ktoe</v>
          </cell>
          <cell r="G328">
            <v>40706</v>
          </cell>
        </row>
        <row r="329">
          <cell r="A329" t="str">
            <v>TPES-Turkmenistan-2009</v>
          </cell>
          <cell r="B329" t="str">
            <v>TPES</v>
          </cell>
          <cell r="C329" t="str">
            <v>Turkmenistan</v>
          </cell>
          <cell r="D329">
            <v>2009</v>
          </cell>
          <cell r="E329">
            <v>18814.310000000001</v>
          </cell>
          <cell r="F329" t="str">
            <v>Ktoe</v>
          </cell>
          <cell r="G329">
            <v>40706</v>
          </cell>
        </row>
        <row r="330">
          <cell r="A330" t="str">
            <v>TPES-Ukraine-2009</v>
          </cell>
          <cell r="B330" t="str">
            <v>TPES</v>
          </cell>
          <cell r="C330" t="str">
            <v>Ukraine</v>
          </cell>
          <cell r="D330">
            <v>2009</v>
          </cell>
          <cell r="E330">
            <v>136142.56700000001</v>
          </cell>
          <cell r="F330" t="str">
            <v>Ktoe</v>
          </cell>
          <cell r="G330">
            <v>40706</v>
          </cell>
        </row>
        <row r="331">
          <cell r="A331" t="str">
            <v>TPES-United Kingdom-2009</v>
          </cell>
          <cell r="B331" t="str">
            <v>TPES</v>
          </cell>
          <cell r="C331" t="str">
            <v>United Kingdom</v>
          </cell>
          <cell r="D331">
            <v>2009</v>
          </cell>
          <cell r="E331">
            <v>196762.476</v>
          </cell>
          <cell r="F331" t="str">
            <v>Ktoe</v>
          </cell>
          <cell r="G331">
            <v>40706</v>
          </cell>
        </row>
        <row r="332">
          <cell r="A332" t="str">
            <v>TPES-United States-2009</v>
          </cell>
          <cell r="B332" t="str">
            <v>TPES</v>
          </cell>
          <cell r="C332" t="str">
            <v>United States</v>
          </cell>
          <cell r="D332">
            <v>2009</v>
          </cell>
          <cell r="E332">
            <v>2162915.148</v>
          </cell>
          <cell r="F332" t="str">
            <v>Ktoe</v>
          </cell>
          <cell r="G332">
            <v>40706</v>
          </cell>
        </row>
        <row r="333">
          <cell r="A333" t="str">
            <v>TPES-Uzbekistan-2009</v>
          </cell>
          <cell r="B333" t="str">
            <v>TPES</v>
          </cell>
          <cell r="C333" t="str">
            <v>Uzbekistan</v>
          </cell>
          <cell r="D333">
            <v>2009</v>
          </cell>
          <cell r="E333">
            <v>50500.792999999998</v>
          </cell>
          <cell r="F333" t="str">
            <v>Ktoe</v>
          </cell>
          <cell r="G333">
            <v>40706</v>
          </cell>
        </row>
        <row r="334">
          <cell r="A334" t="str">
            <v>TPES-Albania-2005</v>
          </cell>
          <cell r="B334" t="str">
            <v>TPES</v>
          </cell>
          <cell r="C334" t="str">
            <v>Albania</v>
          </cell>
          <cell r="D334">
            <v>2005</v>
          </cell>
          <cell r="E334">
            <v>2320.8760000000002</v>
          </cell>
          <cell r="F334" t="str">
            <v>Ktoe</v>
          </cell>
          <cell r="G334">
            <v>40706</v>
          </cell>
        </row>
        <row r="335">
          <cell r="A335" t="str">
            <v>TPES-Armenia-2005</v>
          </cell>
          <cell r="B335" t="str">
            <v>TPES</v>
          </cell>
          <cell r="C335" t="str">
            <v>Armenia</v>
          </cell>
          <cell r="D335">
            <v>2005</v>
          </cell>
          <cell r="E335">
            <v>2505.049</v>
          </cell>
          <cell r="F335" t="str">
            <v>Ktoe</v>
          </cell>
          <cell r="G335">
            <v>40706</v>
          </cell>
        </row>
        <row r="336">
          <cell r="A336" t="str">
            <v>TPES-Austria-2005</v>
          </cell>
          <cell r="B336" t="str">
            <v>TPES</v>
          </cell>
          <cell r="C336" t="str">
            <v>Austria</v>
          </cell>
          <cell r="D336">
            <v>2005</v>
          </cell>
          <cell r="E336">
            <v>33950.716999999997</v>
          </cell>
          <cell r="F336" t="str">
            <v>Ktoe</v>
          </cell>
          <cell r="G336">
            <v>40706</v>
          </cell>
        </row>
        <row r="337">
          <cell r="A337" t="str">
            <v>TPES-Azerbaijan-2005</v>
          </cell>
          <cell r="B337" t="str">
            <v>TPES</v>
          </cell>
          <cell r="C337" t="str">
            <v>Azerbaijan</v>
          </cell>
          <cell r="D337">
            <v>2005</v>
          </cell>
          <cell r="E337">
            <v>13353.281999999999</v>
          </cell>
          <cell r="F337" t="str">
            <v>Ktoe</v>
          </cell>
          <cell r="G337">
            <v>40706</v>
          </cell>
        </row>
        <row r="338">
          <cell r="A338" t="str">
            <v>TPES-Belarus-2005</v>
          </cell>
          <cell r="B338" t="str">
            <v>TPES</v>
          </cell>
          <cell r="C338" t="str">
            <v>Belarus</v>
          </cell>
          <cell r="D338">
            <v>2005</v>
          </cell>
          <cell r="E338">
            <v>26873.14</v>
          </cell>
          <cell r="F338" t="str">
            <v>Ktoe</v>
          </cell>
          <cell r="G338">
            <v>40706</v>
          </cell>
        </row>
        <row r="339">
          <cell r="A339" t="str">
            <v>TPES-Belgium-2005</v>
          </cell>
          <cell r="B339" t="str">
            <v>TPES</v>
          </cell>
          <cell r="C339" t="str">
            <v>Belgium</v>
          </cell>
          <cell r="D339">
            <v>2005</v>
          </cell>
          <cell r="E339">
            <v>58684.739000000001</v>
          </cell>
          <cell r="F339" t="str">
            <v>Ktoe</v>
          </cell>
          <cell r="G339">
            <v>40706</v>
          </cell>
        </row>
        <row r="340">
          <cell r="A340" t="str">
            <v>TPES-Bosnia and Herzegovina-2005</v>
          </cell>
          <cell r="B340" t="str">
            <v>TPES</v>
          </cell>
          <cell r="C340" t="str">
            <v>Bosnia and Herzegovina</v>
          </cell>
          <cell r="D340">
            <v>2005</v>
          </cell>
          <cell r="E340">
            <v>5047.2129999999997</v>
          </cell>
          <cell r="F340" t="str">
            <v>Ktoe</v>
          </cell>
          <cell r="G340">
            <v>40706</v>
          </cell>
        </row>
        <row r="341">
          <cell r="A341" t="str">
            <v>TPES-Bulgaria-2005</v>
          </cell>
          <cell r="B341" t="str">
            <v>TPES</v>
          </cell>
          <cell r="C341" t="str">
            <v>Bulgaria</v>
          </cell>
          <cell r="D341">
            <v>2005</v>
          </cell>
          <cell r="E341">
            <v>19885.839</v>
          </cell>
          <cell r="F341" t="str">
            <v>Ktoe</v>
          </cell>
          <cell r="G341">
            <v>40706</v>
          </cell>
        </row>
        <row r="342">
          <cell r="A342" t="str">
            <v>TPES-Canada-2005</v>
          </cell>
          <cell r="B342" t="str">
            <v>TPES</v>
          </cell>
          <cell r="C342" t="str">
            <v>Canada</v>
          </cell>
          <cell r="D342">
            <v>2005</v>
          </cell>
          <cell r="E342">
            <v>272206.37</v>
          </cell>
          <cell r="F342" t="str">
            <v>Ktoe</v>
          </cell>
          <cell r="G342">
            <v>40706</v>
          </cell>
        </row>
        <row r="343">
          <cell r="A343" t="str">
            <v>TPES-Croatia-2005</v>
          </cell>
          <cell r="B343" t="str">
            <v>TPES</v>
          </cell>
          <cell r="C343" t="str">
            <v>Croatia</v>
          </cell>
          <cell r="D343">
            <v>2005</v>
          </cell>
          <cell r="E343">
            <v>8900.23</v>
          </cell>
          <cell r="F343" t="str">
            <v>Ktoe</v>
          </cell>
          <cell r="G343">
            <v>40706</v>
          </cell>
        </row>
        <row r="344">
          <cell r="A344" t="str">
            <v>TPES-Cyprus-2005</v>
          </cell>
          <cell r="B344" t="str">
            <v>TPES</v>
          </cell>
          <cell r="C344" t="str">
            <v>Cyprus</v>
          </cell>
          <cell r="D344">
            <v>2005</v>
          </cell>
          <cell r="E344">
            <v>2220.2339999999999</v>
          </cell>
          <cell r="F344" t="str">
            <v>Ktoe</v>
          </cell>
          <cell r="G344">
            <v>40706</v>
          </cell>
        </row>
        <row r="345">
          <cell r="A345" t="str">
            <v>TPES-Czech Republic-2005</v>
          </cell>
          <cell r="B345" t="str">
            <v>TPES</v>
          </cell>
          <cell r="C345" t="str">
            <v>Czech Republic</v>
          </cell>
          <cell r="D345">
            <v>2005</v>
          </cell>
          <cell r="E345">
            <v>44903.819000000003</v>
          </cell>
          <cell r="F345" t="str">
            <v>Ktoe</v>
          </cell>
          <cell r="G345">
            <v>40706</v>
          </cell>
        </row>
        <row r="346">
          <cell r="A346" t="str">
            <v>TPES-Denmark-2005</v>
          </cell>
          <cell r="B346" t="str">
            <v>TPES</v>
          </cell>
          <cell r="C346" t="str">
            <v>Denmark</v>
          </cell>
          <cell r="D346">
            <v>2005</v>
          </cell>
          <cell r="E346">
            <v>18888.580999999998</v>
          </cell>
          <cell r="F346" t="str">
            <v>Ktoe</v>
          </cell>
          <cell r="G346">
            <v>40706</v>
          </cell>
        </row>
        <row r="347">
          <cell r="A347" t="str">
            <v>TPES-Estonia-2005</v>
          </cell>
          <cell r="B347" t="str">
            <v>TPES</v>
          </cell>
          <cell r="C347" t="str">
            <v>Estonia</v>
          </cell>
          <cell r="D347">
            <v>2005</v>
          </cell>
          <cell r="E347">
            <v>5164.3209999999999</v>
          </cell>
          <cell r="F347" t="str">
            <v>Ktoe</v>
          </cell>
          <cell r="G347">
            <v>40706</v>
          </cell>
        </row>
        <row r="348">
          <cell r="A348" t="str">
            <v>TPES-Finland-2005</v>
          </cell>
          <cell r="B348" t="str">
            <v>TPES</v>
          </cell>
          <cell r="C348" t="str">
            <v>Finland</v>
          </cell>
          <cell r="D348">
            <v>2005</v>
          </cell>
          <cell r="E348">
            <v>34223.966999999997</v>
          </cell>
          <cell r="F348" t="str">
            <v>Ktoe</v>
          </cell>
          <cell r="G348">
            <v>40706</v>
          </cell>
        </row>
        <row r="349">
          <cell r="A349" t="str">
            <v>TPES-The fYR of Macedonia-2005</v>
          </cell>
          <cell r="B349" t="str">
            <v>TPES</v>
          </cell>
          <cell r="C349" t="str">
            <v>The fYR of Macedonia</v>
          </cell>
          <cell r="D349">
            <v>2005</v>
          </cell>
          <cell r="E349">
            <v>2901.1790000000001</v>
          </cell>
          <cell r="F349" t="str">
            <v>Ktoe</v>
          </cell>
          <cell r="G349">
            <v>40706</v>
          </cell>
        </row>
        <row r="350">
          <cell r="A350" t="str">
            <v>TPES-France-2005</v>
          </cell>
          <cell r="B350" t="str">
            <v>TPES</v>
          </cell>
          <cell r="C350" t="str">
            <v>France</v>
          </cell>
          <cell r="D350">
            <v>2005</v>
          </cell>
          <cell r="E350">
            <v>270627.91200000001</v>
          </cell>
          <cell r="F350" t="str">
            <v>Ktoe</v>
          </cell>
          <cell r="G350">
            <v>40706</v>
          </cell>
        </row>
        <row r="351">
          <cell r="A351" t="str">
            <v>TPES-Georgia-2005</v>
          </cell>
          <cell r="B351" t="str">
            <v>TPES</v>
          </cell>
          <cell r="C351" t="str">
            <v>Georgia</v>
          </cell>
          <cell r="D351">
            <v>2005</v>
          </cell>
          <cell r="E351">
            <v>2838.6559999999999</v>
          </cell>
          <cell r="F351" t="str">
            <v>Ktoe</v>
          </cell>
          <cell r="G351">
            <v>40706</v>
          </cell>
        </row>
        <row r="352">
          <cell r="A352" t="str">
            <v>TPES-Germany-2005</v>
          </cell>
          <cell r="B352" t="str">
            <v>TPES</v>
          </cell>
          <cell r="C352" t="str">
            <v>Germany</v>
          </cell>
          <cell r="D352">
            <v>2005</v>
          </cell>
          <cell r="E352">
            <v>338702.054</v>
          </cell>
          <cell r="F352" t="str">
            <v>Ktoe</v>
          </cell>
          <cell r="G352">
            <v>40706</v>
          </cell>
        </row>
        <row r="353">
          <cell r="A353" t="str">
            <v>TPES-Greece-2005</v>
          </cell>
          <cell r="B353" t="str">
            <v>TPES</v>
          </cell>
          <cell r="C353" t="str">
            <v>Greece</v>
          </cell>
          <cell r="D353">
            <v>2005</v>
          </cell>
          <cell r="E353">
            <v>30247.521000000001</v>
          </cell>
          <cell r="F353" t="str">
            <v>Ktoe</v>
          </cell>
          <cell r="G353">
            <v>40706</v>
          </cell>
        </row>
        <row r="354">
          <cell r="A354" t="str">
            <v>TPES-Hungary-2005</v>
          </cell>
          <cell r="B354" t="str">
            <v>TPES</v>
          </cell>
          <cell r="C354" t="str">
            <v>Hungary</v>
          </cell>
          <cell r="D354">
            <v>2005</v>
          </cell>
          <cell r="E354">
            <v>27583.034</v>
          </cell>
          <cell r="F354" t="str">
            <v>Ktoe</v>
          </cell>
          <cell r="G354">
            <v>40706</v>
          </cell>
        </row>
        <row r="355">
          <cell r="A355" t="str">
            <v>TPES-Iceland-2005</v>
          </cell>
          <cell r="B355" t="str">
            <v>TPES</v>
          </cell>
          <cell r="C355" t="str">
            <v>Iceland</v>
          </cell>
          <cell r="D355">
            <v>2005</v>
          </cell>
          <cell r="E355">
            <v>3480.473</v>
          </cell>
          <cell r="F355" t="str">
            <v>Ktoe</v>
          </cell>
          <cell r="G355">
            <v>40706</v>
          </cell>
        </row>
        <row r="356">
          <cell r="A356" t="str">
            <v>TPES-Ireland-2005</v>
          </cell>
          <cell r="B356" t="str">
            <v>TPES</v>
          </cell>
          <cell r="C356" t="str">
            <v>Ireland</v>
          </cell>
          <cell r="D356">
            <v>2005</v>
          </cell>
          <cell r="E356">
            <v>14436.873</v>
          </cell>
          <cell r="F356" t="str">
            <v>Ktoe</v>
          </cell>
          <cell r="G356">
            <v>40706</v>
          </cell>
        </row>
        <row r="357">
          <cell r="A357" t="str">
            <v>TPES-Israel-2005</v>
          </cell>
          <cell r="B357" t="str">
            <v>TPES</v>
          </cell>
          <cell r="C357" t="str">
            <v>Israel</v>
          </cell>
          <cell r="D357">
            <v>2005</v>
          </cell>
          <cell r="E357">
            <v>20235.373</v>
          </cell>
          <cell r="F357" t="str">
            <v>Ktoe</v>
          </cell>
          <cell r="G357">
            <v>40706</v>
          </cell>
        </row>
        <row r="358">
          <cell r="A358" t="str">
            <v>TPES-Italy-2005</v>
          </cell>
          <cell r="B358" t="str">
            <v>TPES</v>
          </cell>
          <cell r="C358" t="str">
            <v>Italy</v>
          </cell>
          <cell r="D358">
            <v>2005</v>
          </cell>
          <cell r="E358">
            <v>183872.87100000001</v>
          </cell>
          <cell r="F358" t="str">
            <v>Ktoe</v>
          </cell>
          <cell r="G358">
            <v>40706</v>
          </cell>
        </row>
        <row r="359">
          <cell r="A359" t="str">
            <v>TPES-Kazakhstan-2005</v>
          </cell>
          <cell r="B359" t="str">
            <v>TPES</v>
          </cell>
          <cell r="C359" t="str">
            <v>Kazakhstan</v>
          </cell>
          <cell r="D359">
            <v>2005</v>
          </cell>
          <cell r="E359">
            <v>56172.019</v>
          </cell>
          <cell r="F359" t="str">
            <v>Ktoe</v>
          </cell>
          <cell r="G359">
            <v>40706</v>
          </cell>
        </row>
        <row r="360">
          <cell r="A360" t="str">
            <v>TPES-Kyrgyzstan-2005</v>
          </cell>
          <cell r="B360" t="str">
            <v>TPES</v>
          </cell>
          <cell r="C360" t="str">
            <v>Kyrgyzstan</v>
          </cell>
          <cell r="D360">
            <v>2005</v>
          </cell>
          <cell r="E360">
            <v>2658.35</v>
          </cell>
          <cell r="F360" t="str">
            <v>Ktoe</v>
          </cell>
          <cell r="G360">
            <v>40706</v>
          </cell>
        </row>
        <row r="361">
          <cell r="A361" t="str">
            <v>TPES-Latvia-2005</v>
          </cell>
          <cell r="B361" t="str">
            <v>TPES</v>
          </cell>
          <cell r="C361" t="str">
            <v>Latvia</v>
          </cell>
          <cell r="D361">
            <v>2005</v>
          </cell>
          <cell r="E361">
            <v>4418.3249999999998</v>
          </cell>
          <cell r="F361" t="str">
            <v>Ktoe</v>
          </cell>
          <cell r="G361">
            <v>40706</v>
          </cell>
        </row>
        <row r="362">
          <cell r="A362" t="str">
            <v>TPES-Liechtenstein-2005</v>
          </cell>
          <cell r="B362" t="str">
            <v>TPES</v>
          </cell>
          <cell r="C362" t="str">
            <v>Liechtenstein</v>
          </cell>
          <cell r="D362">
            <v>2005</v>
          </cell>
          <cell r="E362">
            <v>0</v>
          </cell>
          <cell r="F362" t="str">
            <v>Ktoe</v>
          </cell>
          <cell r="G362">
            <v>40706</v>
          </cell>
        </row>
        <row r="363">
          <cell r="A363" t="str">
            <v>TPES-Lithuania-2005</v>
          </cell>
          <cell r="B363" t="str">
            <v>TPES</v>
          </cell>
          <cell r="C363" t="str">
            <v>Lithuania</v>
          </cell>
          <cell r="D363">
            <v>2005</v>
          </cell>
          <cell r="E363">
            <v>8608.1880000000001</v>
          </cell>
          <cell r="F363" t="str">
            <v>Ktoe</v>
          </cell>
          <cell r="G363">
            <v>40706</v>
          </cell>
        </row>
        <row r="364">
          <cell r="A364" t="str">
            <v>TPES-Luxembourg-2005</v>
          </cell>
          <cell r="B364" t="str">
            <v>TPES</v>
          </cell>
          <cell r="C364" t="str">
            <v>Luxembourg</v>
          </cell>
          <cell r="D364">
            <v>2005</v>
          </cell>
          <cell r="E364">
            <v>4369.5349999999999</v>
          </cell>
          <cell r="F364" t="str">
            <v>Ktoe</v>
          </cell>
          <cell r="G364">
            <v>40706</v>
          </cell>
        </row>
        <row r="365">
          <cell r="A365" t="str">
            <v>TPES-Malta-2005</v>
          </cell>
          <cell r="B365" t="str">
            <v>TPES</v>
          </cell>
          <cell r="C365" t="str">
            <v>Malta</v>
          </cell>
          <cell r="D365">
            <v>2005</v>
          </cell>
          <cell r="E365">
            <v>860.9</v>
          </cell>
          <cell r="F365" t="str">
            <v>Ktoe</v>
          </cell>
          <cell r="G365">
            <v>40706</v>
          </cell>
        </row>
        <row r="366">
          <cell r="A366" t="str">
            <v>TPES-Netherlands-2005</v>
          </cell>
          <cell r="B366" t="str">
            <v>TPES</v>
          </cell>
          <cell r="C366" t="str">
            <v>Netherlands</v>
          </cell>
          <cell r="D366">
            <v>2005</v>
          </cell>
          <cell r="E366">
            <v>78823.910999999993</v>
          </cell>
          <cell r="F366" t="str">
            <v>Ktoe</v>
          </cell>
          <cell r="G366">
            <v>40706</v>
          </cell>
        </row>
        <row r="367">
          <cell r="A367" t="str">
            <v>TPES-Norway-2005</v>
          </cell>
          <cell r="B367" t="str">
            <v>TPES</v>
          </cell>
          <cell r="C367" t="str">
            <v>Norway</v>
          </cell>
          <cell r="D367">
            <v>2005</v>
          </cell>
          <cell r="E367">
            <v>26757.94</v>
          </cell>
          <cell r="F367" t="str">
            <v>Ktoe</v>
          </cell>
          <cell r="G367">
            <v>40706</v>
          </cell>
        </row>
        <row r="368">
          <cell r="A368" t="str">
            <v>TPES-Poland-2005</v>
          </cell>
          <cell r="B368" t="str">
            <v>TPES</v>
          </cell>
          <cell r="C368" t="str">
            <v>Poland</v>
          </cell>
          <cell r="D368">
            <v>2005</v>
          </cell>
          <cell r="E368">
            <v>92376.744000000006</v>
          </cell>
          <cell r="F368" t="str">
            <v>Ktoe</v>
          </cell>
          <cell r="G368">
            <v>40706</v>
          </cell>
        </row>
        <row r="369">
          <cell r="A369" t="str">
            <v>TPES-Portugal-2005</v>
          </cell>
          <cell r="B369" t="str">
            <v>TPES</v>
          </cell>
          <cell r="C369" t="str">
            <v>Portugal</v>
          </cell>
          <cell r="D369">
            <v>2005</v>
          </cell>
          <cell r="E369">
            <v>26467.183000000001</v>
          </cell>
          <cell r="F369" t="str">
            <v>Ktoe</v>
          </cell>
          <cell r="G369">
            <v>40706</v>
          </cell>
        </row>
        <row r="370">
          <cell r="A370" t="str">
            <v>TPES-Republic of Moldova-2005</v>
          </cell>
          <cell r="B370" t="str">
            <v>TPES</v>
          </cell>
          <cell r="C370" t="str">
            <v>Republic of Moldova</v>
          </cell>
          <cell r="D370">
            <v>2005</v>
          </cell>
          <cell r="E370">
            <v>3536.2629999999999</v>
          </cell>
          <cell r="F370" t="str">
            <v>Ktoe</v>
          </cell>
          <cell r="G370">
            <v>40706</v>
          </cell>
        </row>
        <row r="371">
          <cell r="A371" t="str">
            <v>TPES-Romania-2005</v>
          </cell>
          <cell r="B371" t="str">
            <v>TPES</v>
          </cell>
          <cell r="C371" t="str">
            <v>Romania</v>
          </cell>
          <cell r="D371">
            <v>2005</v>
          </cell>
          <cell r="E371">
            <v>38284.688999999998</v>
          </cell>
          <cell r="F371" t="str">
            <v>Ktoe</v>
          </cell>
          <cell r="G371">
            <v>40706</v>
          </cell>
        </row>
        <row r="372">
          <cell r="A372" t="str">
            <v>TPES-Russian Federation-2005</v>
          </cell>
          <cell r="B372" t="str">
            <v>TPES</v>
          </cell>
          <cell r="C372" t="str">
            <v>Russian Federation</v>
          </cell>
          <cell r="D372">
            <v>2005</v>
          </cell>
          <cell r="E372">
            <v>651711.62699999998</v>
          </cell>
          <cell r="F372" t="str">
            <v>Ktoe</v>
          </cell>
          <cell r="G372">
            <v>40706</v>
          </cell>
        </row>
        <row r="373">
          <cell r="A373" t="str">
            <v>TPES-Serbia-2005</v>
          </cell>
          <cell r="B373" t="str">
            <v>TPES</v>
          </cell>
          <cell r="C373" t="str">
            <v>Serbia</v>
          </cell>
          <cell r="D373">
            <v>2005</v>
          </cell>
          <cell r="E373">
            <v>15030.449000000001</v>
          </cell>
          <cell r="F373" t="str">
            <v>Ktoe</v>
          </cell>
          <cell r="G373">
            <v>40706</v>
          </cell>
        </row>
        <row r="374">
          <cell r="A374" t="str">
            <v>TPES-Slovak Republic-2005</v>
          </cell>
          <cell r="B374" t="str">
            <v>TPES</v>
          </cell>
          <cell r="C374" t="str">
            <v>Slovak Republic</v>
          </cell>
          <cell r="D374">
            <v>2005</v>
          </cell>
          <cell r="E374">
            <v>18830.458999999999</v>
          </cell>
          <cell r="F374" t="str">
            <v>Ktoe</v>
          </cell>
          <cell r="G374">
            <v>40706</v>
          </cell>
        </row>
        <row r="375">
          <cell r="A375" t="str">
            <v>TPES-Slovenia-2005</v>
          </cell>
          <cell r="B375" t="str">
            <v>TPES</v>
          </cell>
          <cell r="C375" t="str">
            <v>Slovenia</v>
          </cell>
          <cell r="D375">
            <v>2005</v>
          </cell>
          <cell r="E375">
            <v>7292.6450000000004</v>
          </cell>
          <cell r="F375" t="str">
            <v>Ktoe</v>
          </cell>
          <cell r="G375">
            <v>40706</v>
          </cell>
        </row>
        <row r="376">
          <cell r="A376" t="str">
            <v>TPES-Spain-2005</v>
          </cell>
          <cell r="B376" t="str">
            <v>TPES</v>
          </cell>
          <cell r="C376" t="str">
            <v>Spain</v>
          </cell>
          <cell r="D376">
            <v>2005</v>
          </cell>
          <cell r="E376">
            <v>141830.72099999999</v>
          </cell>
          <cell r="F376" t="str">
            <v>Ktoe</v>
          </cell>
          <cell r="G376">
            <v>40706</v>
          </cell>
        </row>
        <row r="377">
          <cell r="A377" t="str">
            <v>TPES-Sweden-2005</v>
          </cell>
          <cell r="B377" t="str">
            <v>TPES</v>
          </cell>
          <cell r="C377" t="str">
            <v>Sweden</v>
          </cell>
          <cell r="D377">
            <v>2005</v>
          </cell>
          <cell r="E377">
            <v>51569.035000000003</v>
          </cell>
          <cell r="F377" t="str">
            <v>Ktoe</v>
          </cell>
          <cell r="G377">
            <v>40706</v>
          </cell>
        </row>
        <row r="378">
          <cell r="A378" t="str">
            <v>TPES-Switzerland-2005</v>
          </cell>
          <cell r="B378" t="str">
            <v>TPES</v>
          </cell>
          <cell r="C378" t="str">
            <v>Switzerland</v>
          </cell>
          <cell r="D378">
            <v>2005</v>
          </cell>
          <cell r="E378">
            <v>25916.120999999999</v>
          </cell>
          <cell r="F378" t="str">
            <v>Ktoe</v>
          </cell>
          <cell r="G378">
            <v>40706</v>
          </cell>
        </row>
        <row r="379">
          <cell r="A379" t="str">
            <v>TPES-Tajikistan-2005</v>
          </cell>
          <cell r="B379" t="str">
            <v>TPES</v>
          </cell>
          <cell r="C379" t="str">
            <v>Tajikistan</v>
          </cell>
          <cell r="D379">
            <v>2005</v>
          </cell>
          <cell r="E379">
            <v>2349.672</v>
          </cell>
          <cell r="F379" t="str">
            <v>Ktoe</v>
          </cell>
          <cell r="G379">
            <v>40706</v>
          </cell>
        </row>
        <row r="380">
          <cell r="A380" t="str">
            <v>TPES-Turkey-2005</v>
          </cell>
          <cell r="B380" t="str">
            <v>TPES</v>
          </cell>
          <cell r="C380" t="str">
            <v>Turkey</v>
          </cell>
          <cell r="D380">
            <v>2005</v>
          </cell>
          <cell r="E380">
            <v>84379.092999999993</v>
          </cell>
          <cell r="F380" t="str">
            <v>Ktoe</v>
          </cell>
          <cell r="G380">
            <v>40706</v>
          </cell>
        </row>
        <row r="381">
          <cell r="A381" t="str">
            <v>TPES-Turkmenistan-2005</v>
          </cell>
          <cell r="B381" t="str">
            <v>TPES</v>
          </cell>
          <cell r="C381" t="str">
            <v>Turkmenistan</v>
          </cell>
          <cell r="D381">
            <v>2005</v>
          </cell>
          <cell r="E381">
            <v>16520.780999999999</v>
          </cell>
          <cell r="F381" t="str">
            <v>Ktoe</v>
          </cell>
          <cell r="G381">
            <v>40706</v>
          </cell>
        </row>
        <row r="382">
          <cell r="A382" t="str">
            <v>TPES-Ukraine-2005</v>
          </cell>
          <cell r="B382" t="str">
            <v>TPES</v>
          </cell>
          <cell r="C382" t="str">
            <v>Ukraine</v>
          </cell>
          <cell r="D382">
            <v>2005</v>
          </cell>
          <cell r="E382">
            <v>142886.15900000001</v>
          </cell>
          <cell r="F382" t="str">
            <v>Ktoe</v>
          </cell>
          <cell r="G382">
            <v>40706</v>
          </cell>
        </row>
        <row r="383">
          <cell r="A383" t="str">
            <v>TPES-United Kingdom-2005</v>
          </cell>
          <cell r="B383" t="str">
            <v>TPES</v>
          </cell>
          <cell r="C383" t="str">
            <v>United Kingdom</v>
          </cell>
          <cell r="D383">
            <v>2005</v>
          </cell>
          <cell r="E383">
            <v>222363.77600000001</v>
          </cell>
          <cell r="F383" t="str">
            <v>Ktoe</v>
          </cell>
          <cell r="G383">
            <v>40706</v>
          </cell>
        </row>
        <row r="384">
          <cell r="A384" t="str">
            <v>TPES-United States-2005</v>
          </cell>
          <cell r="B384" t="str">
            <v>TPES</v>
          </cell>
          <cell r="C384" t="str">
            <v>United States</v>
          </cell>
          <cell r="D384">
            <v>2005</v>
          </cell>
          <cell r="E384">
            <v>2318861.102</v>
          </cell>
          <cell r="F384" t="str">
            <v>Ktoe</v>
          </cell>
          <cell r="G384">
            <v>40706</v>
          </cell>
        </row>
        <row r="385">
          <cell r="A385" t="str">
            <v>TPES-Uzbekistan-2005</v>
          </cell>
          <cell r="B385" t="str">
            <v>TPES</v>
          </cell>
          <cell r="C385" t="str">
            <v>Uzbekistan</v>
          </cell>
          <cell r="D385">
            <v>2005</v>
          </cell>
          <cell r="E385">
            <v>46950.855000000003</v>
          </cell>
          <cell r="F385" t="str">
            <v>Ktoe</v>
          </cell>
          <cell r="G385">
            <v>40706</v>
          </cell>
        </row>
        <row r="386">
          <cell r="A386" t="str">
            <v>TPES-Albania-2007</v>
          </cell>
          <cell r="B386" t="str">
            <v>TPES</v>
          </cell>
          <cell r="C386" t="str">
            <v>Albania</v>
          </cell>
          <cell r="D386">
            <v>2007</v>
          </cell>
          <cell r="E386">
            <v>2167.5680000000002</v>
          </cell>
          <cell r="F386" t="str">
            <v>Ktoe</v>
          </cell>
          <cell r="G386">
            <v>40706</v>
          </cell>
        </row>
        <row r="387">
          <cell r="A387" t="str">
            <v>TPES-Armenia-2007</v>
          </cell>
          <cell r="B387" t="str">
            <v>TPES</v>
          </cell>
          <cell r="C387" t="str">
            <v>Armenia</v>
          </cell>
          <cell r="D387">
            <v>2007</v>
          </cell>
          <cell r="E387">
            <v>2845.3240000000001</v>
          </cell>
          <cell r="F387" t="str">
            <v>Ktoe</v>
          </cell>
          <cell r="G387">
            <v>40706</v>
          </cell>
        </row>
        <row r="388">
          <cell r="A388" t="str">
            <v>TPES-Austria-2007</v>
          </cell>
          <cell r="B388" t="str">
            <v>TPES</v>
          </cell>
          <cell r="C388" t="str">
            <v>Austria</v>
          </cell>
          <cell r="D388">
            <v>2007</v>
          </cell>
          <cell r="E388">
            <v>33272.468999999997</v>
          </cell>
          <cell r="F388" t="str">
            <v>Ktoe</v>
          </cell>
          <cell r="G388">
            <v>40706</v>
          </cell>
        </row>
        <row r="389">
          <cell r="A389" t="str">
            <v>TPES-Azerbaijan-2007</v>
          </cell>
          <cell r="B389" t="str">
            <v>TPES</v>
          </cell>
          <cell r="C389" t="str">
            <v>Azerbaijan</v>
          </cell>
          <cell r="D389">
            <v>2007</v>
          </cell>
          <cell r="E389">
            <v>12078.343000000001</v>
          </cell>
          <cell r="F389" t="str">
            <v>Ktoe</v>
          </cell>
          <cell r="G389">
            <v>40706</v>
          </cell>
        </row>
        <row r="390">
          <cell r="A390" t="str">
            <v>TPES-Belarus-2007</v>
          </cell>
          <cell r="B390" t="str">
            <v>TPES</v>
          </cell>
          <cell r="C390" t="str">
            <v>Belarus</v>
          </cell>
          <cell r="D390">
            <v>2007</v>
          </cell>
          <cell r="E390">
            <v>28057.753000000001</v>
          </cell>
          <cell r="F390" t="str">
            <v>Ktoe</v>
          </cell>
          <cell r="G390">
            <v>40706</v>
          </cell>
        </row>
        <row r="391">
          <cell r="A391" t="str">
            <v>TPES-Belgium-2007</v>
          </cell>
          <cell r="B391" t="str">
            <v>TPES</v>
          </cell>
          <cell r="C391" t="str">
            <v>Belgium</v>
          </cell>
          <cell r="D391">
            <v>2007</v>
          </cell>
          <cell r="E391">
            <v>57025.137000000002</v>
          </cell>
          <cell r="F391" t="str">
            <v>Ktoe</v>
          </cell>
          <cell r="G391">
            <v>40706</v>
          </cell>
        </row>
        <row r="392">
          <cell r="A392" t="str">
            <v>TPES-Bosnia and Herzegovina-2007</v>
          </cell>
          <cell r="B392" t="str">
            <v>TPES</v>
          </cell>
          <cell r="C392" t="str">
            <v>Bosnia and Herzegovina</v>
          </cell>
          <cell r="D392">
            <v>2007</v>
          </cell>
          <cell r="E392">
            <v>5597.826</v>
          </cell>
          <cell r="F392" t="str">
            <v>Ktoe</v>
          </cell>
          <cell r="G392">
            <v>40706</v>
          </cell>
        </row>
        <row r="393">
          <cell r="A393" t="str">
            <v>TPES-Bulgaria-2007</v>
          </cell>
          <cell r="B393" t="str">
            <v>TPES</v>
          </cell>
          <cell r="C393" t="str">
            <v>Bulgaria</v>
          </cell>
          <cell r="D393">
            <v>2007</v>
          </cell>
          <cell r="E393">
            <v>20102.562999999998</v>
          </cell>
          <cell r="F393" t="str">
            <v>Ktoe</v>
          </cell>
          <cell r="G393">
            <v>40706</v>
          </cell>
        </row>
        <row r="394">
          <cell r="A394" t="str">
            <v>TPES-Canada-2007</v>
          </cell>
          <cell r="B394" t="str">
            <v>TPES</v>
          </cell>
          <cell r="C394" t="str">
            <v>Canada</v>
          </cell>
          <cell r="D394">
            <v>2007</v>
          </cell>
          <cell r="E394">
            <v>271995.16499999998</v>
          </cell>
          <cell r="F394" t="str">
            <v>Ktoe</v>
          </cell>
          <cell r="G394">
            <v>40706</v>
          </cell>
        </row>
        <row r="395">
          <cell r="A395" t="str">
            <v>TPES-Croatia-2007</v>
          </cell>
          <cell r="B395" t="str">
            <v>TPES</v>
          </cell>
          <cell r="C395" t="str">
            <v>Croatia</v>
          </cell>
          <cell r="D395">
            <v>2007</v>
          </cell>
          <cell r="E395">
            <v>9320.7330000000002</v>
          </cell>
          <cell r="F395" t="str">
            <v>Ktoe</v>
          </cell>
          <cell r="G395">
            <v>40706</v>
          </cell>
        </row>
        <row r="396">
          <cell r="A396" t="str">
            <v>TPES-Cyprus-2007</v>
          </cell>
          <cell r="B396" t="str">
            <v>TPES</v>
          </cell>
          <cell r="C396" t="str">
            <v>Cyprus</v>
          </cell>
          <cell r="D396">
            <v>2007</v>
          </cell>
          <cell r="E396">
            <v>2437.2359999999999</v>
          </cell>
          <cell r="F396" t="str">
            <v>Ktoe</v>
          </cell>
          <cell r="G396">
            <v>40706</v>
          </cell>
        </row>
        <row r="397">
          <cell r="A397" t="str">
            <v>TPES-Czech Republic-2007</v>
          </cell>
          <cell r="B397" t="str">
            <v>TPES</v>
          </cell>
          <cell r="C397" t="str">
            <v>Czech Republic</v>
          </cell>
          <cell r="D397">
            <v>2007</v>
          </cell>
          <cell r="E397">
            <v>45778.055999999997</v>
          </cell>
          <cell r="F397" t="str">
            <v>Ktoe</v>
          </cell>
          <cell r="G397">
            <v>40706</v>
          </cell>
        </row>
        <row r="398">
          <cell r="A398" t="str">
            <v>TPES-Denmark-2007</v>
          </cell>
          <cell r="B398" t="str">
            <v>TPES</v>
          </cell>
          <cell r="C398" t="str">
            <v>Denmark</v>
          </cell>
          <cell r="D398">
            <v>2007</v>
          </cell>
          <cell r="E398">
            <v>19758.09</v>
          </cell>
          <cell r="F398" t="str">
            <v>Ktoe</v>
          </cell>
          <cell r="G398">
            <v>40706</v>
          </cell>
        </row>
        <row r="399">
          <cell r="A399" t="str">
            <v>TPES-Estonia-2007</v>
          </cell>
          <cell r="B399" t="str">
            <v>TPES</v>
          </cell>
          <cell r="C399" t="str">
            <v>Estonia</v>
          </cell>
          <cell r="D399">
            <v>2007</v>
          </cell>
          <cell r="E399">
            <v>5623.8440000000001</v>
          </cell>
          <cell r="F399" t="str">
            <v>Ktoe</v>
          </cell>
          <cell r="G399">
            <v>40706</v>
          </cell>
        </row>
        <row r="400">
          <cell r="A400" t="str">
            <v>TPES-Finland-2007</v>
          </cell>
          <cell r="B400" t="str">
            <v>TPES</v>
          </cell>
          <cell r="C400" t="str">
            <v>Finland</v>
          </cell>
          <cell r="D400">
            <v>2007</v>
          </cell>
          <cell r="E400">
            <v>36775.055</v>
          </cell>
          <cell r="F400" t="str">
            <v>Ktoe</v>
          </cell>
          <cell r="G400">
            <v>40706</v>
          </cell>
        </row>
        <row r="401">
          <cell r="A401" t="str">
            <v>TPES-The fYR of Macedonia-2007</v>
          </cell>
          <cell r="B401" t="str">
            <v>TPES</v>
          </cell>
          <cell r="C401" t="str">
            <v>The fYR of Macedonia</v>
          </cell>
          <cell r="D401">
            <v>2007</v>
          </cell>
          <cell r="E401">
            <v>3043.614</v>
          </cell>
          <cell r="F401" t="str">
            <v>Ktoe</v>
          </cell>
          <cell r="G401">
            <v>40706</v>
          </cell>
        </row>
        <row r="402">
          <cell r="A402" t="str">
            <v>TPES-France-2007</v>
          </cell>
          <cell r="B402" t="str">
            <v>TPES</v>
          </cell>
          <cell r="C402" t="str">
            <v>France</v>
          </cell>
          <cell r="D402">
            <v>2007</v>
          </cell>
          <cell r="E402">
            <v>264388.52399999998</v>
          </cell>
          <cell r="F402" t="str">
            <v>Ktoe</v>
          </cell>
          <cell r="G402">
            <v>40706</v>
          </cell>
        </row>
        <row r="403">
          <cell r="A403" t="str">
            <v>TPES-Georgia-2007</v>
          </cell>
          <cell r="B403" t="str">
            <v>TPES</v>
          </cell>
          <cell r="C403" t="str">
            <v>Georgia</v>
          </cell>
          <cell r="D403">
            <v>2007</v>
          </cell>
          <cell r="E403">
            <v>3336.44</v>
          </cell>
          <cell r="F403" t="str">
            <v>Ktoe</v>
          </cell>
          <cell r="G403">
            <v>40706</v>
          </cell>
        </row>
        <row r="404">
          <cell r="A404" t="str">
            <v>TPES-Germany-2007</v>
          </cell>
          <cell r="B404" t="str">
            <v>TPES</v>
          </cell>
          <cell r="C404" t="str">
            <v>Germany</v>
          </cell>
          <cell r="D404">
            <v>2007</v>
          </cell>
          <cell r="E404">
            <v>331794.15100000001</v>
          </cell>
          <cell r="F404" t="str">
            <v>Ktoe</v>
          </cell>
          <cell r="G404">
            <v>40706</v>
          </cell>
        </row>
        <row r="405">
          <cell r="A405" t="str">
            <v>TPES-Greece-2007</v>
          </cell>
          <cell r="B405" t="str">
            <v>TPES</v>
          </cell>
          <cell r="C405" t="str">
            <v>Greece</v>
          </cell>
          <cell r="D405">
            <v>2007</v>
          </cell>
          <cell r="E405">
            <v>30216.690999999999</v>
          </cell>
          <cell r="F405" t="str">
            <v>Ktoe</v>
          </cell>
          <cell r="G405">
            <v>40706</v>
          </cell>
        </row>
        <row r="406">
          <cell r="A406" t="str">
            <v>TPES-Hungary-2007</v>
          </cell>
          <cell r="B406" t="str">
            <v>TPES</v>
          </cell>
          <cell r="C406" t="str">
            <v>Hungary</v>
          </cell>
          <cell r="D406">
            <v>2007</v>
          </cell>
          <cell r="E406">
            <v>26728.154999999999</v>
          </cell>
          <cell r="F406" t="str">
            <v>Ktoe</v>
          </cell>
          <cell r="G406">
            <v>40706</v>
          </cell>
        </row>
        <row r="407">
          <cell r="A407" t="str">
            <v>TPES-Iceland-2007</v>
          </cell>
          <cell r="B407" t="str">
            <v>TPES</v>
          </cell>
          <cell r="C407" t="str">
            <v>Iceland</v>
          </cell>
          <cell r="D407">
            <v>2007</v>
          </cell>
          <cell r="E407">
            <v>4894.433</v>
          </cell>
          <cell r="F407" t="str">
            <v>Ktoe</v>
          </cell>
          <cell r="G407">
            <v>40706</v>
          </cell>
        </row>
        <row r="408">
          <cell r="A408" t="str">
            <v>TPES-Ireland-2007</v>
          </cell>
          <cell r="B408" t="str">
            <v>TPES</v>
          </cell>
          <cell r="C408" t="str">
            <v>Ireland</v>
          </cell>
          <cell r="D408">
            <v>2007</v>
          </cell>
          <cell r="E408">
            <v>15038.748</v>
          </cell>
          <cell r="F408" t="str">
            <v>Ktoe</v>
          </cell>
          <cell r="G408">
            <v>40706</v>
          </cell>
        </row>
        <row r="409">
          <cell r="A409" t="str">
            <v>TPES-Israel-2007</v>
          </cell>
          <cell r="B409" t="str">
            <v>TPES</v>
          </cell>
          <cell r="C409" t="str">
            <v>Israel</v>
          </cell>
          <cell r="D409">
            <v>2007</v>
          </cell>
          <cell r="E409">
            <v>21691.649000000001</v>
          </cell>
          <cell r="F409" t="str">
            <v>Ktoe</v>
          </cell>
          <cell r="G409">
            <v>40706</v>
          </cell>
        </row>
        <row r="410">
          <cell r="A410" t="str">
            <v>TPES-Italy-2007</v>
          </cell>
          <cell r="B410" t="str">
            <v>TPES</v>
          </cell>
          <cell r="C410" t="str">
            <v>Italy</v>
          </cell>
          <cell r="D410">
            <v>2007</v>
          </cell>
          <cell r="E410">
            <v>179094.7</v>
          </cell>
          <cell r="F410" t="str">
            <v>Ktoe</v>
          </cell>
          <cell r="G410">
            <v>40706</v>
          </cell>
        </row>
        <row r="411">
          <cell r="A411" t="str">
            <v>TPES-Kazakhstan-2007</v>
          </cell>
          <cell r="B411" t="str">
            <v>TPES</v>
          </cell>
          <cell r="C411" t="str">
            <v>Kazakhstan</v>
          </cell>
          <cell r="D411">
            <v>2007</v>
          </cell>
          <cell r="E411">
            <v>66482.316999999995</v>
          </cell>
          <cell r="F411" t="str">
            <v>Ktoe</v>
          </cell>
          <cell r="G411">
            <v>40706</v>
          </cell>
        </row>
        <row r="412">
          <cell r="A412" t="str">
            <v>TPES-Kyrgyzstan-2007</v>
          </cell>
          <cell r="B412" t="str">
            <v>TPES</v>
          </cell>
          <cell r="C412" t="str">
            <v>Kyrgyzstan</v>
          </cell>
          <cell r="D412">
            <v>2007</v>
          </cell>
          <cell r="E412">
            <v>3070.0079999999998</v>
          </cell>
          <cell r="F412" t="str">
            <v>Ktoe</v>
          </cell>
          <cell r="G412">
            <v>40706</v>
          </cell>
        </row>
        <row r="413">
          <cell r="A413" t="str">
            <v>TPES-Latvia-2007</v>
          </cell>
          <cell r="B413" t="str">
            <v>TPES</v>
          </cell>
          <cell r="C413" t="str">
            <v>Latvia</v>
          </cell>
          <cell r="D413">
            <v>2007</v>
          </cell>
          <cell r="E413">
            <v>4669.7879999999996</v>
          </cell>
          <cell r="F413" t="str">
            <v>Ktoe</v>
          </cell>
          <cell r="G413">
            <v>40706</v>
          </cell>
        </row>
        <row r="414">
          <cell r="A414" t="str">
            <v>TPES-Liechtenstein-2007</v>
          </cell>
          <cell r="B414" t="str">
            <v>TPES</v>
          </cell>
          <cell r="C414" t="str">
            <v>Liechtenstein</v>
          </cell>
          <cell r="D414">
            <v>2007</v>
          </cell>
          <cell r="E414">
            <v>112.40868443680138</v>
          </cell>
          <cell r="F414" t="str">
            <v>Ktoe</v>
          </cell>
          <cell r="G414">
            <v>40706</v>
          </cell>
        </row>
        <row r="415">
          <cell r="A415" t="str">
            <v>TPES-Lithuania-2007</v>
          </cell>
          <cell r="B415" t="str">
            <v>TPES</v>
          </cell>
          <cell r="C415" t="str">
            <v>Lithuania</v>
          </cell>
          <cell r="D415">
            <v>2007</v>
          </cell>
          <cell r="E415">
            <v>9251.9159999999993</v>
          </cell>
          <cell r="F415" t="str">
            <v>Ktoe</v>
          </cell>
          <cell r="G415">
            <v>40706</v>
          </cell>
        </row>
        <row r="416">
          <cell r="A416" t="str">
            <v>TPES-Luxembourg-2007</v>
          </cell>
          <cell r="B416" t="str">
            <v>TPES</v>
          </cell>
          <cell r="C416" t="str">
            <v>Luxembourg</v>
          </cell>
          <cell r="D416">
            <v>2007</v>
          </cell>
          <cell r="E416">
            <v>4187.1319999999996</v>
          </cell>
          <cell r="F416" t="str">
            <v>Ktoe</v>
          </cell>
          <cell r="G416">
            <v>40706</v>
          </cell>
        </row>
        <row r="417">
          <cell r="A417" t="str">
            <v>TPES-Malta-2007</v>
          </cell>
          <cell r="B417" t="str">
            <v>TPES</v>
          </cell>
          <cell r="C417" t="str">
            <v>Malta</v>
          </cell>
          <cell r="D417">
            <v>2007</v>
          </cell>
          <cell r="E417">
            <v>867.52099999999996</v>
          </cell>
          <cell r="F417" t="str">
            <v>Ktoe</v>
          </cell>
          <cell r="G417">
            <v>40706</v>
          </cell>
        </row>
        <row r="418">
          <cell r="A418" t="str">
            <v>TPES-Netherlands-2007</v>
          </cell>
          <cell r="B418" t="str">
            <v>TPES</v>
          </cell>
          <cell r="C418" t="str">
            <v>Netherlands</v>
          </cell>
          <cell r="D418">
            <v>2007</v>
          </cell>
          <cell r="E418">
            <v>79349.595000000001</v>
          </cell>
          <cell r="F418" t="str">
            <v>Ktoe</v>
          </cell>
          <cell r="G418">
            <v>40706</v>
          </cell>
        </row>
        <row r="419">
          <cell r="A419" t="str">
            <v>TPES-Norway-2007</v>
          </cell>
          <cell r="B419" t="str">
            <v>TPES</v>
          </cell>
          <cell r="C419" t="str">
            <v>Norway</v>
          </cell>
          <cell r="D419">
            <v>2007</v>
          </cell>
          <cell r="E419">
            <v>27545.596000000001</v>
          </cell>
          <cell r="F419" t="str">
            <v>Ktoe</v>
          </cell>
          <cell r="G419">
            <v>40706</v>
          </cell>
        </row>
        <row r="420">
          <cell r="A420" t="str">
            <v>TPES-Poland-2007</v>
          </cell>
          <cell r="B420" t="str">
            <v>TPES</v>
          </cell>
          <cell r="C420" t="str">
            <v>Poland</v>
          </cell>
          <cell r="D420">
            <v>2007</v>
          </cell>
          <cell r="E420">
            <v>96705.877999999997</v>
          </cell>
          <cell r="F420" t="str">
            <v>Ktoe</v>
          </cell>
          <cell r="G420">
            <v>40706</v>
          </cell>
        </row>
        <row r="421">
          <cell r="A421" t="str">
            <v>TPES-Portugal-2007</v>
          </cell>
          <cell r="B421" t="str">
            <v>TPES</v>
          </cell>
          <cell r="C421" t="str">
            <v>Portugal</v>
          </cell>
          <cell r="D421">
            <v>2007</v>
          </cell>
          <cell r="E421">
            <v>25301.558000000001</v>
          </cell>
          <cell r="F421" t="str">
            <v>Ktoe</v>
          </cell>
          <cell r="G421">
            <v>40706</v>
          </cell>
        </row>
        <row r="422">
          <cell r="A422" t="str">
            <v>TPES-Republic of Moldova-2007</v>
          </cell>
          <cell r="B422" t="str">
            <v>TPES</v>
          </cell>
          <cell r="C422" t="str">
            <v>Republic of Moldova</v>
          </cell>
          <cell r="D422">
            <v>2007</v>
          </cell>
          <cell r="E422">
            <v>3336.8409999999999</v>
          </cell>
          <cell r="F422" t="str">
            <v>Ktoe</v>
          </cell>
          <cell r="G422">
            <v>40706</v>
          </cell>
        </row>
        <row r="423">
          <cell r="A423" t="str">
            <v>TPES-Romania-2007</v>
          </cell>
          <cell r="B423" t="str">
            <v>TPES</v>
          </cell>
          <cell r="C423" t="str">
            <v>Romania</v>
          </cell>
          <cell r="D423">
            <v>2007</v>
          </cell>
          <cell r="E423">
            <v>39315.813000000002</v>
          </cell>
          <cell r="F423" t="str">
            <v>Ktoe</v>
          </cell>
          <cell r="G423">
            <v>40706</v>
          </cell>
        </row>
        <row r="424">
          <cell r="A424" t="str">
            <v>TPES-Russian Federation-2007</v>
          </cell>
          <cell r="B424" t="str">
            <v>TPES</v>
          </cell>
          <cell r="C424" t="str">
            <v>Russian Federation</v>
          </cell>
          <cell r="D424">
            <v>2007</v>
          </cell>
          <cell r="E424">
            <v>672590.68200000003</v>
          </cell>
          <cell r="F424" t="str">
            <v>Ktoe</v>
          </cell>
          <cell r="G424">
            <v>40706</v>
          </cell>
        </row>
        <row r="425">
          <cell r="A425" t="str">
            <v>TPES-Serbia-2007</v>
          </cell>
          <cell r="B425" t="str">
            <v>TPES</v>
          </cell>
          <cell r="C425" t="str">
            <v>Serbia</v>
          </cell>
          <cell r="D425">
            <v>2007</v>
          </cell>
          <cell r="E425">
            <v>15807.031000000001</v>
          </cell>
          <cell r="F425" t="str">
            <v>Ktoe</v>
          </cell>
          <cell r="G425">
            <v>40706</v>
          </cell>
        </row>
        <row r="426">
          <cell r="A426" t="str">
            <v>TPES-Slovak Republic-2007</v>
          </cell>
          <cell r="B426" t="str">
            <v>TPES</v>
          </cell>
          <cell r="C426" t="str">
            <v>Slovak Republic</v>
          </cell>
          <cell r="D426">
            <v>2007</v>
          </cell>
          <cell r="E426">
            <v>17848.643</v>
          </cell>
          <cell r="F426" t="str">
            <v>Ktoe</v>
          </cell>
          <cell r="G426">
            <v>40706</v>
          </cell>
        </row>
        <row r="427">
          <cell r="A427" t="str">
            <v>TPES-Slovenia-2007</v>
          </cell>
          <cell r="B427" t="str">
            <v>TPES</v>
          </cell>
          <cell r="C427" t="str">
            <v>Slovenia</v>
          </cell>
          <cell r="D427">
            <v>2007</v>
          </cell>
          <cell r="E427">
            <v>7319.5780000000004</v>
          </cell>
          <cell r="F427" t="str">
            <v>Ktoe</v>
          </cell>
          <cell r="G427">
            <v>40706</v>
          </cell>
        </row>
        <row r="428">
          <cell r="A428" t="str">
            <v>TPES-Spain-2007</v>
          </cell>
          <cell r="B428" t="str">
            <v>TPES</v>
          </cell>
          <cell r="C428" t="str">
            <v>Spain</v>
          </cell>
          <cell r="D428">
            <v>2007</v>
          </cell>
          <cell r="E428">
            <v>143868.88500000001</v>
          </cell>
          <cell r="F428" t="str">
            <v>Ktoe</v>
          </cell>
          <cell r="G428">
            <v>40706</v>
          </cell>
        </row>
        <row r="429">
          <cell r="A429" t="str">
            <v>TPES-Sweden-2007</v>
          </cell>
          <cell r="B429" t="str">
            <v>TPES</v>
          </cell>
          <cell r="C429" t="str">
            <v>Sweden</v>
          </cell>
          <cell r="D429">
            <v>2007</v>
          </cell>
          <cell r="E429">
            <v>50059.597999999998</v>
          </cell>
          <cell r="F429" t="str">
            <v>Ktoe</v>
          </cell>
          <cell r="G429">
            <v>40706</v>
          </cell>
        </row>
        <row r="430">
          <cell r="A430" t="str">
            <v>TPES-Switzerland-2007</v>
          </cell>
          <cell r="B430" t="str">
            <v>TPES</v>
          </cell>
          <cell r="C430" t="str">
            <v>Switzerland</v>
          </cell>
          <cell r="D430">
            <v>2007</v>
          </cell>
          <cell r="E430">
            <v>25763.048999999999</v>
          </cell>
          <cell r="F430" t="str">
            <v>Ktoe</v>
          </cell>
          <cell r="G430">
            <v>40706</v>
          </cell>
        </row>
        <row r="431">
          <cell r="A431" t="str">
            <v>TPES-Tajikistan-2007</v>
          </cell>
          <cell r="B431" t="str">
            <v>TPES</v>
          </cell>
          <cell r="C431" t="str">
            <v>Tajikistan</v>
          </cell>
          <cell r="D431">
            <v>2007</v>
          </cell>
          <cell r="E431">
            <v>2601.7240000000002</v>
          </cell>
          <cell r="F431" t="str">
            <v>Ktoe</v>
          </cell>
          <cell r="G431">
            <v>40706</v>
          </cell>
        </row>
        <row r="432">
          <cell r="A432" t="str">
            <v>TPES-Turkey-2007</v>
          </cell>
          <cell r="B432" t="str">
            <v>TPES</v>
          </cell>
          <cell r="C432" t="str">
            <v>Turkey</v>
          </cell>
          <cell r="D432">
            <v>2007</v>
          </cell>
          <cell r="E432">
            <v>100005.02499999999</v>
          </cell>
          <cell r="F432" t="str">
            <v>Ktoe</v>
          </cell>
          <cell r="G432">
            <v>40706</v>
          </cell>
        </row>
        <row r="433">
          <cell r="A433" t="str">
            <v>TPES-Turkmenistan-2007</v>
          </cell>
          <cell r="B433" t="str">
            <v>TPES</v>
          </cell>
          <cell r="C433" t="str">
            <v>Turkmenistan</v>
          </cell>
          <cell r="D433">
            <v>2007</v>
          </cell>
          <cell r="E433">
            <v>18228.689999999999</v>
          </cell>
          <cell r="F433" t="str">
            <v>Ktoe</v>
          </cell>
          <cell r="G433">
            <v>40706</v>
          </cell>
        </row>
        <row r="434">
          <cell r="A434" t="str">
            <v>TPES-Ukraine-2007</v>
          </cell>
          <cell r="B434" t="str">
            <v>TPES</v>
          </cell>
          <cell r="C434" t="str">
            <v>Ukraine</v>
          </cell>
          <cell r="D434">
            <v>2007</v>
          </cell>
          <cell r="E434">
            <v>137341.64499999999</v>
          </cell>
          <cell r="F434" t="str">
            <v>Ktoe</v>
          </cell>
          <cell r="G434">
            <v>40706</v>
          </cell>
        </row>
        <row r="435">
          <cell r="A435" t="str">
            <v>TPES-United Kingdom-2007</v>
          </cell>
          <cell r="B435" t="str">
            <v>TPES</v>
          </cell>
          <cell r="C435" t="str">
            <v>United Kingdom</v>
          </cell>
          <cell r="D435">
            <v>2007</v>
          </cell>
          <cell r="E435">
            <v>210258.641</v>
          </cell>
          <cell r="F435" t="str">
            <v>Ktoe</v>
          </cell>
          <cell r="G435">
            <v>40706</v>
          </cell>
        </row>
        <row r="436">
          <cell r="A436" t="str">
            <v>TPES-United States-2007</v>
          </cell>
          <cell r="B436" t="str">
            <v>TPES</v>
          </cell>
          <cell r="C436" t="str">
            <v>United States</v>
          </cell>
          <cell r="D436">
            <v>2007</v>
          </cell>
          <cell r="E436">
            <v>2337013.7250000001</v>
          </cell>
          <cell r="F436" t="str">
            <v>Ktoe</v>
          </cell>
          <cell r="G436">
            <v>40706</v>
          </cell>
        </row>
        <row r="437">
          <cell r="A437" t="str">
            <v>TPES-Uzbekistan-2007</v>
          </cell>
          <cell r="B437" t="str">
            <v>TPES</v>
          </cell>
          <cell r="C437" t="str">
            <v>Uzbekistan</v>
          </cell>
          <cell r="D437">
            <v>2007</v>
          </cell>
          <cell r="E437">
            <v>48700.58</v>
          </cell>
          <cell r="F437" t="str">
            <v>Ktoe</v>
          </cell>
          <cell r="G437">
            <v>40706</v>
          </cell>
        </row>
        <row r="438">
          <cell r="A438" t="str">
            <v>RES-Albania-2009</v>
          </cell>
          <cell r="B438" t="str">
            <v>RES</v>
          </cell>
          <cell r="C438" t="str">
            <v>Albania</v>
          </cell>
          <cell r="D438">
            <v>2009</v>
          </cell>
          <cell r="E438">
            <v>548.005</v>
          </cell>
          <cell r="F438" t="str">
            <v>Ktoe</v>
          </cell>
          <cell r="G438">
            <v>40706</v>
          </cell>
        </row>
        <row r="439">
          <cell r="A439" t="str">
            <v>RES-Armenia-2009</v>
          </cell>
          <cell r="B439" t="str">
            <v>RES</v>
          </cell>
          <cell r="C439" t="str">
            <v>Armenia</v>
          </cell>
          <cell r="D439">
            <v>2009</v>
          </cell>
          <cell r="E439">
            <v>155.71699999999998</v>
          </cell>
          <cell r="F439" t="str">
            <v>Ktoe</v>
          </cell>
          <cell r="G439">
            <v>40706</v>
          </cell>
        </row>
        <row r="440">
          <cell r="A440" t="str">
            <v>RES-Austria-2009</v>
          </cell>
          <cell r="B440" t="str">
            <v>RES</v>
          </cell>
          <cell r="C440" t="str">
            <v>Austria</v>
          </cell>
          <cell r="D440">
            <v>2009</v>
          </cell>
          <cell r="E440">
            <v>8808.3119999999999</v>
          </cell>
          <cell r="F440" t="str">
            <v>Ktoe</v>
          </cell>
          <cell r="G440">
            <v>40706</v>
          </cell>
        </row>
        <row r="441">
          <cell r="A441" t="str">
            <v>RES-Azerbaijan-2009</v>
          </cell>
          <cell r="B441" t="str">
            <v>RES</v>
          </cell>
          <cell r="C441" t="str">
            <v>Azerbaijan</v>
          </cell>
          <cell r="D441">
            <v>2009</v>
          </cell>
          <cell r="E441">
            <v>196.37</v>
          </cell>
          <cell r="F441" t="str">
            <v>Ktoe</v>
          </cell>
          <cell r="G441">
            <v>40706</v>
          </cell>
        </row>
        <row r="442">
          <cell r="A442" t="str">
            <v>RES-Belarus-2009</v>
          </cell>
          <cell r="B442" t="str">
            <v>RES</v>
          </cell>
          <cell r="C442" t="str">
            <v>Belarus</v>
          </cell>
          <cell r="D442">
            <v>2009</v>
          </cell>
          <cell r="E442">
            <v>1338.8</v>
          </cell>
          <cell r="F442" t="str">
            <v>Ktoe</v>
          </cell>
          <cell r="G442">
            <v>40706</v>
          </cell>
        </row>
        <row r="443">
          <cell r="A443" t="str">
            <v>RES-Belgium-2009</v>
          </cell>
          <cell r="B443" t="str">
            <v>RES</v>
          </cell>
          <cell r="C443" t="str">
            <v>Belgium</v>
          </cell>
          <cell r="D443">
            <v>2009</v>
          </cell>
          <cell r="E443">
            <v>2240.0149999999999</v>
          </cell>
          <cell r="F443" t="str">
            <v>Ktoe</v>
          </cell>
          <cell r="G443">
            <v>40706</v>
          </cell>
        </row>
        <row r="444">
          <cell r="A444" t="str">
            <v>RES-Bosnia and Herzegovina-2009</v>
          </cell>
          <cell r="B444" t="str">
            <v>RES</v>
          </cell>
          <cell r="C444" t="str">
            <v>Bosnia and Herzegovina</v>
          </cell>
          <cell r="D444">
            <v>2009</v>
          </cell>
          <cell r="E444">
            <v>719.64200000000005</v>
          </cell>
          <cell r="F444" t="str">
            <v>Ktoe</v>
          </cell>
          <cell r="G444">
            <v>40706</v>
          </cell>
        </row>
        <row r="445">
          <cell r="A445" t="str">
            <v>RES-Bulgaria-2009</v>
          </cell>
          <cell r="B445" t="str">
            <v>RES</v>
          </cell>
          <cell r="C445" t="str">
            <v>Bulgaria</v>
          </cell>
          <cell r="D445">
            <v>2009</v>
          </cell>
          <cell r="E445">
            <v>1045.078</v>
          </cell>
          <cell r="F445" t="str">
            <v>Ktoe</v>
          </cell>
          <cell r="G445">
            <v>40706</v>
          </cell>
        </row>
        <row r="446">
          <cell r="A446" t="str">
            <v>RES-Canada-2009</v>
          </cell>
          <cell r="B446" t="str">
            <v>RES</v>
          </cell>
          <cell r="C446" t="str">
            <v>Canada</v>
          </cell>
          <cell r="D446">
            <v>2009</v>
          </cell>
          <cell r="E446">
            <v>42922.862999999998</v>
          </cell>
          <cell r="F446" t="str">
            <v>Ktoe</v>
          </cell>
          <cell r="G446">
            <v>40706</v>
          </cell>
        </row>
        <row r="447">
          <cell r="A447" t="str">
            <v>RES-Croatia-2009</v>
          </cell>
          <cell r="B447" t="str">
            <v>RES</v>
          </cell>
          <cell r="C447" t="str">
            <v>Croatia</v>
          </cell>
          <cell r="D447">
            <v>2009</v>
          </cell>
          <cell r="E447">
            <v>785.75400000000002</v>
          </cell>
          <cell r="F447" t="str">
            <v>Ktoe</v>
          </cell>
          <cell r="G447">
            <v>40706</v>
          </cell>
        </row>
        <row r="448">
          <cell r="A448" t="str">
            <v>RES-Cyprus-2009</v>
          </cell>
          <cell r="B448" t="str">
            <v>RES</v>
          </cell>
          <cell r="C448" t="str">
            <v>Cyprus</v>
          </cell>
          <cell r="D448">
            <v>2009</v>
          </cell>
          <cell r="E448">
            <v>97.816000000000003</v>
          </cell>
          <cell r="F448" t="str">
            <v>Ktoe</v>
          </cell>
          <cell r="G448">
            <v>40706</v>
          </cell>
        </row>
        <row r="449">
          <cell r="A449" t="str">
            <v>RES-Czech Republic-2009</v>
          </cell>
          <cell r="B449" t="str">
            <v>RES</v>
          </cell>
          <cell r="C449" t="str">
            <v>Czech Republic</v>
          </cell>
          <cell r="D449">
            <v>2009</v>
          </cell>
          <cell r="E449">
            <v>2426.09519</v>
          </cell>
          <cell r="F449" t="str">
            <v>Ktoe</v>
          </cell>
          <cell r="G449">
            <v>40706</v>
          </cell>
        </row>
        <row r="450">
          <cell r="A450" t="str">
            <v>RES-Denmark-2009</v>
          </cell>
          <cell r="B450" t="str">
            <v>RES</v>
          </cell>
          <cell r="C450" t="str">
            <v>Denmark</v>
          </cell>
          <cell r="D450">
            <v>2009</v>
          </cell>
          <cell r="E450">
            <v>3241.6610000000001</v>
          </cell>
          <cell r="F450" t="str">
            <v>Ktoe</v>
          </cell>
          <cell r="G450">
            <v>40706</v>
          </cell>
        </row>
        <row r="451">
          <cell r="A451" t="str">
            <v>RES-Estonia-2009</v>
          </cell>
          <cell r="B451" t="str">
            <v>RES</v>
          </cell>
          <cell r="C451" t="str">
            <v>Estonia</v>
          </cell>
          <cell r="D451">
            <v>2009</v>
          </cell>
          <cell r="E451">
            <v>716.46</v>
          </cell>
          <cell r="F451" t="str">
            <v>Ktoe</v>
          </cell>
          <cell r="G451">
            <v>40706</v>
          </cell>
        </row>
        <row r="452">
          <cell r="A452" t="str">
            <v>RES-Finland-2009</v>
          </cell>
          <cell r="B452" t="str">
            <v>RES</v>
          </cell>
          <cell r="C452" t="str">
            <v>Finland</v>
          </cell>
          <cell r="D452">
            <v>2009</v>
          </cell>
          <cell r="E452">
            <v>7892.2259999999997</v>
          </cell>
          <cell r="F452" t="str">
            <v>Ktoe</v>
          </cell>
          <cell r="G452">
            <v>40706</v>
          </cell>
        </row>
        <row r="453">
          <cell r="A453" t="str">
            <v>RES-The fYR of Macedonia-2009</v>
          </cell>
          <cell r="B453" t="str">
            <v>RES</v>
          </cell>
          <cell r="C453" t="str">
            <v>The fYR of Macedonia</v>
          </cell>
          <cell r="D453">
            <v>2009</v>
          </cell>
          <cell r="E453">
            <v>253.84299999999999</v>
          </cell>
          <cell r="F453" t="str">
            <v>Ktoe</v>
          </cell>
          <cell r="G453">
            <v>40706</v>
          </cell>
        </row>
        <row r="454">
          <cell r="A454" t="str">
            <v>RES-France-2009</v>
          </cell>
          <cell r="B454" t="str">
            <v>RES</v>
          </cell>
          <cell r="C454" t="str">
            <v>France</v>
          </cell>
          <cell r="D454">
            <v>2009</v>
          </cell>
          <cell r="E454">
            <v>19792.337</v>
          </cell>
          <cell r="F454" t="str">
            <v>Ktoe</v>
          </cell>
          <cell r="G454">
            <v>40706</v>
          </cell>
        </row>
        <row r="455">
          <cell r="A455" t="str">
            <v>RES-Georgia-2009</v>
          </cell>
          <cell r="B455" t="str">
            <v>RES</v>
          </cell>
          <cell r="C455" t="str">
            <v>Georgia</v>
          </cell>
          <cell r="D455">
            <v>2009</v>
          </cell>
          <cell r="E455">
            <v>1007.8990000000001</v>
          </cell>
          <cell r="F455" t="str">
            <v>Ktoe</v>
          </cell>
          <cell r="G455">
            <v>40706</v>
          </cell>
        </row>
        <row r="456">
          <cell r="A456" t="str">
            <v>RES-Germany-2009</v>
          </cell>
          <cell r="B456" t="str">
            <v>RES</v>
          </cell>
          <cell r="C456" t="str">
            <v>Germany</v>
          </cell>
          <cell r="D456">
            <v>2009</v>
          </cell>
          <cell r="E456">
            <v>27691.034</v>
          </cell>
          <cell r="F456" t="str">
            <v>Ktoe</v>
          </cell>
          <cell r="G456">
            <v>40706</v>
          </cell>
        </row>
        <row r="457">
          <cell r="A457" t="str">
            <v>RES-Greece-2009</v>
          </cell>
          <cell r="B457" t="str">
            <v>RES</v>
          </cell>
          <cell r="C457" t="str">
            <v>Greece</v>
          </cell>
          <cell r="D457">
            <v>2009</v>
          </cell>
          <cell r="E457">
            <v>1872.1010000000001</v>
          </cell>
          <cell r="F457" t="str">
            <v>Ktoe</v>
          </cell>
          <cell r="G457">
            <v>40706</v>
          </cell>
        </row>
        <row r="458">
          <cell r="A458" t="str">
            <v>RES-Hungary-2009</v>
          </cell>
          <cell r="B458" t="str">
            <v>RES</v>
          </cell>
          <cell r="C458" t="str">
            <v>Hungary</v>
          </cell>
          <cell r="D458">
            <v>2009</v>
          </cell>
          <cell r="E458">
            <v>1836.4860000000001</v>
          </cell>
          <cell r="F458" t="str">
            <v>Ktoe</v>
          </cell>
          <cell r="G458">
            <v>40706</v>
          </cell>
        </row>
        <row r="459">
          <cell r="A459" t="str">
            <v>RES-Iceland-2009</v>
          </cell>
          <cell r="B459" t="str">
            <v>RES</v>
          </cell>
          <cell r="C459" t="str">
            <v>Iceland</v>
          </cell>
          <cell r="D459">
            <v>2009</v>
          </cell>
          <cell r="E459">
            <v>4401.8440000000001</v>
          </cell>
          <cell r="F459" t="str">
            <v>Ktoe</v>
          </cell>
          <cell r="G459">
            <v>40706</v>
          </cell>
        </row>
        <row r="460">
          <cell r="A460" t="str">
            <v>RES-Ireland-2009</v>
          </cell>
          <cell r="B460" t="str">
            <v>RES</v>
          </cell>
          <cell r="C460" t="str">
            <v>Ireland</v>
          </cell>
          <cell r="D460">
            <v>2009</v>
          </cell>
          <cell r="E460">
            <v>640.63</v>
          </cell>
          <cell r="F460" t="str">
            <v>Ktoe</v>
          </cell>
          <cell r="G460">
            <v>40706</v>
          </cell>
        </row>
        <row r="461">
          <cell r="A461" t="str">
            <v>RES-Israel-2009</v>
          </cell>
          <cell r="B461" t="str">
            <v>RES</v>
          </cell>
          <cell r="C461" t="str">
            <v>Israel</v>
          </cell>
          <cell r="D461">
            <v>2009</v>
          </cell>
          <cell r="E461">
            <v>1072.2360000000001</v>
          </cell>
          <cell r="F461" t="str">
            <v>Ktoe</v>
          </cell>
          <cell r="G461">
            <v>40706</v>
          </cell>
        </row>
        <row r="462">
          <cell r="A462" t="str">
            <v>RES-Italy-2009</v>
          </cell>
          <cell r="B462" t="str">
            <v>RES</v>
          </cell>
          <cell r="C462" t="str">
            <v>Italy</v>
          </cell>
          <cell r="D462">
            <v>2009</v>
          </cell>
          <cell r="E462">
            <v>16026.55</v>
          </cell>
          <cell r="F462" t="str">
            <v>Ktoe</v>
          </cell>
          <cell r="G462">
            <v>40706</v>
          </cell>
        </row>
        <row r="463">
          <cell r="A463" t="str">
            <v>RES-Kazakhstan-2009</v>
          </cell>
          <cell r="B463" t="str">
            <v>RES</v>
          </cell>
          <cell r="C463" t="str">
            <v>Kazakhstan</v>
          </cell>
          <cell r="D463">
            <v>2009</v>
          </cell>
          <cell r="E463">
            <v>805.75900000000001</v>
          </cell>
          <cell r="F463" t="str">
            <v>Ktoe</v>
          </cell>
          <cell r="G463">
            <v>40706</v>
          </cell>
        </row>
        <row r="464">
          <cell r="A464" t="str">
            <v>RES-Kyrgyzstan-2009</v>
          </cell>
          <cell r="B464" t="str">
            <v>RES</v>
          </cell>
          <cell r="C464" t="str">
            <v>Kyrgyzstan</v>
          </cell>
          <cell r="D464">
            <v>2009</v>
          </cell>
          <cell r="E464">
            <v>927.22199999999998</v>
          </cell>
          <cell r="F464" t="str">
            <v>Ktoe</v>
          </cell>
          <cell r="G464">
            <v>40706</v>
          </cell>
        </row>
        <row r="465">
          <cell r="A465" t="str">
            <v>RES-Latvia-2009</v>
          </cell>
          <cell r="B465" t="str">
            <v>RES</v>
          </cell>
          <cell r="C465" t="str">
            <v>Latvia</v>
          </cell>
          <cell r="D465">
            <v>2009</v>
          </cell>
          <cell r="E465">
            <v>1566</v>
          </cell>
          <cell r="F465" t="str">
            <v>Ktoe</v>
          </cell>
          <cell r="G465">
            <v>40706</v>
          </cell>
        </row>
        <row r="466">
          <cell r="A466" t="str">
            <v>RES-Liechtenstein-2009</v>
          </cell>
          <cell r="B466" t="str">
            <v>RES</v>
          </cell>
          <cell r="C466" t="str">
            <v>Liechtenstein</v>
          </cell>
          <cell r="D466">
            <v>2009</v>
          </cell>
          <cell r="E466">
            <v>8.559071367153912</v>
          </cell>
          <cell r="F466" t="str">
            <v>Ktoe</v>
          </cell>
          <cell r="G466">
            <v>40706</v>
          </cell>
        </row>
        <row r="467">
          <cell r="A467" t="str">
            <v>RES-Lithuania-2009</v>
          </cell>
          <cell r="B467" t="str">
            <v>RES</v>
          </cell>
          <cell r="C467" t="str">
            <v>Lithuania</v>
          </cell>
          <cell r="D467">
            <v>2009</v>
          </cell>
          <cell r="E467">
            <v>873.58799999999997</v>
          </cell>
          <cell r="F467" t="str">
            <v>Ktoe</v>
          </cell>
          <cell r="G467">
            <v>40706</v>
          </cell>
        </row>
        <row r="468">
          <cell r="A468" t="str">
            <v>RES-Luxembourg-2009</v>
          </cell>
          <cell r="B468" t="str">
            <v>RES</v>
          </cell>
          <cell r="C468" t="str">
            <v>Luxembourg</v>
          </cell>
          <cell r="D468">
            <v>2009</v>
          </cell>
          <cell r="E468">
            <v>121.71</v>
          </cell>
          <cell r="F468" t="str">
            <v>Ktoe</v>
          </cell>
          <cell r="G468">
            <v>40706</v>
          </cell>
        </row>
        <row r="469">
          <cell r="A469" t="str">
            <v>RES-Malta-2009</v>
          </cell>
          <cell r="B469" t="str">
            <v>RES</v>
          </cell>
          <cell r="C469" t="str">
            <v>Malta</v>
          </cell>
          <cell r="D469">
            <v>2009</v>
          </cell>
          <cell r="E469">
            <v>0.95499999999999996</v>
          </cell>
          <cell r="F469" t="str">
            <v>Ktoe</v>
          </cell>
          <cell r="G469">
            <v>40706</v>
          </cell>
        </row>
        <row r="470">
          <cell r="A470" t="str">
            <v>RES-Netherlands-2009</v>
          </cell>
          <cell r="B470" t="str">
            <v>RES</v>
          </cell>
          <cell r="C470" t="str">
            <v>Netherlands</v>
          </cell>
          <cell r="D470">
            <v>2009</v>
          </cell>
          <cell r="E470">
            <v>3147.6289999999999</v>
          </cell>
          <cell r="F470" t="str">
            <v>Ktoe</v>
          </cell>
          <cell r="G470">
            <v>40706</v>
          </cell>
        </row>
        <row r="471">
          <cell r="A471" t="str">
            <v>RES-Norway-2009</v>
          </cell>
          <cell r="B471" t="str">
            <v>RES</v>
          </cell>
          <cell r="C471" t="str">
            <v>Norway</v>
          </cell>
          <cell r="D471">
            <v>2009</v>
          </cell>
          <cell r="E471">
            <v>12237.727999999999</v>
          </cell>
          <cell r="F471" t="str">
            <v>Ktoe</v>
          </cell>
          <cell r="G471">
            <v>40706</v>
          </cell>
        </row>
        <row r="472">
          <cell r="A472" t="str">
            <v>RES-Poland-2009</v>
          </cell>
          <cell r="B472" t="str">
            <v>RES</v>
          </cell>
          <cell r="C472" t="str">
            <v>Poland</v>
          </cell>
          <cell r="D472">
            <v>2009</v>
          </cell>
          <cell r="E472">
            <v>6265.1949999999997</v>
          </cell>
          <cell r="F472" t="str">
            <v>Ktoe</v>
          </cell>
          <cell r="G472">
            <v>40706</v>
          </cell>
        </row>
        <row r="473">
          <cell r="A473" t="str">
            <v>RES-Portugal-2009</v>
          </cell>
          <cell r="B473" t="str">
            <v>RES</v>
          </cell>
          <cell r="C473" t="str">
            <v>Portugal</v>
          </cell>
          <cell r="D473">
            <v>2009</v>
          </cell>
          <cell r="E473">
            <v>4740.2290000000003</v>
          </cell>
          <cell r="F473" t="str">
            <v>Ktoe</v>
          </cell>
          <cell r="G473">
            <v>40706</v>
          </cell>
        </row>
        <row r="474">
          <cell r="A474" t="str">
            <v>RES-Republic of Moldova-2009</v>
          </cell>
          <cell r="B474" t="str">
            <v>RES</v>
          </cell>
          <cell r="C474" t="str">
            <v>Republic of Moldova</v>
          </cell>
          <cell r="D474">
            <v>2009</v>
          </cell>
          <cell r="E474">
            <v>87.503999999999991</v>
          </cell>
          <cell r="F474" t="str">
            <v>Ktoe</v>
          </cell>
          <cell r="G474">
            <v>40706</v>
          </cell>
        </row>
        <row r="475">
          <cell r="A475" t="str">
            <v>RES-Romania-2009</v>
          </cell>
          <cell r="B475" t="str">
            <v>RES</v>
          </cell>
          <cell r="C475" t="str">
            <v>Romania</v>
          </cell>
          <cell r="D475">
            <v>2009</v>
          </cell>
          <cell r="E475">
            <v>5557.7169999999996</v>
          </cell>
          <cell r="F475" t="str">
            <v>Ktoe</v>
          </cell>
          <cell r="G475">
            <v>40706</v>
          </cell>
        </row>
        <row r="476">
          <cell r="A476" t="str">
            <v>RES-Russian Federation-2009</v>
          </cell>
          <cell r="B476" t="str">
            <v>RES</v>
          </cell>
          <cell r="C476" t="str">
            <v>Russian Federation</v>
          </cell>
          <cell r="D476">
            <v>2009</v>
          </cell>
          <cell r="E476">
            <v>18279.919999999998</v>
          </cell>
          <cell r="F476" t="str">
            <v>Ktoe</v>
          </cell>
          <cell r="G476">
            <v>40706</v>
          </cell>
        </row>
        <row r="477">
          <cell r="A477" t="str">
            <v>RES-Serbia-2009</v>
          </cell>
          <cell r="B477" t="str">
            <v>RES</v>
          </cell>
          <cell r="C477" t="str">
            <v>Serbia</v>
          </cell>
          <cell r="D477">
            <v>2009</v>
          </cell>
          <cell r="E477">
            <v>1170.915</v>
          </cell>
          <cell r="F477" t="str">
            <v>Ktoe</v>
          </cell>
          <cell r="G477">
            <v>40706</v>
          </cell>
        </row>
        <row r="478">
          <cell r="A478" t="str">
            <v>RES-Slovak Republic-2009</v>
          </cell>
          <cell r="B478" t="str">
            <v>RES</v>
          </cell>
          <cell r="C478" t="str">
            <v>Slovak Republic</v>
          </cell>
          <cell r="D478">
            <v>2009</v>
          </cell>
          <cell r="E478">
            <v>1213.0350000000001</v>
          </cell>
          <cell r="F478" t="str">
            <v>Ktoe</v>
          </cell>
          <cell r="G478">
            <v>40706</v>
          </cell>
        </row>
        <row r="479">
          <cell r="A479" t="str">
            <v>RES-Slovenia-2009</v>
          </cell>
          <cell r="B479" t="str">
            <v>RES</v>
          </cell>
          <cell r="C479" t="str">
            <v>Slovenia</v>
          </cell>
          <cell r="D479">
            <v>2009</v>
          </cell>
          <cell r="E479">
            <v>887.29899999999998</v>
          </cell>
          <cell r="F479" t="str">
            <v>Ktoe</v>
          </cell>
          <cell r="G479">
            <v>40706</v>
          </cell>
        </row>
        <row r="480">
          <cell r="A480" t="str">
            <v>RES-Spain-2009</v>
          </cell>
          <cell r="B480" t="str">
            <v>RES</v>
          </cell>
          <cell r="C480" t="str">
            <v>Spain</v>
          </cell>
          <cell r="D480">
            <v>2009</v>
          </cell>
          <cell r="E480">
            <v>12090.567999999999</v>
          </cell>
          <cell r="F480" t="str">
            <v>Ktoe</v>
          </cell>
          <cell r="G480">
            <v>40706</v>
          </cell>
        </row>
        <row r="481">
          <cell r="A481" t="str">
            <v>RES-Sweden-2009</v>
          </cell>
          <cell r="B481" t="str">
            <v>RES</v>
          </cell>
          <cell r="C481" t="str">
            <v>Sweden</v>
          </cell>
          <cell r="D481">
            <v>2009</v>
          </cell>
          <cell r="E481">
            <v>15818.798000000001</v>
          </cell>
          <cell r="F481" t="str">
            <v>Ktoe</v>
          </cell>
          <cell r="G481">
            <v>40706</v>
          </cell>
        </row>
        <row r="482">
          <cell r="A482" t="str">
            <v>RES-Switzerland-2009</v>
          </cell>
          <cell r="B482" t="str">
            <v>RES</v>
          </cell>
          <cell r="C482" t="str">
            <v>Switzerland</v>
          </cell>
          <cell r="D482">
            <v>2009</v>
          </cell>
          <cell r="E482">
            <v>4775.8329999999996</v>
          </cell>
          <cell r="F482" t="str">
            <v>Ktoe</v>
          </cell>
          <cell r="G482">
            <v>40706</v>
          </cell>
        </row>
        <row r="483">
          <cell r="A483" t="str">
            <v>RES-Tajikistan-2009</v>
          </cell>
          <cell r="B483" t="str">
            <v>RES</v>
          </cell>
          <cell r="C483" t="str">
            <v>Tajikistan</v>
          </cell>
          <cell r="D483">
            <v>2009</v>
          </cell>
          <cell r="E483">
            <v>1362.7560000000001</v>
          </cell>
          <cell r="F483" t="str">
            <v>Ktoe</v>
          </cell>
          <cell r="G483">
            <v>40706</v>
          </cell>
        </row>
        <row r="484">
          <cell r="A484" t="str">
            <v>RES-Turkey-2009</v>
          </cell>
          <cell r="B484" t="str">
            <v>RES</v>
          </cell>
          <cell r="C484" t="str">
            <v>Turkey</v>
          </cell>
          <cell r="D484">
            <v>2009</v>
          </cell>
          <cell r="E484">
            <v>9915.2939999999999</v>
          </cell>
          <cell r="F484" t="str">
            <v>Ktoe</v>
          </cell>
          <cell r="G484">
            <v>40706</v>
          </cell>
        </row>
        <row r="485">
          <cell r="A485" t="str">
            <v>RES-Turkmenistan-2009</v>
          </cell>
          <cell r="B485" t="str">
            <v>RES</v>
          </cell>
          <cell r="C485" t="str">
            <v>Turkmenistan</v>
          </cell>
          <cell r="D485">
            <v>2009</v>
          </cell>
          <cell r="E485">
            <v>0.25800000000000001</v>
          </cell>
          <cell r="F485" t="str">
            <v>Ktoe</v>
          </cell>
          <cell r="G485">
            <v>40706</v>
          </cell>
        </row>
        <row r="486">
          <cell r="A486" t="str">
            <v>RES-Ukraine-2009</v>
          </cell>
          <cell r="B486" t="str">
            <v>RES</v>
          </cell>
          <cell r="C486" t="str">
            <v>Ukraine</v>
          </cell>
          <cell r="D486">
            <v>2009</v>
          </cell>
          <cell r="E486">
            <v>1882.759</v>
          </cell>
          <cell r="F486" t="str">
            <v>Ktoe</v>
          </cell>
          <cell r="G486">
            <v>40706</v>
          </cell>
        </row>
        <row r="487">
          <cell r="A487" t="str">
            <v>RES-United Kingdom-2009</v>
          </cell>
          <cell r="B487" t="str">
            <v>RES</v>
          </cell>
          <cell r="C487" t="str">
            <v>United Kingdom</v>
          </cell>
          <cell r="D487">
            <v>2009</v>
          </cell>
          <cell r="E487">
            <v>6213.4219999999996</v>
          </cell>
          <cell r="F487" t="str">
            <v>Ktoe</v>
          </cell>
          <cell r="G487">
            <v>40706</v>
          </cell>
        </row>
        <row r="488">
          <cell r="A488" t="str">
            <v>RES-United States-2009</v>
          </cell>
          <cell r="B488" t="str">
            <v>RES</v>
          </cell>
          <cell r="C488" t="str">
            <v>United States</v>
          </cell>
          <cell r="D488">
            <v>2009</v>
          </cell>
          <cell r="E488">
            <v>117737.63400000001</v>
          </cell>
          <cell r="F488" t="str">
            <v>Ktoe</v>
          </cell>
          <cell r="G488">
            <v>40706</v>
          </cell>
        </row>
        <row r="489">
          <cell r="A489" t="str">
            <v>RES-Uzbekistan-2009</v>
          </cell>
          <cell r="B489" t="str">
            <v>RES</v>
          </cell>
          <cell r="C489" t="str">
            <v>Uzbekistan</v>
          </cell>
          <cell r="D489">
            <v>2009</v>
          </cell>
          <cell r="E489">
            <v>977.19900000000007</v>
          </cell>
          <cell r="F489" t="str">
            <v>Ktoe</v>
          </cell>
          <cell r="G489">
            <v>40706</v>
          </cell>
        </row>
        <row r="490">
          <cell r="A490" t="str">
            <v>RuralPopulation-Albania-2005</v>
          </cell>
          <cell r="B490" t="str">
            <v>RuralPopulation</v>
          </cell>
          <cell r="C490" t="str">
            <v>Albania</v>
          </cell>
          <cell r="D490">
            <v>2005</v>
          </cell>
          <cell r="E490">
            <v>53.26</v>
          </cell>
          <cell r="F490" t="str">
            <v>Percent</v>
          </cell>
          <cell r="G490">
            <v>40706</v>
          </cell>
        </row>
        <row r="491">
          <cell r="A491" t="str">
            <v>RuralPopulation-Andorra-2005</v>
          </cell>
          <cell r="B491" t="str">
            <v>RuralPopulation</v>
          </cell>
          <cell r="C491" t="str">
            <v>Andorra</v>
          </cell>
          <cell r="D491">
            <v>2005</v>
          </cell>
          <cell r="E491">
            <v>9.7240000000000038</v>
          </cell>
          <cell r="F491" t="str">
            <v>Percent</v>
          </cell>
          <cell r="G491">
            <v>40706</v>
          </cell>
        </row>
        <row r="492">
          <cell r="A492" t="str">
            <v>RuralPopulation-Armenia-2005</v>
          </cell>
          <cell r="B492" t="str">
            <v>RuralPopulation</v>
          </cell>
          <cell r="C492" t="str">
            <v>Armenia</v>
          </cell>
          <cell r="D492">
            <v>2005</v>
          </cell>
          <cell r="E492">
            <v>35.9</v>
          </cell>
          <cell r="F492" t="str">
            <v>Percent</v>
          </cell>
          <cell r="G492">
            <v>40706</v>
          </cell>
        </row>
        <row r="493">
          <cell r="A493" t="str">
            <v>RuralPopulation-Austria-2005</v>
          </cell>
          <cell r="B493" t="str">
            <v>RuralPopulation</v>
          </cell>
          <cell r="C493" t="str">
            <v>Austria</v>
          </cell>
          <cell r="D493">
            <v>2005</v>
          </cell>
          <cell r="E493">
            <v>33.501000000000005</v>
          </cell>
          <cell r="F493" t="str">
            <v>Percent</v>
          </cell>
          <cell r="G493">
            <v>40706</v>
          </cell>
        </row>
        <row r="494">
          <cell r="A494" t="str">
            <v>RuralPopulation-Azerbaijan-2005</v>
          </cell>
          <cell r="B494" t="str">
            <v>RuralPopulation</v>
          </cell>
          <cell r="C494" t="str">
            <v>Azerbaijan</v>
          </cell>
          <cell r="D494">
            <v>2005</v>
          </cell>
          <cell r="E494">
            <v>48.466999999999999</v>
          </cell>
          <cell r="F494" t="str">
            <v>Percent</v>
          </cell>
          <cell r="G494">
            <v>40706</v>
          </cell>
        </row>
        <row r="495">
          <cell r="A495" t="str">
            <v>RuralPopulation-Belarus-2005</v>
          </cell>
          <cell r="B495" t="str">
            <v>RuralPopulation</v>
          </cell>
          <cell r="C495" t="str">
            <v>Belarus</v>
          </cell>
          <cell r="D495">
            <v>2005</v>
          </cell>
          <cell r="E495">
            <v>27.847999999999999</v>
          </cell>
          <cell r="F495" t="str">
            <v>Percent</v>
          </cell>
          <cell r="G495">
            <v>40706</v>
          </cell>
        </row>
        <row r="496">
          <cell r="A496" t="str">
            <v>RuralPopulation-Belgium-2005</v>
          </cell>
          <cell r="B496" t="str">
            <v>RuralPopulation</v>
          </cell>
          <cell r="C496" t="str">
            <v>Belgium</v>
          </cell>
          <cell r="D496">
            <v>2005</v>
          </cell>
          <cell r="E496">
            <v>2.7330000000000041</v>
          </cell>
          <cell r="F496" t="str">
            <v>Percent</v>
          </cell>
          <cell r="G496">
            <v>40706</v>
          </cell>
        </row>
        <row r="497">
          <cell r="A497" t="str">
            <v>RuralPopulation-Bosnia and Herzegovina-2005</v>
          </cell>
          <cell r="B497" t="str">
            <v>RuralPopulation</v>
          </cell>
          <cell r="C497" t="str">
            <v>Bosnia and Herzegovina</v>
          </cell>
          <cell r="D497">
            <v>2005</v>
          </cell>
          <cell r="E497">
            <v>54.253</v>
          </cell>
          <cell r="F497" t="str">
            <v>Percent</v>
          </cell>
          <cell r="G497">
            <v>40706</v>
          </cell>
        </row>
        <row r="498">
          <cell r="A498" t="str">
            <v>RuralPopulation-Bulgaria-2005</v>
          </cell>
          <cell r="B498" t="str">
            <v>RuralPopulation</v>
          </cell>
          <cell r="C498" t="str">
            <v>Bulgaria</v>
          </cell>
          <cell r="D498">
            <v>2005</v>
          </cell>
          <cell r="E498">
            <v>29.820999999999998</v>
          </cell>
          <cell r="F498" t="str">
            <v>Percent</v>
          </cell>
          <cell r="G498">
            <v>40706</v>
          </cell>
        </row>
        <row r="499">
          <cell r="A499" t="str">
            <v>RuralPopulation-Canada-2005</v>
          </cell>
          <cell r="B499" t="str">
            <v>RuralPopulation</v>
          </cell>
          <cell r="C499" t="str">
            <v>Canada</v>
          </cell>
          <cell r="D499">
            <v>2005</v>
          </cell>
          <cell r="E499">
            <v>19.878</v>
          </cell>
          <cell r="F499" t="str">
            <v>Percent</v>
          </cell>
          <cell r="G499">
            <v>40706</v>
          </cell>
        </row>
        <row r="500">
          <cell r="A500" t="str">
            <v>RuralPopulation-Croatia-2005</v>
          </cell>
          <cell r="B500" t="str">
            <v>RuralPopulation</v>
          </cell>
          <cell r="C500" t="str">
            <v>Croatia</v>
          </cell>
          <cell r="D500">
            <v>2005</v>
          </cell>
          <cell r="E500">
            <v>43.548999999999999</v>
          </cell>
          <cell r="F500" t="str">
            <v>Percent</v>
          </cell>
          <cell r="G500">
            <v>40706</v>
          </cell>
        </row>
        <row r="501">
          <cell r="A501" t="str">
            <v>RuralPopulation-Cyprus-2005</v>
          </cell>
          <cell r="B501" t="str">
            <v>RuralPopulation</v>
          </cell>
          <cell r="C501" t="str">
            <v>Cyprus</v>
          </cell>
          <cell r="D501">
            <v>2005</v>
          </cell>
          <cell r="E501">
            <v>30.555999999999997</v>
          </cell>
          <cell r="F501" t="str">
            <v>Percent</v>
          </cell>
          <cell r="G501">
            <v>40706</v>
          </cell>
        </row>
        <row r="502">
          <cell r="A502" t="str">
            <v>RuralPopulation-Czech Republic-2005</v>
          </cell>
          <cell r="B502" t="str">
            <v>RuralPopulation</v>
          </cell>
          <cell r="C502" t="str">
            <v>Czech Republic</v>
          </cell>
          <cell r="D502">
            <v>2005</v>
          </cell>
          <cell r="E502">
            <v>26.48</v>
          </cell>
          <cell r="F502" t="str">
            <v>Percent</v>
          </cell>
          <cell r="G502">
            <v>40706</v>
          </cell>
        </row>
        <row r="503">
          <cell r="A503" t="str">
            <v>RuralPopulation-Denmark-2005</v>
          </cell>
          <cell r="B503" t="str">
            <v>RuralPopulation</v>
          </cell>
          <cell r="C503" t="str">
            <v>Denmark</v>
          </cell>
          <cell r="D503">
            <v>2005</v>
          </cell>
          <cell r="E503">
            <v>14.144000000000005</v>
          </cell>
          <cell r="F503" t="str">
            <v>Percent</v>
          </cell>
          <cell r="G503">
            <v>40706</v>
          </cell>
        </row>
        <row r="504">
          <cell r="A504" t="str">
            <v>RuralPopulation-Estonia-2005</v>
          </cell>
          <cell r="B504" t="str">
            <v>RuralPopulation</v>
          </cell>
          <cell r="C504" t="str">
            <v>Estonia</v>
          </cell>
          <cell r="D504">
            <v>2005</v>
          </cell>
          <cell r="E504">
            <v>30.6</v>
          </cell>
          <cell r="F504" t="str">
            <v>Percent</v>
          </cell>
          <cell r="G504">
            <v>40706</v>
          </cell>
        </row>
        <row r="505">
          <cell r="A505" t="str">
            <v>RuralPopulation-Finland-2005</v>
          </cell>
          <cell r="B505" t="str">
            <v>RuralPopulation</v>
          </cell>
          <cell r="C505" t="str">
            <v>Finland</v>
          </cell>
          <cell r="D505">
            <v>2005</v>
          </cell>
          <cell r="E505">
            <v>16.325999999999993</v>
          </cell>
          <cell r="F505" t="str">
            <v>Percent</v>
          </cell>
          <cell r="G505">
            <v>40706</v>
          </cell>
        </row>
        <row r="506">
          <cell r="A506" t="str">
            <v>RuralPopulation-France-2005</v>
          </cell>
          <cell r="B506" t="str">
            <v>RuralPopulation</v>
          </cell>
          <cell r="C506" t="str">
            <v>France</v>
          </cell>
          <cell r="D506">
            <v>2005</v>
          </cell>
          <cell r="E506">
            <v>18.445</v>
          </cell>
          <cell r="F506" t="str">
            <v>Percent</v>
          </cell>
          <cell r="G506">
            <v>40706</v>
          </cell>
        </row>
        <row r="507">
          <cell r="A507" t="str">
            <v>RuralPopulation-Georgia-2005</v>
          </cell>
          <cell r="B507" t="str">
            <v>RuralPopulation</v>
          </cell>
          <cell r="C507" t="str">
            <v>Georgia</v>
          </cell>
          <cell r="D507">
            <v>2005</v>
          </cell>
          <cell r="E507">
            <v>47.53</v>
          </cell>
          <cell r="F507" t="str">
            <v>Percent</v>
          </cell>
          <cell r="G507">
            <v>40706</v>
          </cell>
        </row>
        <row r="508">
          <cell r="A508" t="str">
            <v>RuralPopulation-Germany-2005</v>
          </cell>
          <cell r="B508" t="str">
            <v>RuralPopulation</v>
          </cell>
          <cell r="C508" t="str">
            <v>Germany</v>
          </cell>
          <cell r="D508">
            <v>2005</v>
          </cell>
          <cell r="E508">
            <v>26.645</v>
          </cell>
          <cell r="F508" t="str">
            <v>Percent</v>
          </cell>
          <cell r="G508">
            <v>40706</v>
          </cell>
        </row>
        <row r="509">
          <cell r="A509" t="str">
            <v>RuralPopulation-Greece-2005</v>
          </cell>
          <cell r="B509" t="str">
            <v>RuralPopulation</v>
          </cell>
          <cell r="C509" t="str">
            <v>Greece</v>
          </cell>
          <cell r="D509">
            <v>2005</v>
          </cell>
          <cell r="E509">
            <v>39.640999999999998</v>
          </cell>
          <cell r="F509" t="str">
            <v>Percent</v>
          </cell>
          <cell r="G509">
            <v>40706</v>
          </cell>
        </row>
        <row r="510">
          <cell r="A510" t="str">
            <v>RuralPopulation-Hungary-2005</v>
          </cell>
          <cell r="B510" t="str">
            <v>RuralPopulation</v>
          </cell>
          <cell r="C510" t="str">
            <v>Hungary</v>
          </cell>
          <cell r="D510">
            <v>2005</v>
          </cell>
          <cell r="E510">
            <v>33.718999999999994</v>
          </cell>
          <cell r="F510" t="str">
            <v>Percent</v>
          </cell>
          <cell r="G510">
            <v>40706</v>
          </cell>
        </row>
        <row r="511">
          <cell r="A511" t="str">
            <v>RuralPopulation-Iceland-2005</v>
          </cell>
          <cell r="B511" t="str">
            <v>RuralPopulation</v>
          </cell>
          <cell r="C511" t="str">
            <v>Iceland</v>
          </cell>
          <cell r="D511">
            <v>2005</v>
          </cell>
          <cell r="E511">
            <v>7.0889999999999986</v>
          </cell>
          <cell r="F511" t="str">
            <v>Percent</v>
          </cell>
          <cell r="G511">
            <v>40706</v>
          </cell>
        </row>
        <row r="512">
          <cell r="A512" t="str">
            <v>RuralPopulation-Ireland-2005</v>
          </cell>
          <cell r="B512" t="str">
            <v>RuralPopulation</v>
          </cell>
          <cell r="C512" t="str">
            <v>Ireland</v>
          </cell>
          <cell r="D512">
            <v>2005</v>
          </cell>
          <cell r="E512">
            <v>39.523000000000003</v>
          </cell>
          <cell r="F512" t="str">
            <v>Percent</v>
          </cell>
          <cell r="G512">
            <v>40706</v>
          </cell>
        </row>
        <row r="513">
          <cell r="A513" t="str">
            <v>RuralPopulation-Israel-2005</v>
          </cell>
          <cell r="B513" t="str">
            <v>RuralPopulation</v>
          </cell>
          <cell r="C513" t="str">
            <v>Israel</v>
          </cell>
          <cell r="D513">
            <v>2005</v>
          </cell>
          <cell r="E513">
            <v>8.3179999999999978</v>
          </cell>
          <cell r="F513" t="str">
            <v>Percent</v>
          </cell>
          <cell r="G513">
            <v>40706</v>
          </cell>
        </row>
        <row r="514">
          <cell r="A514" t="str">
            <v>RuralPopulation-Italy-2005</v>
          </cell>
          <cell r="B514" t="str">
            <v>RuralPopulation</v>
          </cell>
          <cell r="C514" t="str">
            <v>Italy</v>
          </cell>
          <cell r="D514">
            <v>2005</v>
          </cell>
          <cell r="E514">
            <v>32.388999999999996</v>
          </cell>
          <cell r="F514" t="str">
            <v>Percent</v>
          </cell>
          <cell r="G514">
            <v>40706</v>
          </cell>
        </row>
        <row r="515">
          <cell r="A515" t="str">
            <v>RuralPopulation-Kazakhstan-2005</v>
          </cell>
          <cell r="B515" t="str">
            <v>RuralPopulation</v>
          </cell>
          <cell r="C515" t="str">
            <v>Kazakhstan</v>
          </cell>
          <cell r="D515">
            <v>2005</v>
          </cell>
          <cell r="E515">
            <v>42.9</v>
          </cell>
          <cell r="F515" t="str">
            <v>Percent</v>
          </cell>
          <cell r="G515">
            <v>40706</v>
          </cell>
        </row>
        <row r="516">
          <cell r="A516" t="str">
            <v>RuralPopulation-Kyrgyzstan-2005</v>
          </cell>
          <cell r="B516" t="str">
            <v>RuralPopulation</v>
          </cell>
          <cell r="C516" t="str">
            <v>Kyrgyzstan</v>
          </cell>
          <cell r="D516">
            <v>2005</v>
          </cell>
          <cell r="E516">
            <v>64.911000000000001</v>
          </cell>
          <cell r="F516" t="str">
            <v>Percent</v>
          </cell>
          <cell r="G516">
            <v>40706</v>
          </cell>
        </row>
        <row r="517">
          <cell r="A517" t="str">
            <v>RuralPopulation-Latvia-2005</v>
          </cell>
          <cell r="B517" t="str">
            <v>RuralPopulation</v>
          </cell>
          <cell r="C517" t="str">
            <v>Latvia</v>
          </cell>
          <cell r="D517">
            <v>2005</v>
          </cell>
          <cell r="E517">
            <v>32</v>
          </cell>
          <cell r="F517" t="str">
            <v>Percent</v>
          </cell>
          <cell r="G517">
            <v>40706</v>
          </cell>
        </row>
        <row r="518">
          <cell r="A518" t="str">
            <v>RuralPopulation-Liechtenstein-2005</v>
          </cell>
          <cell r="B518" t="str">
            <v>RuralPopulation</v>
          </cell>
          <cell r="C518" t="str">
            <v>Liechtenstein</v>
          </cell>
          <cell r="D518">
            <v>2005</v>
          </cell>
          <cell r="E518">
            <v>85.364999999999995</v>
          </cell>
          <cell r="F518" t="str">
            <v>Percent</v>
          </cell>
          <cell r="G518">
            <v>40706</v>
          </cell>
        </row>
        <row r="519">
          <cell r="A519" t="str">
            <v>RuralPopulation-Lithuania-2005</v>
          </cell>
          <cell r="B519" t="str">
            <v>RuralPopulation</v>
          </cell>
          <cell r="C519" t="str">
            <v>Lithuania</v>
          </cell>
          <cell r="D519">
            <v>2005</v>
          </cell>
          <cell r="E519">
            <v>33.358000000000004</v>
          </cell>
          <cell r="F519" t="str">
            <v>Percent</v>
          </cell>
          <cell r="G519">
            <v>40706</v>
          </cell>
        </row>
        <row r="520">
          <cell r="A520" t="str">
            <v>RuralPopulation-Luxembourg-2005</v>
          </cell>
          <cell r="B520" t="str">
            <v>RuralPopulation</v>
          </cell>
          <cell r="C520" t="str">
            <v>Luxembourg</v>
          </cell>
          <cell r="D520">
            <v>2005</v>
          </cell>
          <cell r="E520">
            <v>16.072000000000003</v>
          </cell>
          <cell r="F520" t="str">
            <v>Percent</v>
          </cell>
          <cell r="G520">
            <v>40706</v>
          </cell>
        </row>
        <row r="521">
          <cell r="A521" t="str">
            <v>RuralPopulation-Malta-2005</v>
          </cell>
          <cell r="B521" t="str">
            <v>RuralPopulation</v>
          </cell>
          <cell r="C521" t="str">
            <v>Malta</v>
          </cell>
          <cell r="D521">
            <v>2005</v>
          </cell>
          <cell r="E521">
            <v>6.3550000000000004</v>
          </cell>
          <cell r="F521" t="str">
            <v>Percent</v>
          </cell>
          <cell r="G521">
            <v>40706</v>
          </cell>
        </row>
        <row r="522">
          <cell r="A522" t="str">
            <v>RuralPopulation-Monaco-2005</v>
          </cell>
          <cell r="B522" t="str">
            <v>RuralPopulation</v>
          </cell>
          <cell r="C522" t="str">
            <v>Monaco</v>
          </cell>
          <cell r="D522">
            <v>2005</v>
          </cell>
          <cell r="E522">
            <v>0</v>
          </cell>
          <cell r="F522" t="str">
            <v>Percent</v>
          </cell>
          <cell r="G522">
            <v>40706</v>
          </cell>
        </row>
        <row r="523">
          <cell r="A523" t="str">
            <v>RuralPopulation-Montenegro-2005</v>
          </cell>
          <cell r="B523" t="str">
            <v>RuralPopulation</v>
          </cell>
          <cell r="C523" t="str">
            <v>Montenegro</v>
          </cell>
          <cell r="D523">
            <v>2005</v>
          </cell>
          <cell r="E523">
            <v>38.228000000000002</v>
          </cell>
          <cell r="F523" t="str">
            <v>Percent</v>
          </cell>
          <cell r="G523">
            <v>40706</v>
          </cell>
        </row>
        <row r="524">
          <cell r="A524" t="str">
            <v>RuralPopulation-Netherlands-2005</v>
          </cell>
          <cell r="B524" t="str">
            <v>RuralPopulation</v>
          </cell>
          <cell r="C524" t="str">
            <v>Netherlands</v>
          </cell>
          <cell r="D524">
            <v>2005</v>
          </cell>
          <cell r="E524">
            <v>19.8</v>
          </cell>
          <cell r="F524" t="str">
            <v>Percent</v>
          </cell>
          <cell r="G524">
            <v>40706</v>
          </cell>
        </row>
        <row r="525">
          <cell r="A525" t="str">
            <v>RuralPopulation-Norway-2005</v>
          </cell>
          <cell r="B525" t="str">
            <v>RuralPopulation</v>
          </cell>
          <cell r="C525" t="str">
            <v>Norway</v>
          </cell>
          <cell r="D525">
            <v>2005</v>
          </cell>
          <cell r="E525">
            <v>22.51</v>
          </cell>
          <cell r="F525" t="str">
            <v>Percent</v>
          </cell>
          <cell r="G525">
            <v>40706</v>
          </cell>
        </row>
        <row r="526">
          <cell r="A526" t="str">
            <v>RuralPopulation-Poland-2005</v>
          </cell>
          <cell r="B526" t="str">
            <v>RuralPopulation</v>
          </cell>
          <cell r="C526" t="str">
            <v>Poland</v>
          </cell>
          <cell r="D526">
            <v>2005</v>
          </cell>
          <cell r="E526">
            <v>38.543999999999997</v>
          </cell>
          <cell r="F526" t="str">
            <v>Percent</v>
          </cell>
          <cell r="G526">
            <v>40706</v>
          </cell>
        </row>
        <row r="527">
          <cell r="A527" t="str">
            <v>RuralPopulation-Portugal-2005</v>
          </cell>
          <cell r="B527" t="str">
            <v>RuralPopulation</v>
          </cell>
          <cell r="C527" t="str">
            <v>Portugal</v>
          </cell>
          <cell r="D527">
            <v>2005</v>
          </cell>
          <cell r="E527">
            <v>42.38</v>
          </cell>
          <cell r="F527" t="str">
            <v>Percent</v>
          </cell>
          <cell r="G527">
            <v>40706</v>
          </cell>
        </row>
        <row r="528">
          <cell r="A528" t="str">
            <v>RuralPopulation-Republic of Moldova-2005</v>
          </cell>
          <cell r="B528" t="str">
            <v>RuralPopulation</v>
          </cell>
          <cell r="C528" t="str">
            <v>Republic of Moldova</v>
          </cell>
          <cell r="D528">
            <v>2005</v>
          </cell>
          <cell r="E528">
            <v>56.837000000000003</v>
          </cell>
          <cell r="F528" t="str">
            <v>Percent</v>
          </cell>
          <cell r="G528">
            <v>40706</v>
          </cell>
        </row>
        <row r="529">
          <cell r="A529" t="str">
            <v>RuralPopulation-Romania-2005</v>
          </cell>
          <cell r="B529" t="str">
            <v>RuralPopulation</v>
          </cell>
          <cell r="C529" t="str">
            <v>Romania</v>
          </cell>
          <cell r="D529">
            <v>2005</v>
          </cell>
          <cell r="E529">
            <v>45.374000000000002</v>
          </cell>
          <cell r="F529" t="str">
            <v>Percent</v>
          </cell>
          <cell r="G529">
            <v>40706</v>
          </cell>
        </row>
        <row r="530">
          <cell r="A530" t="str">
            <v>RuralPopulation-Russian Federation-2005</v>
          </cell>
          <cell r="B530" t="str">
            <v>RuralPopulation</v>
          </cell>
          <cell r="C530" t="str">
            <v>Russian Federation</v>
          </cell>
          <cell r="D530">
            <v>2005</v>
          </cell>
          <cell r="E530">
            <v>27.07</v>
          </cell>
          <cell r="F530" t="str">
            <v>Percent</v>
          </cell>
          <cell r="G530">
            <v>40706</v>
          </cell>
        </row>
        <row r="531">
          <cell r="A531" t="str">
            <v>RuralPopulation-San Marino-2005</v>
          </cell>
          <cell r="B531" t="str">
            <v>RuralPopulation</v>
          </cell>
          <cell r="C531" t="str">
            <v>San Marino</v>
          </cell>
          <cell r="D531">
            <v>2005</v>
          </cell>
          <cell r="E531">
            <v>5.9809999999999945</v>
          </cell>
          <cell r="F531" t="str">
            <v>Percent</v>
          </cell>
          <cell r="G531">
            <v>40706</v>
          </cell>
        </row>
        <row r="532">
          <cell r="A532" t="str">
            <v>RuralPopulation-Serbia-2005</v>
          </cell>
          <cell r="B532" t="str">
            <v>RuralPopulation</v>
          </cell>
          <cell r="C532" t="str">
            <v>Serbia</v>
          </cell>
          <cell r="D532">
            <v>2005</v>
          </cell>
          <cell r="E532">
            <v>45.567</v>
          </cell>
          <cell r="F532" t="str">
            <v>Percent</v>
          </cell>
          <cell r="G532">
            <v>40706</v>
          </cell>
        </row>
        <row r="533">
          <cell r="A533" t="str">
            <v>RuralPopulation-Slovak Republic-2005</v>
          </cell>
          <cell r="B533" t="str">
            <v>RuralPopulation</v>
          </cell>
          <cell r="C533" t="str">
            <v>Slovak Republic</v>
          </cell>
          <cell r="D533">
            <v>2005</v>
          </cell>
          <cell r="E533">
            <v>44.405000000000001</v>
          </cell>
          <cell r="F533" t="str">
            <v>Percent</v>
          </cell>
          <cell r="G533">
            <v>40706</v>
          </cell>
        </row>
        <row r="534">
          <cell r="A534" t="str">
            <v>RuralPopulation-Slovenia-2005</v>
          </cell>
          <cell r="B534" t="str">
            <v>RuralPopulation</v>
          </cell>
          <cell r="C534" t="str">
            <v>Slovenia</v>
          </cell>
          <cell r="D534">
            <v>2005</v>
          </cell>
          <cell r="E534">
            <v>49.784999999999997</v>
          </cell>
          <cell r="F534" t="str">
            <v>Percent</v>
          </cell>
          <cell r="G534">
            <v>40706</v>
          </cell>
        </row>
        <row r="535">
          <cell r="A535" t="str">
            <v>RuralPopulation-Spain-2005</v>
          </cell>
          <cell r="B535" t="str">
            <v>RuralPopulation</v>
          </cell>
          <cell r="C535" t="str">
            <v>Spain</v>
          </cell>
          <cell r="D535">
            <v>2005</v>
          </cell>
          <cell r="E535">
            <v>23.278999999999996</v>
          </cell>
          <cell r="F535" t="str">
            <v>Percent</v>
          </cell>
          <cell r="G535">
            <v>40706</v>
          </cell>
        </row>
        <row r="536">
          <cell r="A536" t="str">
            <v>RuralPopulation-Sweden-2005</v>
          </cell>
          <cell r="B536" t="str">
            <v>RuralPopulation</v>
          </cell>
          <cell r="C536" t="str">
            <v>Sweden</v>
          </cell>
          <cell r="D536">
            <v>2005</v>
          </cell>
          <cell r="E536">
            <v>15.680999999999997</v>
          </cell>
          <cell r="F536" t="str">
            <v>Percent</v>
          </cell>
          <cell r="G536">
            <v>40706</v>
          </cell>
        </row>
        <row r="537">
          <cell r="A537" t="str">
            <v>RuralPopulation-Switzerland-2005</v>
          </cell>
          <cell r="B537" t="str">
            <v>RuralPopulation</v>
          </cell>
          <cell r="C537" t="str">
            <v>Switzerland</v>
          </cell>
          <cell r="D537">
            <v>2005</v>
          </cell>
          <cell r="E537">
            <v>26.71</v>
          </cell>
          <cell r="F537" t="str">
            <v>Percent</v>
          </cell>
          <cell r="G537">
            <v>40706</v>
          </cell>
        </row>
        <row r="538">
          <cell r="A538" t="str">
            <v>RuralPopulation-Tajikistan-2005</v>
          </cell>
          <cell r="B538" t="str">
            <v>RuralPopulation</v>
          </cell>
          <cell r="C538" t="str">
            <v>Tajikistan</v>
          </cell>
          <cell r="D538">
            <v>2005</v>
          </cell>
          <cell r="E538">
            <v>73.644000000000005</v>
          </cell>
          <cell r="F538" t="str">
            <v>Percent</v>
          </cell>
          <cell r="G538">
            <v>40706</v>
          </cell>
        </row>
        <row r="539">
          <cell r="A539" t="str">
            <v>RuralPopulation-The fYR of Macedonia-2005</v>
          </cell>
          <cell r="B539" t="str">
            <v>RuralPopulation</v>
          </cell>
          <cell r="C539" t="str">
            <v>The fYR of Macedonia</v>
          </cell>
          <cell r="D539">
            <v>2005</v>
          </cell>
          <cell r="E539">
            <v>40.932000000000002</v>
          </cell>
          <cell r="F539" t="str">
            <v>Percent</v>
          </cell>
          <cell r="G539">
            <v>40706</v>
          </cell>
        </row>
        <row r="540">
          <cell r="A540" t="str">
            <v>RuralPopulation-Turkey-2005</v>
          </cell>
          <cell r="B540" t="str">
            <v>RuralPopulation</v>
          </cell>
          <cell r="C540" t="str">
            <v>Turkey</v>
          </cell>
          <cell r="D540">
            <v>2005</v>
          </cell>
          <cell r="E540">
            <v>32.715000000000003</v>
          </cell>
          <cell r="F540" t="str">
            <v>Percent</v>
          </cell>
          <cell r="G540">
            <v>40706</v>
          </cell>
        </row>
        <row r="541">
          <cell r="A541" t="str">
            <v>RuralPopulation-Turkmenistan-2005</v>
          </cell>
          <cell r="B541" t="str">
            <v>RuralPopulation</v>
          </cell>
          <cell r="C541" t="str">
            <v>Turkmenistan</v>
          </cell>
          <cell r="D541">
            <v>2005</v>
          </cell>
          <cell r="E541">
            <v>52.692</v>
          </cell>
          <cell r="F541" t="str">
            <v>Percent</v>
          </cell>
          <cell r="G541">
            <v>40706</v>
          </cell>
        </row>
        <row r="542">
          <cell r="A542" t="str">
            <v>RuralPopulation-Ukraine-2005</v>
          </cell>
          <cell r="B542" t="str">
            <v>RuralPopulation</v>
          </cell>
          <cell r="C542" t="str">
            <v>Ukraine</v>
          </cell>
          <cell r="D542">
            <v>2005</v>
          </cell>
          <cell r="E542">
            <v>32.21</v>
          </cell>
          <cell r="F542" t="str">
            <v>Percent</v>
          </cell>
          <cell r="G542">
            <v>40706</v>
          </cell>
        </row>
        <row r="543">
          <cell r="A543" t="str">
            <v>RuralPopulation-United Kingdom-2005</v>
          </cell>
          <cell r="B543" t="str">
            <v>RuralPopulation</v>
          </cell>
          <cell r="C543" t="str">
            <v>United Kingdom</v>
          </cell>
          <cell r="D543">
            <v>2005</v>
          </cell>
          <cell r="E543">
            <v>20.963999999999999</v>
          </cell>
          <cell r="F543" t="str">
            <v>Percent</v>
          </cell>
          <cell r="G543">
            <v>40706</v>
          </cell>
        </row>
        <row r="544">
          <cell r="A544" t="str">
            <v>RuralPopulation-United States-2005</v>
          </cell>
          <cell r="B544" t="str">
            <v>RuralPopulation</v>
          </cell>
          <cell r="C544" t="str">
            <v>United States</v>
          </cell>
          <cell r="D544">
            <v>2005</v>
          </cell>
          <cell r="E544">
            <v>19.227000000000004</v>
          </cell>
          <cell r="F544" t="str">
            <v>Percent</v>
          </cell>
          <cell r="G544">
            <v>40706</v>
          </cell>
        </row>
        <row r="545">
          <cell r="A545" t="str">
            <v>RuralPopulation-Uzbekistan-2005</v>
          </cell>
          <cell r="B545" t="str">
            <v>RuralPopulation</v>
          </cell>
          <cell r="C545" t="str">
            <v>Uzbekistan</v>
          </cell>
          <cell r="D545">
            <v>2005</v>
          </cell>
          <cell r="E545">
            <v>63.323999999999998</v>
          </cell>
          <cell r="F545" t="str">
            <v>Percent</v>
          </cell>
          <cell r="G545">
            <v>40706</v>
          </cell>
        </row>
        <row r="546">
          <cell r="A546" t="str">
            <v>RES-Albania-2005</v>
          </cell>
          <cell r="B546" t="str">
            <v>RES</v>
          </cell>
          <cell r="C546" t="str">
            <v>Albania</v>
          </cell>
          <cell r="D546">
            <v>2005</v>
          </cell>
          <cell r="E546">
            <v>694.33399999999995</v>
          </cell>
          <cell r="F546" t="str">
            <v>Ktoe</v>
          </cell>
          <cell r="G546">
            <v>40706</v>
          </cell>
        </row>
        <row r="547">
          <cell r="A547" t="str">
            <v>RES-Armenia-2005</v>
          </cell>
          <cell r="B547" t="str">
            <v>RES</v>
          </cell>
          <cell r="C547" t="str">
            <v>Armenia</v>
          </cell>
          <cell r="D547">
            <v>2005</v>
          </cell>
          <cell r="E547">
            <v>153.48099999999999</v>
          </cell>
          <cell r="F547" t="str">
            <v>Ktoe</v>
          </cell>
          <cell r="G547">
            <v>40706</v>
          </cell>
        </row>
        <row r="548">
          <cell r="A548" t="str">
            <v>RES-Austria-2005</v>
          </cell>
          <cell r="B548" t="str">
            <v>RES</v>
          </cell>
          <cell r="C548" t="str">
            <v>Austria</v>
          </cell>
          <cell r="D548">
            <v>2005</v>
          </cell>
          <cell r="E548">
            <v>7180.107</v>
          </cell>
          <cell r="F548" t="str">
            <v>Ktoe</v>
          </cell>
          <cell r="G548">
            <v>40706</v>
          </cell>
        </row>
        <row r="549">
          <cell r="A549" t="str">
            <v>RES-Azerbaijan-2005</v>
          </cell>
          <cell r="B549" t="str">
            <v>RES</v>
          </cell>
          <cell r="C549" t="str">
            <v>Azerbaijan</v>
          </cell>
          <cell r="D549">
            <v>2005</v>
          </cell>
          <cell r="E549">
            <v>263.19200000000001</v>
          </cell>
          <cell r="F549" t="str">
            <v>Ktoe</v>
          </cell>
          <cell r="G549">
            <v>40706</v>
          </cell>
        </row>
        <row r="550">
          <cell r="A550" t="str">
            <v>RES-Belarus-2005</v>
          </cell>
          <cell r="B550" t="str">
            <v>RES</v>
          </cell>
          <cell r="C550" t="str">
            <v>Belarus</v>
          </cell>
          <cell r="D550">
            <v>2005</v>
          </cell>
          <cell r="E550">
            <v>1269.491</v>
          </cell>
          <cell r="F550" t="str">
            <v>Ktoe</v>
          </cell>
          <cell r="G550">
            <v>40706</v>
          </cell>
        </row>
        <row r="551">
          <cell r="A551" t="str">
            <v>RES-Belgium-2005</v>
          </cell>
          <cell r="B551" t="str">
            <v>RES</v>
          </cell>
          <cell r="C551" t="str">
            <v>Belgium</v>
          </cell>
          <cell r="D551">
            <v>2005</v>
          </cell>
          <cell r="E551">
            <v>1156.0889999999999</v>
          </cell>
          <cell r="F551" t="str">
            <v>Ktoe</v>
          </cell>
          <cell r="G551">
            <v>40706</v>
          </cell>
        </row>
        <row r="552">
          <cell r="A552" t="str">
            <v>RES-Bosnia and Herzegovina-2005</v>
          </cell>
          <cell r="B552" t="str">
            <v>RES</v>
          </cell>
          <cell r="C552" t="str">
            <v>Bosnia and Herzegovina</v>
          </cell>
          <cell r="D552">
            <v>2005</v>
          </cell>
          <cell r="E552">
            <v>699.63199999999995</v>
          </cell>
          <cell r="F552" t="str">
            <v>Ktoe</v>
          </cell>
          <cell r="G552">
            <v>40706</v>
          </cell>
        </row>
        <row r="553">
          <cell r="A553" t="str">
            <v>RES-Bulgaria-2005</v>
          </cell>
          <cell r="B553" t="str">
            <v>RES</v>
          </cell>
          <cell r="C553" t="str">
            <v>Bulgaria</v>
          </cell>
          <cell r="D553">
            <v>2005</v>
          </cell>
          <cell r="E553">
            <v>1156.461</v>
          </cell>
          <cell r="F553" t="str">
            <v>Ktoe</v>
          </cell>
          <cell r="G553">
            <v>40706</v>
          </cell>
        </row>
        <row r="554">
          <cell r="A554" t="str">
            <v>RES-Canada-2005</v>
          </cell>
          <cell r="B554" t="str">
            <v>RES</v>
          </cell>
          <cell r="C554" t="str">
            <v>Canada</v>
          </cell>
          <cell r="D554">
            <v>2005</v>
          </cell>
          <cell r="E554">
            <v>43411.184999999998</v>
          </cell>
          <cell r="F554" t="str">
            <v>Ktoe</v>
          </cell>
          <cell r="G554">
            <v>40706</v>
          </cell>
        </row>
        <row r="555">
          <cell r="A555" t="str">
            <v>RES-Croatia-2005</v>
          </cell>
          <cell r="B555" t="str">
            <v>RES</v>
          </cell>
          <cell r="C555" t="str">
            <v>Croatia</v>
          </cell>
          <cell r="D555">
            <v>2005</v>
          </cell>
          <cell r="E555">
            <v>900.66499999999996</v>
          </cell>
          <cell r="F555" t="str">
            <v>Ktoe</v>
          </cell>
          <cell r="G555">
            <v>40706</v>
          </cell>
        </row>
        <row r="556">
          <cell r="A556" t="str">
            <v>RES-Cyprus-2005</v>
          </cell>
          <cell r="B556" t="str">
            <v>RES</v>
          </cell>
          <cell r="C556" t="str">
            <v>Cyprus</v>
          </cell>
          <cell r="D556">
            <v>2005</v>
          </cell>
          <cell r="E556">
            <v>57.003</v>
          </cell>
          <cell r="F556" t="str">
            <v>Ktoe</v>
          </cell>
          <cell r="G556">
            <v>40706</v>
          </cell>
        </row>
        <row r="557">
          <cell r="A557" t="str">
            <v>RES-Czech Republic-2005</v>
          </cell>
          <cell r="B557" t="str">
            <v>RES</v>
          </cell>
          <cell r="C557" t="str">
            <v>Czech Republic</v>
          </cell>
          <cell r="D557">
            <v>2005</v>
          </cell>
          <cell r="E557">
            <v>1785.249</v>
          </cell>
          <cell r="F557" t="str">
            <v>Ktoe</v>
          </cell>
          <cell r="G557">
            <v>40706</v>
          </cell>
        </row>
        <row r="558">
          <cell r="A558" t="str">
            <v>RES-Denmark-2005</v>
          </cell>
          <cell r="B558" t="str">
            <v>RES</v>
          </cell>
          <cell r="C558" t="str">
            <v>Denmark</v>
          </cell>
          <cell r="D558">
            <v>2005</v>
          </cell>
          <cell r="E558">
            <v>2860.0189999999998</v>
          </cell>
          <cell r="F558" t="str">
            <v>Ktoe</v>
          </cell>
          <cell r="G558">
            <v>40706</v>
          </cell>
        </row>
        <row r="559">
          <cell r="A559" t="str">
            <v>RES-Estonia-2005</v>
          </cell>
          <cell r="B559" t="str">
            <v>RES</v>
          </cell>
          <cell r="C559" t="str">
            <v>Estonia</v>
          </cell>
          <cell r="D559">
            <v>2005</v>
          </cell>
          <cell r="E559">
            <v>588.46799999999996</v>
          </cell>
          <cell r="F559" t="str">
            <v>Ktoe</v>
          </cell>
          <cell r="G559">
            <v>40706</v>
          </cell>
        </row>
        <row r="560">
          <cell r="A560" t="str">
            <v>RES-Finland-2005</v>
          </cell>
          <cell r="B560" t="str">
            <v>RES</v>
          </cell>
          <cell r="C560" t="str">
            <v>Finland</v>
          </cell>
          <cell r="D560">
            <v>2005</v>
          </cell>
          <cell r="E560">
            <v>8079.8670000000002</v>
          </cell>
          <cell r="F560" t="str">
            <v>Ktoe</v>
          </cell>
          <cell r="G560">
            <v>40706</v>
          </cell>
        </row>
        <row r="561">
          <cell r="A561" t="str">
            <v>RES-The fYR of Macedonia-2005</v>
          </cell>
          <cell r="B561" t="str">
            <v>RES</v>
          </cell>
          <cell r="C561" t="str">
            <v>The fYR of Macedonia</v>
          </cell>
          <cell r="D561">
            <v>2005</v>
          </cell>
          <cell r="E561">
            <v>292.79700000000003</v>
          </cell>
          <cell r="F561" t="str">
            <v>Ktoe</v>
          </cell>
          <cell r="G561">
            <v>40706</v>
          </cell>
        </row>
        <row r="562">
          <cell r="A562" t="str">
            <v>RES-France-2005</v>
          </cell>
          <cell r="B562" t="str">
            <v>RES</v>
          </cell>
          <cell r="C562" t="str">
            <v>France</v>
          </cell>
          <cell r="D562">
            <v>2005</v>
          </cell>
          <cell r="E562">
            <v>15565.933000000001</v>
          </cell>
          <cell r="F562" t="str">
            <v>Ktoe</v>
          </cell>
          <cell r="G562">
            <v>40706</v>
          </cell>
        </row>
        <row r="563">
          <cell r="A563" t="str">
            <v>RES-Georgia-2005</v>
          </cell>
          <cell r="B563" t="str">
            <v>RES</v>
          </cell>
          <cell r="C563" t="str">
            <v>Georgia</v>
          </cell>
          <cell r="D563">
            <v>2005</v>
          </cell>
          <cell r="E563">
            <v>895.09300000000007</v>
          </cell>
          <cell r="F563" t="str">
            <v>Ktoe</v>
          </cell>
          <cell r="G563">
            <v>40706</v>
          </cell>
        </row>
        <row r="564">
          <cell r="A564" t="str">
            <v>RES-Germany-2005</v>
          </cell>
          <cell r="B564" t="str">
            <v>RES</v>
          </cell>
          <cell r="C564" t="str">
            <v>Germany</v>
          </cell>
          <cell r="D564">
            <v>2005</v>
          </cell>
          <cell r="E564">
            <v>16741.255000000001</v>
          </cell>
          <cell r="F564" t="str">
            <v>Ktoe</v>
          </cell>
          <cell r="G564">
            <v>40706</v>
          </cell>
        </row>
        <row r="565">
          <cell r="A565" t="str">
            <v>RES-Greece-2005</v>
          </cell>
          <cell r="B565" t="str">
            <v>RES</v>
          </cell>
          <cell r="C565" t="str">
            <v>Greece</v>
          </cell>
          <cell r="D565">
            <v>2005</v>
          </cell>
          <cell r="E565">
            <v>1641.3150000000001</v>
          </cell>
          <cell r="F565" t="str">
            <v>Ktoe</v>
          </cell>
          <cell r="G565">
            <v>40706</v>
          </cell>
        </row>
        <row r="566">
          <cell r="A566" t="str">
            <v>RES-Hungary-2005</v>
          </cell>
          <cell r="B566" t="str">
            <v>RES</v>
          </cell>
          <cell r="C566" t="str">
            <v>Hungary</v>
          </cell>
          <cell r="D566">
            <v>2005</v>
          </cell>
          <cell r="E566">
            <v>1189.049</v>
          </cell>
          <cell r="F566" t="str">
            <v>Ktoe</v>
          </cell>
          <cell r="G566">
            <v>40706</v>
          </cell>
        </row>
        <row r="567">
          <cell r="A567" t="str">
            <v>RES-Iceland-2005</v>
          </cell>
          <cell r="B567" t="str">
            <v>RES</v>
          </cell>
          <cell r="C567" t="str">
            <v>Iceland</v>
          </cell>
          <cell r="D567">
            <v>2005</v>
          </cell>
          <cell r="E567">
            <v>2635.2730000000001</v>
          </cell>
          <cell r="F567" t="str">
            <v>Ktoe</v>
          </cell>
          <cell r="G567">
            <v>40706</v>
          </cell>
        </row>
        <row r="568">
          <cell r="A568" t="str">
            <v>RES-Ireland-2005</v>
          </cell>
          <cell r="B568" t="str">
            <v>RES</v>
          </cell>
          <cell r="C568" t="str">
            <v>Ireland</v>
          </cell>
          <cell r="D568">
            <v>2005</v>
          </cell>
          <cell r="E568">
            <v>363.464</v>
          </cell>
          <cell r="F568" t="str">
            <v>Ktoe</v>
          </cell>
          <cell r="G568">
            <v>40706</v>
          </cell>
        </row>
        <row r="569">
          <cell r="A569" t="str">
            <v>RES-Israel-2005</v>
          </cell>
          <cell r="B569" t="str">
            <v>RES</v>
          </cell>
          <cell r="C569" t="str">
            <v>Israel</v>
          </cell>
          <cell r="D569">
            <v>2005</v>
          </cell>
          <cell r="E569">
            <v>736.22699999999998</v>
          </cell>
          <cell r="F569" t="str">
            <v>Ktoe</v>
          </cell>
          <cell r="G569">
            <v>40706</v>
          </cell>
        </row>
        <row r="570">
          <cell r="A570" t="str">
            <v>RES-Italy-2005</v>
          </cell>
          <cell r="B570" t="str">
            <v>RES</v>
          </cell>
          <cell r="C570" t="str">
            <v>Italy</v>
          </cell>
          <cell r="D570">
            <v>2005</v>
          </cell>
          <cell r="E570">
            <v>11625.224</v>
          </cell>
          <cell r="F570" t="str">
            <v>Ktoe</v>
          </cell>
          <cell r="G570">
            <v>40706</v>
          </cell>
        </row>
        <row r="571">
          <cell r="A571" t="str">
            <v>RES-Kazakhstan-2005</v>
          </cell>
          <cell r="B571" t="str">
            <v>RES</v>
          </cell>
          <cell r="C571" t="str">
            <v>Kazakhstan</v>
          </cell>
          <cell r="D571">
            <v>2005</v>
          </cell>
          <cell r="E571">
            <v>753.68</v>
          </cell>
          <cell r="F571" t="str">
            <v>Ktoe</v>
          </cell>
          <cell r="G571">
            <v>40706</v>
          </cell>
        </row>
        <row r="572">
          <cell r="A572" t="str">
            <v>RES-Kyrgyzstan-2005</v>
          </cell>
          <cell r="B572" t="str">
            <v>RES</v>
          </cell>
          <cell r="C572" t="str">
            <v>Kyrgyzstan</v>
          </cell>
          <cell r="D572">
            <v>2005</v>
          </cell>
          <cell r="E572">
            <v>1229.856</v>
          </cell>
          <cell r="F572" t="str">
            <v>Ktoe</v>
          </cell>
          <cell r="G572">
            <v>40706</v>
          </cell>
        </row>
        <row r="573">
          <cell r="A573" t="str">
            <v>RES-Latvia-2005</v>
          </cell>
          <cell r="B573" t="str">
            <v>RES</v>
          </cell>
          <cell r="C573" t="str">
            <v>Latvia</v>
          </cell>
          <cell r="D573">
            <v>2005</v>
          </cell>
          <cell r="E573">
            <v>1476</v>
          </cell>
          <cell r="F573" t="str">
            <v>Ktoe</v>
          </cell>
          <cell r="G573">
            <v>40706</v>
          </cell>
        </row>
        <row r="574">
          <cell r="A574" t="str">
            <v>RES-Liechtenstein-2005</v>
          </cell>
          <cell r="B574" t="str">
            <v>RES</v>
          </cell>
          <cell r="C574" t="str">
            <v>Liechtenstein</v>
          </cell>
          <cell r="D574">
            <v>2005</v>
          </cell>
          <cell r="E574">
            <v>0</v>
          </cell>
          <cell r="F574" t="str">
            <v>Ktoe</v>
          </cell>
          <cell r="G574">
            <v>40706</v>
          </cell>
        </row>
        <row r="575">
          <cell r="A575" t="str">
            <v>RES-Lithuania-2005</v>
          </cell>
          <cell r="B575" t="str">
            <v>RES</v>
          </cell>
          <cell r="C575" t="str">
            <v>Lithuania</v>
          </cell>
          <cell r="D575">
            <v>2005</v>
          </cell>
          <cell r="E575">
            <v>757.67899999999997</v>
          </cell>
          <cell r="F575" t="str">
            <v>Ktoe</v>
          </cell>
          <cell r="G575">
            <v>40706</v>
          </cell>
        </row>
        <row r="576">
          <cell r="A576" t="str">
            <v>RES-Luxembourg-2005</v>
          </cell>
          <cell r="B576" t="str">
            <v>RES</v>
          </cell>
          <cell r="C576" t="str">
            <v>Luxembourg</v>
          </cell>
          <cell r="D576">
            <v>2005</v>
          </cell>
          <cell r="E576">
            <v>71.435000000000002</v>
          </cell>
          <cell r="F576" t="str">
            <v>Ktoe</v>
          </cell>
          <cell r="G576">
            <v>40706</v>
          </cell>
        </row>
        <row r="577">
          <cell r="A577" t="str">
            <v>RES-Malta-2005</v>
          </cell>
          <cell r="B577" t="str">
            <v>RES</v>
          </cell>
          <cell r="C577" t="str">
            <v>Malta</v>
          </cell>
          <cell r="D577">
            <v>2005</v>
          </cell>
          <cell r="E577">
            <v>0.52500000000000002</v>
          </cell>
          <cell r="F577" t="str">
            <v>Ktoe</v>
          </cell>
          <cell r="G577">
            <v>40706</v>
          </cell>
        </row>
        <row r="578">
          <cell r="A578" t="str">
            <v>RES-Netherlands-2005</v>
          </cell>
          <cell r="B578" t="str">
            <v>RES</v>
          </cell>
          <cell r="C578" t="str">
            <v>Netherlands</v>
          </cell>
          <cell r="D578">
            <v>2005</v>
          </cell>
          <cell r="E578">
            <v>2153.5459999999998</v>
          </cell>
          <cell r="F578" t="str">
            <v>Ktoe</v>
          </cell>
          <cell r="G578">
            <v>40706</v>
          </cell>
        </row>
        <row r="579">
          <cell r="A579" t="str">
            <v>RES-Norway-2005</v>
          </cell>
          <cell r="B579" t="str">
            <v>RES</v>
          </cell>
          <cell r="C579" t="str">
            <v>Norway</v>
          </cell>
          <cell r="D579">
            <v>2005</v>
          </cell>
          <cell r="E579">
            <v>12971.475</v>
          </cell>
          <cell r="F579" t="str">
            <v>Ktoe</v>
          </cell>
          <cell r="G579">
            <v>40706</v>
          </cell>
        </row>
        <row r="580">
          <cell r="A580" t="str">
            <v>RES-Poland-2005</v>
          </cell>
          <cell r="B580" t="str">
            <v>RES</v>
          </cell>
          <cell r="C580" t="str">
            <v>Poland</v>
          </cell>
          <cell r="D580">
            <v>2005</v>
          </cell>
          <cell r="E580">
            <v>4484.4080000000004</v>
          </cell>
          <cell r="F580" t="str">
            <v>Ktoe</v>
          </cell>
          <cell r="G580">
            <v>40706</v>
          </cell>
        </row>
        <row r="581">
          <cell r="A581" t="str">
            <v>RES-Portugal-2005</v>
          </cell>
          <cell r="B581" t="str">
            <v>RES</v>
          </cell>
          <cell r="C581" t="str">
            <v>Portugal</v>
          </cell>
          <cell r="D581">
            <v>2005</v>
          </cell>
          <cell r="E581">
            <v>3474.06</v>
          </cell>
          <cell r="F581" t="str">
            <v>Ktoe</v>
          </cell>
          <cell r="G581">
            <v>40706</v>
          </cell>
        </row>
        <row r="582">
          <cell r="A582" t="str">
            <v>RES-Republic of Moldova-2005</v>
          </cell>
          <cell r="B582" t="str">
            <v>RES</v>
          </cell>
          <cell r="C582" t="str">
            <v>Republic of Moldova</v>
          </cell>
          <cell r="D582">
            <v>2005</v>
          </cell>
          <cell r="E582">
            <v>81.022000000000006</v>
          </cell>
          <cell r="F582" t="str">
            <v>Ktoe</v>
          </cell>
          <cell r="G582">
            <v>40706</v>
          </cell>
        </row>
        <row r="583">
          <cell r="A583" t="str">
            <v>RES-Romania-2005</v>
          </cell>
          <cell r="B583" t="str">
            <v>RES</v>
          </cell>
          <cell r="C583" t="str">
            <v>Romania</v>
          </cell>
          <cell r="D583">
            <v>2005</v>
          </cell>
          <cell r="E583">
            <v>5025.3850000000002</v>
          </cell>
          <cell r="F583" t="str">
            <v>Ktoe</v>
          </cell>
          <cell r="G583">
            <v>40706</v>
          </cell>
        </row>
        <row r="584">
          <cell r="A584" t="str">
            <v>RES-Russian Federation-2005</v>
          </cell>
          <cell r="B584" t="str">
            <v>RES</v>
          </cell>
          <cell r="C584" t="str">
            <v>Russian Federation</v>
          </cell>
          <cell r="D584">
            <v>2005</v>
          </cell>
          <cell r="E584">
            <v>22117.650999999998</v>
          </cell>
          <cell r="F584" t="str">
            <v>Ktoe</v>
          </cell>
          <cell r="G584">
            <v>40706</v>
          </cell>
        </row>
        <row r="585">
          <cell r="A585" t="str">
            <v>RES-Serbia-2005</v>
          </cell>
          <cell r="B585" t="str">
            <v>RES</v>
          </cell>
          <cell r="C585" t="str">
            <v>Serbia</v>
          </cell>
          <cell r="D585">
            <v>2005</v>
          </cell>
          <cell r="E585">
            <v>1837.12</v>
          </cell>
          <cell r="F585" t="str">
            <v>Ktoe</v>
          </cell>
          <cell r="G585">
            <v>40706</v>
          </cell>
        </row>
        <row r="586">
          <cell r="A586" t="str">
            <v>RES-Slovak Republic-2005</v>
          </cell>
          <cell r="B586" t="str">
            <v>RES</v>
          </cell>
          <cell r="C586" t="str">
            <v>Slovak Republic</v>
          </cell>
          <cell r="D586">
            <v>2005</v>
          </cell>
          <cell r="E586">
            <v>808.548</v>
          </cell>
          <cell r="F586" t="str">
            <v>Ktoe</v>
          </cell>
          <cell r="G586">
            <v>40706</v>
          </cell>
        </row>
        <row r="587">
          <cell r="A587" t="str">
            <v>RES-Slovenia-2005</v>
          </cell>
          <cell r="B587" t="str">
            <v>RES</v>
          </cell>
          <cell r="C587" t="str">
            <v>Slovenia</v>
          </cell>
          <cell r="D587">
            <v>2005</v>
          </cell>
          <cell r="E587">
            <v>786.75600000000009</v>
          </cell>
          <cell r="F587" t="str">
            <v>Ktoe</v>
          </cell>
          <cell r="G587">
            <v>40706</v>
          </cell>
        </row>
        <row r="588">
          <cell r="A588" t="str">
            <v>RES-Spain-2005</v>
          </cell>
          <cell r="B588" t="str">
            <v>RES</v>
          </cell>
          <cell r="C588" t="str">
            <v>Spain</v>
          </cell>
          <cell r="D588">
            <v>2005</v>
          </cell>
          <cell r="E588">
            <v>8370.4419999999991</v>
          </cell>
          <cell r="F588" t="str">
            <v>Ktoe</v>
          </cell>
          <cell r="G588">
            <v>40706</v>
          </cell>
        </row>
        <row r="589">
          <cell r="A589" t="str">
            <v>RES-Sweden-2005</v>
          </cell>
          <cell r="B589" t="str">
            <v>RES</v>
          </cell>
          <cell r="C589" t="str">
            <v>Sweden</v>
          </cell>
          <cell r="D589">
            <v>2005</v>
          </cell>
          <cell r="E589">
            <v>14825.218999999999</v>
          </cell>
          <cell r="F589" t="str">
            <v>Ktoe</v>
          </cell>
          <cell r="G589">
            <v>40706</v>
          </cell>
        </row>
        <row r="590">
          <cell r="A590" t="str">
            <v>RES-Switzerland-2005</v>
          </cell>
          <cell r="B590" t="str">
            <v>RES</v>
          </cell>
          <cell r="C590" t="str">
            <v>Switzerland</v>
          </cell>
          <cell r="D590">
            <v>2005</v>
          </cell>
          <cell r="E590">
            <v>4128.6970000000001</v>
          </cell>
          <cell r="F590" t="str">
            <v>Ktoe</v>
          </cell>
          <cell r="G590">
            <v>40706</v>
          </cell>
        </row>
        <row r="591">
          <cell r="A591" t="str">
            <v>RES-Tajikistan-2005</v>
          </cell>
          <cell r="B591" t="str">
            <v>RES</v>
          </cell>
          <cell r="C591" t="str">
            <v>Tajikistan</v>
          </cell>
          <cell r="D591">
            <v>2005</v>
          </cell>
          <cell r="E591">
            <v>1459.162</v>
          </cell>
          <cell r="F591" t="str">
            <v>Ktoe</v>
          </cell>
          <cell r="G591">
            <v>40706</v>
          </cell>
        </row>
        <row r="592">
          <cell r="A592" t="str">
            <v>RES-Turkey-2005</v>
          </cell>
          <cell r="B592" t="str">
            <v>RES</v>
          </cell>
          <cell r="C592" t="str">
            <v>Turkey</v>
          </cell>
          <cell r="D592">
            <v>2005</v>
          </cell>
          <cell r="E592">
            <v>10129.875</v>
          </cell>
          <cell r="F592" t="str">
            <v>Ktoe</v>
          </cell>
          <cell r="G592">
            <v>40706</v>
          </cell>
        </row>
        <row r="593">
          <cell r="A593" t="str">
            <v>RES-Turkmenistan-2005</v>
          </cell>
          <cell r="B593" t="str">
            <v>RES</v>
          </cell>
          <cell r="C593" t="str">
            <v>Turkmenistan</v>
          </cell>
          <cell r="D593">
            <v>2005</v>
          </cell>
          <cell r="E593">
            <v>0.25800000000000001</v>
          </cell>
          <cell r="F593" t="str">
            <v>Ktoe</v>
          </cell>
          <cell r="G593">
            <v>40706</v>
          </cell>
        </row>
        <row r="594">
          <cell r="A594" t="str">
            <v>RES-Ukraine-2005</v>
          </cell>
          <cell r="B594" t="str">
            <v>RES</v>
          </cell>
          <cell r="C594" t="str">
            <v>Ukraine</v>
          </cell>
          <cell r="D594">
            <v>2005</v>
          </cell>
          <cell r="E594">
            <v>1328.02</v>
          </cell>
          <cell r="F594" t="str">
            <v>Ktoe</v>
          </cell>
          <cell r="G594">
            <v>40706</v>
          </cell>
        </row>
        <row r="595">
          <cell r="A595" t="str">
            <v>RES-United Kingdom-2005</v>
          </cell>
          <cell r="B595" t="str">
            <v>RES</v>
          </cell>
          <cell r="C595" t="str">
            <v>United Kingdom</v>
          </cell>
          <cell r="D595">
            <v>2005</v>
          </cell>
          <cell r="E595">
            <v>3956.373</v>
          </cell>
          <cell r="F595" t="str">
            <v>Ktoe</v>
          </cell>
          <cell r="G595">
            <v>40706</v>
          </cell>
        </row>
        <row r="596">
          <cell r="A596" t="str">
            <v>RES-United States-2005</v>
          </cell>
          <cell r="B596" t="str">
            <v>RES</v>
          </cell>
          <cell r="C596" t="str">
            <v>United States</v>
          </cell>
          <cell r="D596">
            <v>2005</v>
          </cell>
          <cell r="E596">
            <v>105186.387</v>
          </cell>
          <cell r="F596" t="str">
            <v>Ktoe</v>
          </cell>
          <cell r="G596">
            <v>40706</v>
          </cell>
        </row>
        <row r="597">
          <cell r="A597" t="str">
            <v>RES-Uzbekistan-2005</v>
          </cell>
          <cell r="B597" t="str">
            <v>RES</v>
          </cell>
          <cell r="C597" t="str">
            <v>Uzbekistan</v>
          </cell>
          <cell r="D597">
            <v>2005</v>
          </cell>
          <cell r="E597">
            <v>742.41899999999998</v>
          </cell>
          <cell r="F597" t="str">
            <v>Ktoe</v>
          </cell>
          <cell r="G597">
            <v>40706</v>
          </cell>
        </row>
        <row r="598">
          <cell r="A598" t="str">
            <v>RES-Albania-2007</v>
          </cell>
          <cell r="B598" t="str">
            <v>RES</v>
          </cell>
          <cell r="C598" t="str">
            <v>Albania</v>
          </cell>
          <cell r="D598">
            <v>2007</v>
          </cell>
          <cell r="E598">
            <v>461.04</v>
          </cell>
          <cell r="F598" t="str">
            <v>Ktoe</v>
          </cell>
          <cell r="G598">
            <v>40706</v>
          </cell>
        </row>
        <row r="599">
          <cell r="A599" t="str">
            <v>RES-Armenia-2007</v>
          </cell>
          <cell r="B599" t="str">
            <v>RES</v>
          </cell>
          <cell r="C599" t="str">
            <v>Armenia</v>
          </cell>
          <cell r="D599">
            <v>2007</v>
          </cell>
          <cell r="E599">
            <v>160.619</v>
          </cell>
          <cell r="F599" t="str">
            <v>Ktoe</v>
          </cell>
          <cell r="G599">
            <v>40706</v>
          </cell>
        </row>
        <row r="600">
          <cell r="A600" t="str">
            <v>RES-Austria-2007</v>
          </cell>
          <cell r="B600" t="str">
            <v>RES</v>
          </cell>
          <cell r="C600" t="str">
            <v>Austria</v>
          </cell>
          <cell r="D600">
            <v>2007</v>
          </cell>
          <cell r="E600">
            <v>8028.8339999999998</v>
          </cell>
          <cell r="F600" t="str">
            <v>Ktoe</v>
          </cell>
          <cell r="G600">
            <v>40706</v>
          </cell>
        </row>
        <row r="601">
          <cell r="A601" t="str">
            <v>RES-Azerbaijan-2007</v>
          </cell>
          <cell r="B601" t="str">
            <v>RES</v>
          </cell>
          <cell r="C601" t="str">
            <v>Azerbaijan</v>
          </cell>
          <cell r="D601">
            <v>2007</v>
          </cell>
          <cell r="E601">
            <v>207.72200000000001</v>
          </cell>
          <cell r="F601" t="str">
            <v>Ktoe</v>
          </cell>
          <cell r="G601">
            <v>40706</v>
          </cell>
        </row>
        <row r="602">
          <cell r="A602" t="str">
            <v>RES-Belarus-2007</v>
          </cell>
          <cell r="B602" t="str">
            <v>RES</v>
          </cell>
          <cell r="C602" t="str">
            <v>Belarus</v>
          </cell>
          <cell r="D602">
            <v>2007</v>
          </cell>
          <cell r="E602">
            <v>1465.4590000000001</v>
          </cell>
          <cell r="F602" t="str">
            <v>Ktoe</v>
          </cell>
          <cell r="G602">
            <v>40706</v>
          </cell>
        </row>
        <row r="603">
          <cell r="A603" t="str">
            <v>RES-Belgium-2007</v>
          </cell>
          <cell r="B603" t="str">
            <v>RES</v>
          </cell>
          <cell r="C603" t="str">
            <v>Belgium</v>
          </cell>
          <cell r="D603">
            <v>2007</v>
          </cell>
          <cell r="E603">
            <v>1523.546</v>
          </cell>
          <cell r="F603" t="str">
            <v>Ktoe</v>
          </cell>
          <cell r="G603">
            <v>40706</v>
          </cell>
        </row>
        <row r="604">
          <cell r="A604" t="str">
            <v>RES-Bosnia and Herzegovina-2007</v>
          </cell>
          <cell r="B604" t="str">
            <v>RES</v>
          </cell>
          <cell r="C604" t="str">
            <v>Bosnia and Herzegovina</v>
          </cell>
          <cell r="D604">
            <v>2007</v>
          </cell>
          <cell r="E604">
            <v>527.74700000000007</v>
          </cell>
          <cell r="F604" t="str">
            <v>Ktoe</v>
          </cell>
          <cell r="G604">
            <v>40706</v>
          </cell>
        </row>
        <row r="605">
          <cell r="A605" t="str">
            <v>RES-Bulgaria-2007</v>
          </cell>
          <cell r="B605" t="str">
            <v>RES</v>
          </cell>
          <cell r="C605" t="str">
            <v>Bulgaria</v>
          </cell>
          <cell r="D605">
            <v>2007</v>
          </cell>
          <cell r="E605">
            <v>1030.2729999999999</v>
          </cell>
          <cell r="F605" t="str">
            <v>Ktoe</v>
          </cell>
          <cell r="G605">
            <v>40706</v>
          </cell>
        </row>
        <row r="606">
          <cell r="A606" t="str">
            <v>RES-Canada-2007</v>
          </cell>
          <cell r="B606" t="str">
            <v>RES</v>
          </cell>
          <cell r="C606" t="str">
            <v>Canada</v>
          </cell>
          <cell r="D606">
            <v>2007</v>
          </cell>
          <cell r="E606">
            <v>44209.421000000002</v>
          </cell>
          <cell r="F606" t="str">
            <v>Ktoe</v>
          </cell>
          <cell r="G606">
            <v>40706</v>
          </cell>
        </row>
        <row r="607">
          <cell r="A607" t="str">
            <v>RES-Croatia-2007</v>
          </cell>
          <cell r="B607" t="str">
            <v>RES</v>
          </cell>
          <cell r="C607" t="str">
            <v>Croatia</v>
          </cell>
          <cell r="D607">
            <v>2007</v>
          </cell>
          <cell r="E607">
            <v>696.50099999999998</v>
          </cell>
          <cell r="F607" t="str">
            <v>Ktoe</v>
          </cell>
          <cell r="G607">
            <v>40706</v>
          </cell>
        </row>
        <row r="608">
          <cell r="A608" t="str">
            <v>RES-Cyprus-2007</v>
          </cell>
          <cell r="B608" t="str">
            <v>RES</v>
          </cell>
          <cell r="C608" t="str">
            <v>Cyprus</v>
          </cell>
          <cell r="D608">
            <v>2007</v>
          </cell>
          <cell r="E608">
            <v>79.841999999999999</v>
          </cell>
          <cell r="F608" t="str">
            <v>Ktoe</v>
          </cell>
          <cell r="G608">
            <v>40706</v>
          </cell>
        </row>
        <row r="609">
          <cell r="A609" t="str">
            <v>RES-Czech Republic-2007</v>
          </cell>
          <cell r="B609" t="str">
            <v>RES</v>
          </cell>
          <cell r="C609" t="str">
            <v>Czech Republic</v>
          </cell>
          <cell r="D609">
            <v>2007</v>
          </cell>
          <cell r="E609">
            <v>2139.268</v>
          </cell>
          <cell r="F609" t="str">
            <v>Ktoe</v>
          </cell>
          <cell r="G609">
            <v>40706</v>
          </cell>
        </row>
        <row r="610">
          <cell r="A610" t="str">
            <v>RES-Denmark-2007</v>
          </cell>
          <cell r="B610" t="str">
            <v>RES</v>
          </cell>
          <cell r="C610" t="str">
            <v>Denmark</v>
          </cell>
          <cell r="D610">
            <v>2007</v>
          </cell>
          <cell r="E610">
            <v>3219.73</v>
          </cell>
          <cell r="F610" t="str">
            <v>Ktoe</v>
          </cell>
          <cell r="G610">
            <v>40706</v>
          </cell>
        </row>
        <row r="611">
          <cell r="A611" t="str">
            <v>RES-Estonia-2007</v>
          </cell>
          <cell r="B611" t="str">
            <v>RES</v>
          </cell>
          <cell r="C611" t="str">
            <v>Estonia</v>
          </cell>
          <cell r="D611">
            <v>2007</v>
          </cell>
          <cell r="E611">
            <v>601.52200000000005</v>
          </cell>
          <cell r="F611" t="str">
            <v>Ktoe</v>
          </cell>
          <cell r="G611">
            <v>40706</v>
          </cell>
        </row>
        <row r="612">
          <cell r="A612" t="str">
            <v>RES-Finland-2007</v>
          </cell>
          <cell r="B612" t="str">
            <v>RES</v>
          </cell>
          <cell r="C612" t="str">
            <v>Finland</v>
          </cell>
          <cell r="D612">
            <v>2007</v>
          </cell>
          <cell r="E612">
            <v>8636.9590000000007</v>
          </cell>
          <cell r="F612" t="str">
            <v>Ktoe</v>
          </cell>
          <cell r="G612">
            <v>40706</v>
          </cell>
        </row>
        <row r="613">
          <cell r="A613" t="str">
            <v>RES-The fYR of Macedonia-2007</v>
          </cell>
          <cell r="B613" t="str">
            <v>RES</v>
          </cell>
          <cell r="C613" t="str">
            <v>The fYR of Macedonia</v>
          </cell>
          <cell r="D613">
            <v>2007</v>
          </cell>
          <cell r="E613">
            <v>237.137</v>
          </cell>
          <cell r="F613" t="str">
            <v>Ktoe</v>
          </cell>
          <cell r="G613">
            <v>40706</v>
          </cell>
        </row>
        <row r="614">
          <cell r="A614" t="str">
            <v>RES-France-2007</v>
          </cell>
          <cell r="B614" t="str">
            <v>RES</v>
          </cell>
          <cell r="C614" t="str">
            <v>France</v>
          </cell>
          <cell r="D614">
            <v>2007</v>
          </cell>
          <cell r="E614">
            <v>17461.495999999999</v>
          </cell>
          <cell r="F614" t="str">
            <v>Ktoe</v>
          </cell>
          <cell r="G614">
            <v>40706</v>
          </cell>
        </row>
        <row r="615">
          <cell r="A615" t="str">
            <v>RES-Georgia-2007</v>
          </cell>
          <cell r="B615" t="str">
            <v>RES</v>
          </cell>
          <cell r="C615" t="str">
            <v>Georgia</v>
          </cell>
          <cell r="D615">
            <v>2007</v>
          </cell>
          <cell r="E615">
            <v>996.34399999999994</v>
          </cell>
          <cell r="F615" t="str">
            <v>Ktoe</v>
          </cell>
          <cell r="G615">
            <v>40706</v>
          </cell>
        </row>
        <row r="616">
          <cell r="A616" t="str">
            <v>RES-Germany-2007</v>
          </cell>
          <cell r="B616" t="str">
            <v>RES</v>
          </cell>
          <cell r="C616" t="str">
            <v>Germany</v>
          </cell>
          <cell r="D616">
            <v>2007</v>
          </cell>
          <cell r="E616">
            <v>25922.78</v>
          </cell>
          <cell r="F616" t="str">
            <v>Ktoe</v>
          </cell>
          <cell r="G616">
            <v>40706</v>
          </cell>
        </row>
        <row r="617">
          <cell r="A617" t="str">
            <v>RES-Greece-2007</v>
          </cell>
          <cell r="B617" t="str">
            <v>RES</v>
          </cell>
          <cell r="C617" t="str">
            <v>Greece</v>
          </cell>
          <cell r="D617">
            <v>2007</v>
          </cell>
          <cell r="E617">
            <v>1728.9010000000001</v>
          </cell>
          <cell r="F617" t="str">
            <v>Ktoe</v>
          </cell>
          <cell r="G617">
            <v>40706</v>
          </cell>
        </row>
        <row r="618">
          <cell r="A618" t="str">
            <v>RES-Hungary-2007</v>
          </cell>
          <cell r="B618" t="str">
            <v>RES</v>
          </cell>
          <cell r="C618" t="str">
            <v>Hungary</v>
          </cell>
          <cell r="D618">
            <v>2007</v>
          </cell>
          <cell r="E618">
            <v>1365.058</v>
          </cell>
          <cell r="F618" t="str">
            <v>Ktoe</v>
          </cell>
          <cell r="G618">
            <v>40706</v>
          </cell>
        </row>
        <row r="619">
          <cell r="A619" t="str">
            <v>RES-Iceland-2007</v>
          </cell>
          <cell r="B619" t="str">
            <v>RES</v>
          </cell>
          <cell r="C619" t="str">
            <v>Iceland</v>
          </cell>
          <cell r="D619">
            <v>2007</v>
          </cell>
          <cell r="E619">
            <v>3948.9560000000001</v>
          </cell>
          <cell r="F619" t="str">
            <v>Ktoe</v>
          </cell>
          <cell r="G619">
            <v>40706</v>
          </cell>
        </row>
        <row r="620">
          <cell r="A620" t="str">
            <v>RES-Ireland-2007</v>
          </cell>
          <cell r="B620" t="str">
            <v>RES</v>
          </cell>
          <cell r="C620" t="str">
            <v>Ireland</v>
          </cell>
          <cell r="D620">
            <v>2007</v>
          </cell>
          <cell r="E620">
            <v>463.65199999999999</v>
          </cell>
          <cell r="F620" t="str">
            <v>Ktoe</v>
          </cell>
          <cell r="G620">
            <v>40706</v>
          </cell>
        </row>
        <row r="621">
          <cell r="A621" t="str">
            <v>RES-Israel-2007</v>
          </cell>
          <cell r="B621" t="str">
            <v>RES</v>
          </cell>
          <cell r="C621" t="str">
            <v>Israel</v>
          </cell>
          <cell r="D621">
            <v>2007</v>
          </cell>
          <cell r="E621">
            <v>757.23099999999999</v>
          </cell>
          <cell r="F621" t="str">
            <v>Ktoe</v>
          </cell>
          <cell r="G621">
            <v>40706</v>
          </cell>
        </row>
        <row r="622">
          <cell r="A622" t="str">
            <v>RES-Italy-2007</v>
          </cell>
          <cell r="B622" t="str">
            <v>RES</v>
          </cell>
          <cell r="C622" t="str">
            <v>Italy</v>
          </cell>
          <cell r="D622">
            <v>2007</v>
          </cell>
          <cell r="E622">
            <v>12034.876</v>
          </cell>
          <cell r="F622" t="str">
            <v>Ktoe</v>
          </cell>
          <cell r="G622">
            <v>40706</v>
          </cell>
        </row>
        <row r="623">
          <cell r="A623" t="str">
            <v>RES-Kazakhstan-2007</v>
          </cell>
          <cell r="B623" t="str">
            <v>RES</v>
          </cell>
          <cell r="C623" t="str">
            <v>Kazakhstan</v>
          </cell>
          <cell r="D623">
            <v>2007</v>
          </cell>
          <cell r="E623">
            <v>796.57799999999997</v>
          </cell>
          <cell r="F623" t="str">
            <v>Ktoe</v>
          </cell>
          <cell r="G623">
            <v>40706</v>
          </cell>
        </row>
        <row r="624">
          <cell r="A624" t="str">
            <v>RES-Kyrgyzstan-2007</v>
          </cell>
          <cell r="B624" t="str">
            <v>RES</v>
          </cell>
          <cell r="C624" t="str">
            <v>Kyrgyzstan</v>
          </cell>
          <cell r="D624">
            <v>2007</v>
          </cell>
          <cell r="E624">
            <v>1203.1099999999999</v>
          </cell>
          <cell r="F624" t="str">
            <v>Ktoe</v>
          </cell>
          <cell r="G624">
            <v>40706</v>
          </cell>
        </row>
        <row r="625">
          <cell r="A625" t="str">
            <v>RES-Latvia-2007</v>
          </cell>
          <cell r="B625" t="str">
            <v>RES</v>
          </cell>
          <cell r="C625" t="str">
            <v>Latvia</v>
          </cell>
          <cell r="D625">
            <v>2007</v>
          </cell>
          <cell r="E625">
            <v>1407</v>
          </cell>
          <cell r="F625" t="str">
            <v>Ktoe</v>
          </cell>
          <cell r="G625">
            <v>40706</v>
          </cell>
        </row>
        <row r="626">
          <cell r="A626" t="str">
            <v>RES-Liechtenstein-2007</v>
          </cell>
          <cell r="B626" t="str">
            <v>RES</v>
          </cell>
          <cell r="C626" t="str">
            <v>Liechtenstein</v>
          </cell>
          <cell r="D626">
            <v>2007</v>
          </cell>
          <cell r="E626">
            <v>3.4077386070507303</v>
          </cell>
          <cell r="F626" t="str">
            <v>Ktoe</v>
          </cell>
          <cell r="G626">
            <v>40706</v>
          </cell>
        </row>
        <row r="627">
          <cell r="A627" t="str">
            <v>RES-Lithuania-2007</v>
          </cell>
          <cell r="B627" t="str">
            <v>RES</v>
          </cell>
          <cell r="C627" t="str">
            <v>Lithuania</v>
          </cell>
          <cell r="D627">
            <v>2007</v>
          </cell>
          <cell r="E627">
            <v>811.88</v>
          </cell>
          <cell r="F627" t="str">
            <v>Ktoe</v>
          </cell>
          <cell r="G627">
            <v>40706</v>
          </cell>
        </row>
        <row r="628">
          <cell r="A628" t="str">
            <v>RES-Luxembourg-2007</v>
          </cell>
          <cell r="B628" t="str">
            <v>RES</v>
          </cell>
          <cell r="C628" t="str">
            <v>Luxembourg</v>
          </cell>
          <cell r="D628">
            <v>2007</v>
          </cell>
          <cell r="E628">
            <v>110.553</v>
          </cell>
          <cell r="F628" t="str">
            <v>Ktoe</v>
          </cell>
          <cell r="G628">
            <v>40706</v>
          </cell>
        </row>
        <row r="629">
          <cell r="A629" t="str">
            <v>RES-Malta-2007</v>
          </cell>
          <cell r="B629" t="str">
            <v>RES</v>
          </cell>
          <cell r="C629" t="str">
            <v>Malta</v>
          </cell>
          <cell r="D629">
            <v>2007</v>
          </cell>
          <cell r="E629">
            <v>0.78800000000000003</v>
          </cell>
          <cell r="F629" t="str">
            <v>Ktoe</v>
          </cell>
          <cell r="G629">
            <v>40706</v>
          </cell>
        </row>
        <row r="630">
          <cell r="A630" t="str">
            <v>RES-Netherlands-2007</v>
          </cell>
          <cell r="B630" t="str">
            <v>RES</v>
          </cell>
          <cell r="C630" t="str">
            <v>Netherlands</v>
          </cell>
          <cell r="D630">
            <v>2007</v>
          </cell>
          <cell r="E630">
            <v>2398.8739999999998</v>
          </cell>
          <cell r="F630" t="str">
            <v>Ktoe</v>
          </cell>
          <cell r="G630">
            <v>40706</v>
          </cell>
        </row>
        <row r="631">
          <cell r="A631" t="str">
            <v>RES-Norway-2007</v>
          </cell>
          <cell r="B631" t="str">
            <v>RES</v>
          </cell>
          <cell r="C631" t="str">
            <v>Norway</v>
          </cell>
          <cell r="D631">
            <v>2007</v>
          </cell>
          <cell r="E631">
            <v>12808.862999999999</v>
          </cell>
          <cell r="F631" t="str">
            <v>Ktoe</v>
          </cell>
          <cell r="G631">
            <v>40706</v>
          </cell>
        </row>
        <row r="632">
          <cell r="A632" t="str">
            <v>RES-Poland-2007</v>
          </cell>
          <cell r="B632" t="str">
            <v>RES</v>
          </cell>
          <cell r="C632" t="str">
            <v>Poland</v>
          </cell>
          <cell r="D632">
            <v>2007</v>
          </cell>
          <cell r="E632">
            <v>4823.5379999999996</v>
          </cell>
          <cell r="F632" t="str">
            <v>Ktoe</v>
          </cell>
          <cell r="G632">
            <v>40706</v>
          </cell>
        </row>
        <row r="633">
          <cell r="A633" t="str">
            <v>RES-Portugal-2007</v>
          </cell>
          <cell r="B633" t="str">
            <v>RES</v>
          </cell>
          <cell r="C633" t="str">
            <v>Portugal</v>
          </cell>
          <cell r="D633">
            <v>2007</v>
          </cell>
          <cell r="E633">
            <v>4489.1360000000004</v>
          </cell>
          <cell r="F633" t="str">
            <v>Ktoe</v>
          </cell>
          <cell r="G633">
            <v>40706</v>
          </cell>
        </row>
        <row r="634">
          <cell r="A634" t="str">
            <v>RES-Republic of Moldova-2007</v>
          </cell>
          <cell r="B634" t="str">
            <v>RES</v>
          </cell>
          <cell r="C634" t="str">
            <v>Republic of Moldova</v>
          </cell>
          <cell r="D634">
            <v>2007</v>
          </cell>
          <cell r="E634">
            <v>80.065999999999988</v>
          </cell>
          <cell r="F634" t="str">
            <v>Ktoe</v>
          </cell>
          <cell r="G634">
            <v>40706</v>
          </cell>
        </row>
        <row r="635">
          <cell r="A635" t="str">
            <v>RES-Romania-2007</v>
          </cell>
          <cell r="B635" t="str">
            <v>RES</v>
          </cell>
          <cell r="C635" t="str">
            <v>Romania</v>
          </cell>
          <cell r="D635">
            <v>2007</v>
          </cell>
          <cell r="E635">
            <v>4853.8599999999997</v>
          </cell>
          <cell r="F635" t="str">
            <v>Ktoe</v>
          </cell>
          <cell r="G635">
            <v>40706</v>
          </cell>
        </row>
        <row r="636">
          <cell r="A636" t="str">
            <v>RES-Russian Federation-2007</v>
          </cell>
          <cell r="B636" t="str">
            <v>RES</v>
          </cell>
          <cell r="C636" t="str">
            <v>Russian Federation</v>
          </cell>
          <cell r="D636">
            <v>2007</v>
          </cell>
          <cell r="E636">
            <v>22321.192000000003</v>
          </cell>
          <cell r="F636" t="str">
            <v>Ktoe</v>
          </cell>
          <cell r="G636">
            <v>40706</v>
          </cell>
        </row>
        <row r="637">
          <cell r="A637" t="str">
            <v>RES-Serbia-2007</v>
          </cell>
          <cell r="B637" t="str">
            <v>RES</v>
          </cell>
          <cell r="C637" t="str">
            <v>Serbia</v>
          </cell>
          <cell r="D637">
            <v>2007</v>
          </cell>
          <cell r="E637">
            <v>1718.683</v>
          </cell>
          <cell r="F637" t="str">
            <v>Ktoe</v>
          </cell>
          <cell r="G637">
            <v>40706</v>
          </cell>
        </row>
        <row r="638">
          <cell r="A638" t="str">
            <v>RES-Slovak Republic-2007</v>
          </cell>
          <cell r="B638" t="str">
            <v>RES</v>
          </cell>
          <cell r="C638" t="str">
            <v>Slovak Republic</v>
          </cell>
          <cell r="D638">
            <v>2007</v>
          </cell>
          <cell r="E638">
            <v>972.43899999999996</v>
          </cell>
          <cell r="F638" t="str">
            <v>Ktoe</v>
          </cell>
          <cell r="G638">
            <v>40706</v>
          </cell>
        </row>
        <row r="639">
          <cell r="A639" t="str">
            <v>RES-Slovenia-2007</v>
          </cell>
          <cell r="B639" t="str">
            <v>RES</v>
          </cell>
          <cell r="C639" t="str">
            <v>Slovenia</v>
          </cell>
          <cell r="D639">
            <v>2007</v>
          </cell>
          <cell r="E639">
            <v>748.19</v>
          </cell>
          <cell r="F639" t="str">
            <v>Ktoe</v>
          </cell>
          <cell r="G639">
            <v>40706</v>
          </cell>
        </row>
        <row r="640">
          <cell r="A640" t="str">
            <v>RES-Spain-2007</v>
          </cell>
          <cell r="B640" t="str">
            <v>RES</v>
          </cell>
          <cell r="C640" t="str">
            <v>Spain</v>
          </cell>
          <cell r="D640">
            <v>2007</v>
          </cell>
          <cell r="E640">
            <v>9972.2790000000005</v>
          </cell>
          <cell r="F640" t="str">
            <v>Ktoe</v>
          </cell>
          <cell r="G640">
            <v>40706</v>
          </cell>
        </row>
        <row r="641">
          <cell r="A641" t="str">
            <v>RES-Sweden-2007</v>
          </cell>
          <cell r="B641" t="str">
            <v>RES</v>
          </cell>
          <cell r="C641" t="str">
            <v>Sweden</v>
          </cell>
          <cell r="D641">
            <v>2007</v>
          </cell>
          <cell r="E641">
            <v>15292.713</v>
          </cell>
          <cell r="F641" t="str">
            <v>Ktoe</v>
          </cell>
          <cell r="G641">
            <v>40706</v>
          </cell>
        </row>
        <row r="642">
          <cell r="A642" t="str">
            <v>RES-Switzerland-2007</v>
          </cell>
          <cell r="B642" t="str">
            <v>RES</v>
          </cell>
          <cell r="C642" t="str">
            <v>Switzerland</v>
          </cell>
          <cell r="D642">
            <v>2007</v>
          </cell>
          <cell r="E642">
            <v>4569.9690000000001</v>
          </cell>
          <cell r="F642" t="str">
            <v>Ktoe</v>
          </cell>
          <cell r="G642">
            <v>40706</v>
          </cell>
        </row>
        <row r="643">
          <cell r="A643" t="str">
            <v>RES-Tajikistan-2007</v>
          </cell>
          <cell r="B643" t="str">
            <v>RES</v>
          </cell>
          <cell r="C643" t="str">
            <v>Tajikistan</v>
          </cell>
          <cell r="D643">
            <v>2007</v>
          </cell>
          <cell r="E643">
            <v>1471.8040000000001</v>
          </cell>
          <cell r="F643" t="str">
            <v>Ktoe</v>
          </cell>
          <cell r="G643">
            <v>40706</v>
          </cell>
        </row>
        <row r="644">
          <cell r="A644" t="str">
            <v>RES-Turkey-2007</v>
          </cell>
          <cell r="B644" t="str">
            <v>RES</v>
          </cell>
          <cell r="C644" t="str">
            <v>Turkey</v>
          </cell>
          <cell r="D644">
            <v>2007</v>
          </cell>
          <cell r="E644">
            <v>9601.8590000000004</v>
          </cell>
          <cell r="F644" t="str">
            <v>Ktoe</v>
          </cell>
          <cell r="G644">
            <v>40706</v>
          </cell>
        </row>
        <row r="645">
          <cell r="A645" t="str">
            <v>RES-Turkmenistan-2007</v>
          </cell>
          <cell r="B645" t="str">
            <v>RES</v>
          </cell>
          <cell r="C645" t="str">
            <v>Turkmenistan</v>
          </cell>
          <cell r="D645">
            <v>2007</v>
          </cell>
          <cell r="E645">
            <v>0.25800000000000001</v>
          </cell>
          <cell r="F645" t="str">
            <v>Ktoe</v>
          </cell>
          <cell r="G645">
            <v>40706</v>
          </cell>
        </row>
        <row r="646">
          <cell r="A646" t="str">
            <v>RES-Ukraine-2007</v>
          </cell>
          <cell r="B646" t="str">
            <v>RES</v>
          </cell>
          <cell r="C646" t="str">
            <v>Ukraine</v>
          </cell>
          <cell r="D646">
            <v>2007</v>
          </cell>
          <cell r="E646">
            <v>1727.1080000000002</v>
          </cell>
          <cell r="F646" t="str">
            <v>Ktoe</v>
          </cell>
          <cell r="G646">
            <v>40706</v>
          </cell>
        </row>
        <row r="647">
          <cell r="A647" t="str">
            <v>RES-United Kingdom-2007</v>
          </cell>
          <cell r="B647" t="str">
            <v>RES</v>
          </cell>
          <cell r="C647" t="str">
            <v>United Kingdom</v>
          </cell>
          <cell r="D647">
            <v>2007</v>
          </cell>
          <cell r="E647">
            <v>4638.625</v>
          </cell>
          <cell r="F647" t="str">
            <v>Ktoe</v>
          </cell>
          <cell r="G647">
            <v>40706</v>
          </cell>
        </row>
        <row r="648">
          <cell r="A648" t="str">
            <v>RES-United States-2007</v>
          </cell>
          <cell r="B648" t="str">
            <v>RES</v>
          </cell>
          <cell r="C648" t="str">
            <v>United States</v>
          </cell>
          <cell r="D648">
            <v>2007</v>
          </cell>
          <cell r="E648">
            <v>109085.09299999999</v>
          </cell>
          <cell r="F648" t="str">
            <v>Ktoe</v>
          </cell>
          <cell r="G648">
            <v>40706</v>
          </cell>
        </row>
        <row r="649">
          <cell r="A649" t="str">
            <v>RES-Uzbekistan-2007</v>
          </cell>
          <cell r="B649" t="str">
            <v>RES</v>
          </cell>
          <cell r="C649" t="str">
            <v>Uzbekistan</v>
          </cell>
          <cell r="D649">
            <v>2007</v>
          </cell>
          <cell r="E649">
            <v>550.63900000000001</v>
          </cell>
          <cell r="F649" t="str">
            <v>Ktoe</v>
          </cell>
          <cell r="G649">
            <v>40706</v>
          </cell>
        </row>
        <row r="650">
          <cell r="A650" t="str">
            <v>Forest-Albania-2000</v>
          </cell>
          <cell r="B650" t="str">
            <v>Forest</v>
          </cell>
          <cell r="C650" t="str">
            <v>Albania</v>
          </cell>
          <cell r="D650">
            <v>2000</v>
          </cell>
          <cell r="E650">
            <v>769.3</v>
          </cell>
          <cell r="F650" t="str">
            <v>1000 ha</v>
          </cell>
          <cell r="G650">
            <v>40706</v>
          </cell>
        </row>
        <row r="651">
          <cell r="A651" t="str">
            <v>OWL-Albania-2000</v>
          </cell>
          <cell r="B651" t="str">
            <v>OWL</v>
          </cell>
          <cell r="C651" t="str">
            <v>Albania</v>
          </cell>
          <cell r="D651">
            <v>2000</v>
          </cell>
          <cell r="E651">
            <v>254.5</v>
          </cell>
          <cell r="F651" t="str">
            <v>1000 ha</v>
          </cell>
          <cell r="G651">
            <v>40706</v>
          </cell>
        </row>
        <row r="652">
          <cell r="A652" t="str">
            <v>ForestandOWL-Albania-2000</v>
          </cell>
          <cell r="B652" t="str">
            <v>ForestandOWL</v>
          </cell>
          <cell r="C652" t="str">
            <v>Albania</v>
          </cell>
          <cell r="D652">
            <v>2000</v>
          </cell>
          <cell r="E652">
            <v>1023.8</v>
          </cell>
          <cell r="F652" t="str">
            <v>1000 ha</v>
          </cell>
          <cell r="G652">
            <v>40706</v>
          </cell>
        </row>
        <row r="653">
          <cell r="A653" t="str">
            <v>FAWS-Albania-2000</v>
          </cell>
          <cell r="B653" t="str">
            <v>FAWS</v>
          </cell>
          <cell r="C653" t="str">
            <v>Albania</v>
          </cell>
          <cell r="D653">
            <v>2000</v>
          </cell>
          <cell r="E653">
            <v>620</v>
          </cell>
          <cell r="F653" t="str">
            <v>1000 ha</v>
          </cell>
          <cell r="G653">
            <v>40706</v>
          </cell>
        </row>
        <row r="654">
          <cell r="A654" t="str">
            <v>OWLavailableforwoodsupply-Albania-2000</v>
          </cell>
          <cell r="B654" t="str">
            <v>OWLavailableforwoodsupply</v>
          </cell>
          <cell r="C654" t="str">
            <v>Albania</v>
          </cell>
          <cell r="D654">
            <v>2000</v>
          </cell>
          <cell r="E654">
            <v>217.1</v>
          </cell>
          <cell r="F654" t="str">
            <v>1000 ha</v>
          </cell>
          <cell r="G654">
            <v>40706</v>
          </cell>
        </row>
        <row r="655">
          <cell r="A655" t="str">
            <v>Forest-Andorra-2000</v>
          </cell>
          <cell r="B655" t="str">
            <v>Forest</v>
          </cell>
          <cell r="C655" t="str">
            <v>Andorra</v>
          </cell>
          <cell r="D655">
            <v>2000</v>
          </cell>
          <cell r="E655">
            <v>16</v>
          </cell>
          <cell r="F655" t="str">
            <v>1000 ha</v>
          </cell>
          <cell r="G655">
            <v>40706</v>
          </cell>
        </row>
        <row r="656">
          <cell r="A656" t="str">
            <v>OWL-Andorra-2000</v>
          </cell>
          <cell r="B656" t="str">
            <v>OWL</v>
          </cell>
          <cell r="C656" t="str">
            <v>Andorra</v>
          </cell>
          <cell r="D656">
            <v>2000</v>
          </cell>
          <cell r="E656">
            <v>0</v>
          </cell>
          <cell r="F656" t="str">
            <v>1000 ha</v>
          </cell>
          <cell r="G656">
            <v>40706</v>
          </cell>
        </row>
        <row r="657">
          <cell r="A657" t="str">
            <v>ForestandOWL-Andorra-2000</v>
          </cell>
          <cell r="B657" t="str">
            <v>ForestandOWL</v>
          </cell>
          <cell r="C657" t="str">
            <v>Andorra</v>
          </cell>
          <cell r="D657">
            <v>2000</v>
          </cell>
          <cell r="E657">
            <v>0</v>
          </cell>
          <cell r="F657" t="str">
            <v>1000 ha</v>
          </cell>
          <cell r="G657">
            <v>40706</v>
          </cell>
        </row>
        <row r="658">
          <cell r="A658" t="str">
            <v>FAWS-Andorra-2000</v>
          </cell>
          <cell r="B658" t="str">
            <v>FAWS</v>
          </cell>
          <cell r="C658" t="str">
            <v>Andorra</v>
          </cell>
          <cell r="D658">
            <v>2000</v>
          </cell>
          <cell r="E658">
            <v>0</v>
          </cell>
          <cell r="F658" t="str">
            <v>1000 ha</v>
          </cell>
          <cell r="G658">
            <v>40706</v>
          </cell>
        </row>
        <row r="659">
          <cell r="A659" t="str">
            <v>OWLavailableforwoodsupply-Andorra-2000</v>
          </cell>
          <cell r="B659" t="str">
            <v>OWLavailableforwoodsupply</v>
          </cell>
          <cell r="C659" t="str">
            <v>Andorra</v>
          </cell>
          <cell r="D659">
            <v>2000</v>
          </cell>
          <cell r="E659">
            <v>0</v>
          </cell>
          <cell r="F659" t="str">
            <v>1000 ha</v>
          </cell>
          <cell r="G659">
            <v>40706</v>
          </cell>
        </row>
        <row r="660">
          <cell r="A660" t="str">
            <v>Forest-Austria-2000</v>
          </cell>
          <cell r="B660" t="str">
            <v>Forest</v>
          </cell>
          <cell r="C660" t="str">
            <v>Austria</v>
          </cell>
          <cell r="D660">
            <v>2000</v>
          </cell>
          <cell r="E660">
            <v>3838</v>
          </cell>
          <cell r="F660" t="str">
            <v>1000 ha</v>
          </cell>
          <cell r="G660">
            <v>40706</v>
          </cell>
        </row>
        <row r="661">
          <cell r="A661" t="str">
            <v>OWL-Austria-2000</v>
          </cell>
          <cell r="B661" t="str">
            <v>OWL</v>
          </cell>
          <cell r="C661" t="str">
            <v>Austria</v>
          </cell>
          <cell r="D661">
            <v>2000</v>
          </cell>
          <cell r="E661">
            <v>117</v>
          </cell>
          <cell r="F661" t="str">
            <v>1000 ha</v>
          </cell>
          <cell r="G661">
            <v>40706</v>
          </cell>
        </row>
        <row r="662">
          <cell r="A662" t="str">
            <v>ForestandOWL-Austria-2000</v>
          </cell>
          <cell r="B662" t="str">
            <v>ForestandOWL</v>
          </cell>
          <cell r="C662" t="str">
            <v>Austria</v>
          </cell>
          <cell r="D662">
            <v>2000</v>
          </cell>
          <cell r="E662">
            <v>3955</v>
          </cell>
          <cell r="F662" t="str">
            <v>1000 ha</v>
          </cell>
          <cell r="G662">
            <v>40706</v>
          </cell>
        </row>
        <row r="663">
          <cell r="A663" t="str">
            <v>FAWS-Austria-2000</v>
          </cell>
          <cell r="B663" t="str">
            <v>FAWS</v>
          </cell>
          <cell r="C663" t="str">
            <v>Austria</v>
          </cell>
          <cell r="D663">
            <v>2000</v>
          </cell>
          <cell r="E663">
            <v>3341</v>
          </cell>
          <cell r="F663" t="str">
            <v>1000 ha</v>
          </cell>
          <cell r="G663">
            <v>40706</v>
          </cell>
        </row>
        <row r="664">
          <cell r="A664" t="str">
            <v>OWLavailableforwoodsupply-Austria-2000</v>
          </cell>
          <cell r="B664" t="str">
            <v>OWLavailableforwoodsupply</v>
          </cell>
          <cell r="C664" t="str">
            <v>Austria</v>
          </cell>
          <cell r="D664">
            <v>2000</v>
          </cell>
          <cell r="E664">
            <v>0</v>
          </cell>
          <cell r="F664" t="str">
            <v>1000 ha</v>
          </cell>
          <cell r="G664">
            <v>40706</v>
          </cell>
        </row>
        <row r="665">
          <cell r="A665" t="str">
            <v>Forest-Belarus-2000</v>
          </cell>
          <cell r="B665" t="str">
            <v>Forest</v>
          </cell>
          <cell r="C665" t="str">
            <v>Belarus</v>
          </cell>
          <cell r="D665">
            <v>2000</v>
          </cell>
          <cell r="E665">
            <v>8275.7000000000007</v>
          </cell>
          <cell r="F665" t="str">
            <v>1000 ha</v>
          </cell>
          <cell r="G665">
            <v>40706</v>
          </cell>
        </row>
        <row r="666">
          <cell r="A666" t="str">
            <v>OWL-Belarus-2000</v>
          </cell>
          <cell r="B666" t="str">
            <v>OWL</v>
          </cell>
          <cell r="C666" t="str">
            <v>Belarus</v>
          </cell>
          <cell r="D666">
            <v>2000</v>
          </cell>
          <cell r="E666">
            <v>487.7</v>
          </cell>
          <cell r="F666" t="str">
            <v>1000 ha</v>
          </cell>
          <cell r="G666">
            <v>40706</v>
          </cell>
        </row>
        <row r="667">
          <cell r="A667" t="str">
            <v>ForestandOWL-Belarus-2000</v>
          </cell>
          <cell r="B667" t="str">
            <v>ForestandOWL</v>
          </cell>
          <cell r="C667" t="str">
            <v>Belarus</v>
          </cell>
          <cell r="D667">
            <v>2000</v>
          </cell>
          <cell r="E667">
            <v>8763.4</v>
          </cell>
          <cell r="F667" t="str">
            <v>1000 ha</v>
          </cell>
          <cell r="G667">
            <v>40706</v>
          </cell>
        </row>
        <row r="668">
          <cell r="A668" t="str">
            <v>FAWS-Belarus-2000</v>
          </cell>
          <cell r="B668" t="str">
            <v>FAWS</v>
          </cell>
          <cell r="C668" t="str">
            <v>Belarus</v>
          </cell>
          <cell r="D668">
            <v>2000</v>
          </cell>
          <cell r="E668">
            <v>6350.3</v>
          </cell>
          <cell r="F668" t="str">
            <v>1000 ha</v>
          </cell>
          <cell r="G668">
            <v>40706</v>
          </cell>
        </row>
        <row r="669">
          <cell r="A669" t="str">
            <v>OWLavailableforwoodsupply-Belarus-2000</v>
          </cell>
          <cell r="B669" t="str">
            <v>OWLavailableforwoodsupply</v>
          </cell>
          <cell r="C669" t="str">
            <v>Belarus</v>
          </cell>
          <cell r="D669">
            <v>2000</v>
          </cell>
          <cell r="E669">
            <v>45</v>
          </cell>
          <cell r="F669" t="str">
            <v>1000 ha</v>
          </cell>
          <cell r="G669">
            <v>40706</v>
          </cell>
        </row>
        <row r="670">
          <cell r="A670" t="str">
            <v>Forest-Belgium-2000</v>
          </cell>
          <cell r="B670" t="str">
            <v>Forest</v>
          </cell>
          <cell r="C670" t="str">
            <v>Belgium</v>
          </cell>
          <cell r="D670">
            <v>2000</v>
          </cell>
          <cell r="E670">
            <v>667</v>
          </cell>
          <cell r="F670" t="str">
            <v>1000 ha</v>
          </cell>
          <cell r="G670">
            <v>40706</v>
          </cell>
        </row>
        <row r="671">
          <cell r="A671" t="str">
            <v>OWL-Belgium-2000</v>
          </cell>
          <cell r="B671" t="str">
            <v>OWL</v>
          </cell>
          <cell r="C671" t="str">
            <v>Belgium</v>
          </cell>
          <cell r="D671">
            <v>2000</v>
          </cell>
          <cell r="E671">
            <v>27</v>
          </cell>
          <cell r="F671" t="str">
            <v>1000 ha</v>
          </cell>
          <cell r="G671">
            <v>40706</v>
          </cell>
        </row>
        <row r="672">
          <cell r="A672" t="str">
            <v>ForestandOWL-Belgium-2000</v>
          </cell>
          <cell r="B672" t="str">
            <v>ForestandOWL</v>
          </cell>
          <cell r="C672" t="str">
            <v>Belgium</v>
          </cell>
          <cell r="D672">
            <v>2000</v>
          </cell>
          <cell r="E672">
            <v>694</v>
          </cell>
          <cell r="F672" t="str">
            <v>1000 ha</v>
          </cell>
          <cell r="G672">
            <v>40706</v>
          </cell>
        </row>
        <row r="673">
          <cell r="A673" t="str">
            <v>FAWS-Belgium-2000</v>
          </cell>
          <cell r="B673" t="str">
            <v>FAWS</v>
          </cell>
          <cell r="C673" t="str">
            <v>Belgium</v>
          </cell>
          <cell r="D673">
            <v>2000</v>
          </cell>
          <cell r="E673">
            <v>663</v>
          </cell>
          <cell r="F673" t="str">
            <v>1000 ha</v>
          </cell>
          <cell r="G673">
            <v>40706</v>
          </cell>
        </row>
        <row r="674">
          <cell r="A674" t="str">
            <v>OWLavailableforwoodsupply-Belgium-2000</v>
          </cell>
          <cell r="B674" t="str">
            <v>OWLavailableforwoodsupply</v>
          </cell>
          <cell r="C674" t="str">
            <v>Belgium</v>
          </cell>
          <cell r="D674">
            <v>2000</v>
          </cell>
          <cell r="E674">
            <v>0</v>
          </cell>
          <cell r="F674" t="str">
            <v>1000 ha</v>
          </cell>
          <cell r="G674">
            <v>40706</v>
          </cell>
        </row>
        <row r="675">
          <cell r="A675" t="str">
            <v>Forest-Bosnia and Herzegovina-2000</v>
          </cell>
          <cell r="B675" t="str">
            <v>Forest</v>
          </cell>
          <cell r="C675" t="str">
            <v>Bosnia and Herzegovina</v>
          </cell>
          <cell r="D675">
            <v>2000</v>
          </cell>
          <cell r="E675">
            <v>2185</v>
          </cell>
          <cell r="F675" t="str">
            <v>1000 ha</v>
          </cell>
          <cell r="G675">
            <v>40706</v>
          </cell>
        </row>
        <row r="676">
          <cell r="A676" t="str">
            <v>OWL-Bosnia and Herzegovina-2000</v>
          </cell>
          <cell r="B676" t="str">
            <v>OWL</v>
          </cell>
          <cell r="C676" t="str">
            <v>Bosnia and Herzegovina</v>
          </cell>
          <cell r="D676">
            <v>2000</v>
          </cell>
          <cell r="E676">
            <v>549</v>
          </cell>
          <cell r="F676" t="str">
            <v>1000 ha</v>
          </cell>
          <cell r="G676">
            <v>40706</v>
          </cell>
        </row>
        <row r="677">
          <cell r="A677" t="str">
            <v>ForestandOWL-Bosnia and Herzegovina-2000</v>
          </cell>
          <cell r="B677" t="str">
            <v>ForestandOWL</v>
          </cell>
          <cell r="C677" t="str">
            <v>Bosnia and Herzegovina</v>
          </cell>
          <cell r="D677">
            <v>2000</v>
          </cell>
          <cell r="E677">
            <v>2734</v>
          </cell>
          <cell r="F677" t="str">
            <v>1000 ha</v>
          </cell>
          <cell r="G677">
            <v>40706</v>
          </cell>
        </row>
        <row r="678">
          <cell r="A678" t="str">
            <v>FAWS-Bosnia and Herzegovina-2000</v>
          </cell>
          <cell r="B678" t="str">
            <v>FAWS</v>
          </cell>
          <cell r="C678" t="str">
            <v>Bosnia and Herzegovina</v>
          </cell>
          <cell r="D678">
            <v>2000</v>
          </cell>
          <cell r="E678">
            <v>1252</v>
          </cell>
          <cell r="F678" t="str">
            <v>1000 ha</v>
          </cell>
          <cell r="G678">
            <v>40706</v>
          </cell>
        </row>
        <row r="679">
          <cell r="A679" t="str">
            <v>OWLavailableforwoodsupply-Bosnia and Herzegovina-2000</v>
          </cell>
          <cell r="B679" t="str">
            <v>OWLavailableforwoodsupply</v>
          </cell>
          <cell r="C679" t="str">
            <v>Bosnia and Herzegovina</v>
          </cell>
          <cell r="D679">
            <v>2000</v>
          </cell>
          <cell r="E679">
            <v>0</v>
          </cell>
          <cell r="F679" t="str">
            <v>1000 ha</v>
          </cell>
          <cell r="G679">
            <v>40706</v>
          </cell>
        </row>
        <row r="680">
          <cell r="A680" t="str">
            <v>Forest-Bulgaria-2000</v>
          </cell>
          <cell r="B680" t="str">
            <v>Forest</v>
          </cell>
          <cell r="C680" t="str">
            <v>Bulgaria</v>
          </cell>
          <cell r="D680">
            <v>2000</v>
          </cell>
          <cell r="E680">
            <v>3375</v>
          </cell>
          <cell r="F680" t="str">
            <v>1000 ha</v>
          </cell>
          <cell r="G680">
            <v>40706</v>
          </cell>
        </row>
        <row r="681">
          <cell r="A681" t="str">
            <v>OWL-Bulgaria-2000</v>
          </cell>
          <cell r="B681" t="str">
            <v>OWL</v>
          </cell>
          <cell r="C681" t="str">
            <v>Bulgaria</v>
          </cell>
          <cell r="D681">
            <v>2000</v>
          </cell>
          <cell r="E681">
            <v>105</v>
          </cell>
          <cell r="F681" t="str">
            <v>1000 ha</v>
          </cell>
          <cell r="G681">
            <v>40706</v>
          </cell>
        </row>
        <row r="682">
          <cell r="A682" t="str">
            <v>ForestandOWL-Bulgaria-2000</v>
          </cell>
          <cell r="B682" t="str">
            <v>ForestandOWL</v>
          </cell>
          <cell r="C682" t="str">
            <v>Bulgaria</v>
          </cell>
          <cell r="D682">
            <v>2000</v>
          </cell>
          <cell r="E682">
            <v>3480</v>
          </cell>
          <cell r="F682" t="str">
            <v>1000 ha</v>
          </cell>
          <cell r="G682">
            <v>40706</v>
          </cell>
        </row>
        <row r="683">
          <cell r="A683" t="str">
            <v>FAWS-Bulgaria-2000</v>
          </cell>
          <cell r="B683" t="str">
            <v>FAWS</v>
          </cell>
          <cell r="C683" t="str">
            <v>Bulgaria</v>
          </cell>
          <cell r="D683">
            <v>2000</v>
          </cell>
          <cell r="E683">
            <v>2258</v>
          </cell>
          <cell r="F683" t="str">
            <v>1000 ha</v>
          </cell>
          <cell r="G683">
            <v>40706</v>
          </cell>
        </row>
        <row r="684">
          <cell r="A684" t="str">
            <v>OWLavailableforwoodsupply-Bulgaria-2000</v>
          </cell>
          <cell r="B684" t="str">
            <v>OWLavailableforwoodsupply</v>
          </cell>
          <cell r="C684" t="str">
            <v>Bulgaria</v>
          </cell>
          <cell r="D684">
            <v>2000</v>
          </cell>
          <cell r="E684">
            <v>0</v>
          </cell>
          <cell r="F684" t="str">
            <v>1000 ha</v>
          </cell>
          <cell r="G684">
            <v>40706</v>
          </cell>
        </row>
        <row r="685">
          <cell r="A685" t="str">
            <v>Forest-Canada-2000</v>
          </cell>
          <cell r="B685" t="str">
            <v>Forest</v>
          </cell>
          <cell r="C685" t="str">
            <v>Canada</v>
          </cell>
          <cell r="D685">
            <v>2000</v>
          </cell>
          <cell r="F685" t="str">
            <v>1000 ha</v>
          </cell>
          <cell r="G685">
            <v>40706</v>
          </cell>
        </row>
        <row r="686">
          <cell r="A686" t="str">
            <v>OWL-Canada-2000</v>
          </cell>
          <cell r="B686" t="str">
            <v>OWL</v>
          </cell>
          <cell r="C686" t="str">
            <v>Canada</v>
          </cell>
          <cell r="D686">
            <v>2000</v>
          </cell>
          <cell r="F686" t="str">
            <v>1000 ha</v>
          </cell>
          <cell r="G686">
            <v>40706</v>
          </cell>
        </row>
        <row r="687">
          <cell r="A687" t="str">
            <v>FAWS-Canada-2000</v>
          </cell>
          <cell r="B687" t="str">
            <v>FAWS</v>
          </cell>
          <cell r="C687" t="str">
            <v>Canada</v>
          </cell>
          <cell r="D687">
            <v>2000</v>
          </cell>
          <cell r="E687">
            <v>310134</v>
          </cell>
          <cell r="F687" t="str">
            <v>1000 ha</v>
          </cell>
          <cell r="G687">
            <v>40706</v>
          </cell>
        </row>
        <row r="688">
          <cell r="A688" t="str">
            <v>ForestandOWL-Canada-2000</v>
          </cell>
          <cell r="B688" t="str">
            <v>ForestandOWL</v>
          </cell>
          <cell r="C688" t="str">
            <v>Canada</v>
          </cell>
          <cell r="D688">
            <v>2000</v>
          </cell>
          <cell r="E688">
            <v>310134</v>
          </cell>
          <cell r="F688" t="str">
            <v>1000 ha</v>
          </cell>
          <cell r="G688">
            <v>40706</v>
          </cell>
        </row>
        <row r="689">
          <cell r="A689" t="str">
            <v>OWLavailableforwoodsupply-Canada-2000</v>
          </cell>
          <cell r="B689" t="str">
            <v>OWLavailableforwoodsupply</v>
          </cell>
          <cell r="C689" t="str">
            <v>Canada</v>
          </cell>
          <cell r="D689">
            <v>2000</v>
          </cell>
          <cell r="E689">
            <v>0</v>
          </cell>
          <cell r="F689" t="str">
            <v>1000 ha</v>
          </cell>
          <cell r="G689">
            <v>40706</v>
          </cell>
        </row>
        <row r="690">
          <cell r="A690" t="str">
            <v>Forest-Croatia-2000</v>
          </cell>
          <cell r="B690" t="str">
            <v>Forest</v>
          </cell>
          <cell r="C690" t="str">
            <v>Croatia</v>
          </cell>
          <cell r="D690">
            <v>2000</v>
          </cell>
          <cell r="E690">
            <v>2129</v>
          </cell>
          <cell r="F690" t="str">
            <v>1000 ha</v>
          </cell>
          <cell r="G690">
            <v>40706</v>
          </cell>
        </row>
        <row r="691">
          <cell r="A691" t="str">
            <v>OWL-Croatia-2000</v>
          </cell>
          <cell r="B691" t="str">
            <v>OWL</v>
          </cell>
          <cell r="C691" t="str">
            <v>Croatia</v>
          </cell>
          <cell r="D691">
            <v>2000</v>
          </cell>
          <cell r="E691">
            <v>338</v>
          </cell>
          <cell r="F691" t="str">
            <v>1000 ha</v>
          </cell>
          <cell r="G691">
            <v>40706</v>
          </cell>
        </row>
        <row r="692">
          <cell r="A692" t="str">
            <v>ForestandOWL-Croatia-2000</v>
          </cell>
          <cell r="B692" t="str">
            <v>ForestandOWL</v>
          </cell>
          <cell r="C692" t="str">
            <v>Croatia</v>
          </cell>
          <cell r="D692">
            <v>2000</v>
          </cell>
          <cell r="E692">
            <v>2467</v>
          </cell>
          <cell r="F692" t="str">
            <v>1000 ha</v>
          </cell>
          <cell r="G692">
            <v>40706</v>
          </cell>
        </row>
        <row r="693">
          <cell r="A693" t="str">
            <v>FAWS-Croatia-2000</v>
          </cell>
          <cell r="B693" t="str">
            <v>FAWS</v>
          </cell>
          <cell r="C693" t="str">
            <v>Croatia</v>
          </cell>
          <cell r="D693">
            <v>2000</v>
          </cell>
          <cell r="E693">
            <v>2026.8</v>
          </cell>
          <cell r="F693" t="str">
            <v>1000 ha</v>
          </cell>
          <cell r="G693">
            <v>40706</v>
          </cell>
        </row>
        <row r="694">
          <cell r="A694" t="str">
            <v>OWLavailableforwoodsupply-Croatia-2000</v>
          </cell>
          <cell r="B694" t="str">
            <v>OWLavailableforwoodsupply</v>
          </cell>
          <cell r="C694" t="str">
            <v>Croatia</v>
          </cell>
          <cell r="D694">
            <v>2000</v>
          </cell>
          <cell r="E694">
            <v>0</v>
          </cell>
          <cell r="F694" t="str">
            <v>1000 ha</v>
          </cell>
          <cell r="G694">
            <v>40706</v>
          </cell>
        </row>
        <row r="695">
          <cell r="A695" t="str">
            <v>Forest-Cyprus-2000</v>
          </cell>
          <cell r="B695" t="str">
            <v>Forest</v>
          </cell>
          <cell r="C695" t="str">
            <v>Cyprus</v>
          </cell>
          <cell r="D695">
            <v>2000</v>
          </cell>
          <cell r="E695">
            <v>172.8</v>
          </cell>
          <cell r="F695" t="str">
            <v>1000 ha</v>
          </cell>
          <cell r="G695">
            <v>40706</v>
          </cell>
        </row>
        <row r="696">
          <cell r="A696" t="str">
            <v>OWL-Cyprus-2000</v>
          </cell>
          <cell r="B696" t="str">
            <v>OWL</v>
          </cell>
          <cell r="C696" t="str">
            <v>Cyprus</v>
          </cell>
          <cell r="D696">
            <v>2000</v>
          </cell>
          <cell r="E696">
            <v>213.9</v>
          </cell>
          <cell r="F696" t="str">
            <v>1000 ha</v>
          </cell>
          <cell r="G696">
            <v>40706</v>
          </cell>
        </row>
        <row r="697">
          <cell r="A697" t="str">
            <v>ForestandOWL-Cyprus-2000</v>
          </cell>
          <cell r="B697" t="str">
            <v>ForestandOWL</v>
          </cell>
          <cell r="C697" t="str">
            <v>Cyprus</v>
          </cell>
          <cell r="D697">
            <v>2000</v>
          </cell>
          <cell r="E697">
            <v>386.7</v>
          </cell>
          <cell r="F697" t="str">
            <v>1000 ha</v>
          </cell>
          <cell r="G697">
            <v>40706</v>
          </cell>
        </row>
        <row r="698">
          <cell r="A698" t="str">
            <v>FAWS-Cyprus-2000</v>
          </cell>
          <cell r="B698" t="str">
            <v>FAWS</v>
          </cell>
          <cell r="C698" t="str">
            <v>Cyprus</v>
          </cell>
          <cell r="D698">
            <v>2000</v>
          </cell>
          <cell r="E698">
            <v>43.2</v>
          </cell>
          <cell r="F698" t="str">
            <v>1000 ha</v>
          </cell>
          <cell r="G698">
            <v>40706</v>
          </cell>
        </row>
        <row r="699">
          <cell r="A699" t="str">
            <v>OWLavailableforwoodsupply-Cyprus-2000</v>
          </cell>
          <cell r="B699" t="str">
            <v>OWLavailableforwoodsupply</v>
          </cell>
          <cell r="C699" t="str">
            <v>Cyprus</v>
          </cell>
          <cell r="D699">
            <v>2000</v>
          </cell>
          <cell r="E699">
            <v>0</v>
          </cell>
          <cell r="F699" t="str">
            <v>1000 ha</v>
          </cell>
          <cell r="G699">
            <v>40706</v>
          </cell>
        </row>
        <row r="700">
          <cell r="A700" t="str">
            <v>Forest-Czech Republic-2000</v>
          </cell>
          <cell r="B700" t="str">
            <v>Forest</v>
          </cell>
          <cell r="C700" t="str">
            <v>Czech Republic</v>
          </cell>
          <cell r="D700">
            <v>2000</v>
          </cell>
          <cell r="E700">
            <v>2637</v>
          </cell>
          <cell r="F700" t="str">
            <v>1000 ha</v>
          </cell>
          <cell r="G700">
            <v>40706</v>
          </cell>
        </row>
        <row r="701">
          <cell r="A701" t="str">
            <v>OWL-Czech Republic-2000</v>
          </cell>
          <cell r="B701" t="str">
            <v>OWL</v>
          </cell>
          <cell r="C701" t="str">
            <v>Czech Republic</v>
          </cell>
          <cell r="D701">
            <v>2000</v>
          </cell>
          <cell r="E701">
            <v>0</v>
          </cell>
          <cell r="F701" t="str">
            <v>1000 ha</v>
          </cell>
          <cell r="G701">
            <v>40706</v>
          </cell>
        </row>
        <row r="702">
          <cell r="A702" t="str">
            <v>ForestandOWL-Czech Republic-2000</v>
          </cell>
          <cell r="B702" t="str">
            <v>ForestandOWL</v>
          </cell>
          <cell r="C702" t="str">
            <v>Czech Republic</v>
          </cell>
          <cell r="D702">
            <v>2000</v>
          </cell>
          <cell r="E702">
            <v>2637</v>
          </cell>
          <cell r="F702" t="str">
            <v>1000 ha</v>
          </cell>
          <cell r="G702">
            <v>40706</v>
          </cell>
        </row>
        <row r="703">
          <cell r="A703" t="str">
            <v>FAWS-Czech Republic-2000</v>
          </cell>
          <cell r="B703" t="str">
            <v>FAWS</v>
          </cell>
          <cell r="C703" t="str">
            <v>Czech Republic</v>
          </cell>
          <cell r="D703">
            <v>2000</v>
          </cell>
          <cell r="E703">
            <v>2561</v>
          </cell>
          <cell r="F703" t="str">
            <v>1000 ha</v>
          </cell>
          <cell r="G703">
            <v>40706</v>
          </cell>
        </row>
        <row r="704">
          <cell r="A704" t="str">
            <v>OWLavailableforwoodsupply-Czech Republic-2000</v>
          </cell>
          <cell r="B704" t="str">
            <v>OWLavailableforwoodsupply</v>
          </cell>
          <cell r="C704" t="str">
            <v>Czech Republic</v>
          </cell>
          <cell r="D704">
            <v>2000</v>
          </cell>
          <cell r="E704">
            <v>0</v>
          </cell>
          <cell r="F704" t="str">
            <v>1000 ha</v>
          </cell>
          <cell r="G704">
            <v>40706</v>
          </cell>
        </row>
        <row r="705">
          <cell r="A705" t="str">
            <v>Forest-Denmark-2000</v>
          </cell>
          <cell r="B705" t="str">
            <v>Forest</v>
          </cell>
          <cell r="C705" t="str">
            <v>Denmark</v>
          </cell>
          <cell r="D705">
            <v>2000</v>
          </cell>
          <cell r="E705">
            <v>486</v>
          </cell>
          <cell r="F705" t="str">
            <v>1000 ha</v>
          </cell>
          <cell r="G705">
            <v>40706</v>
          </cell>
        </row>
        <row r="706">
          <cell r="A706" t="str">
            <v>OWL-Denmark-2000</v>
          </cell>
          <cell r="B706" t="str">
            <v>OWL</v>
          </cell>
          <cell r="C706" t="str">
            <v>Denmark</v>
          </cell>
          <cell r="D706">
            <v>2000</v>
          </cell>
          <cell r="E706">
            <v>136</v>
          </cell>
          <cell r="F706" t="str">
            <v>1000 ha</v>
          </cell>
          <cell r="G706">
            <v>40706</v>
          </cell>
        </row>
        <row r="707">
          <cell r="A707" t="str">
            <v>ForestandOWL-Denmark-2000</v>
          </cell>
          <cell r="B707" t="str">
            <v>ForestandOWL</v>
          </cell>
          <cell r="C707" t="str">
            <v>Denmark</v>
          </cell>
          <cell r="D707">
            <v>2000</v>
          </cell>
          <cell r="E707">
            <v>622</v>
          </cell>
          <cell r="F707" t="str">
            <v>1000 ha</v>
          </cell>
          <cell r="G707">
            <v>40706</v>
          </cell>
        </row>
        <row r="708">
          <cell r="A708" t="str">
            <v>FAWS-Denmark-2000</v>
          </cell>
          <cell r="B708" t="str">
            <v>FAWS</v>
          </cell>
          <cell r="C708" t="str">
            <v>Denmark</v>
          </cell>
          <cell r="D708">
            <v>2000</v>
          </cell>
          <cell r="E708">
            <v>371</v>
          </cell>
          <cell r="F708" t="str">
            <v>1000 ha</v>
          </cell>
          <cell r="G708">
            <v>40706</v>
          </cell>
        </row>
        <row r="709">
          <cell r="A709" t="str">
            <v>OWLavailableforwoodsupply-Denmark-2000</v>
          </cell>
          <cell r="B709" t="str">
            <v>OWLavailableforwoodsupply</v>
          </cell>
          <cell r="C709" t="str">
            <v>Denmark</v>
          </cell>
          <cell r="D709">
            <v>2000</v>
          </cell>
          <cell r="E709">
            <v>0</v>
          </cell>
          <cell r="F709" t="str">
            <v>1000 ha</v>
          </cell>
          <cell r="G709">
            <v>40706</v>
          </cell>
        </row>
        <row r="710">
          <cell r="A710" t="str">
            <v>Forest-Estonia-2000</v>
          </cell>
          <cell r="B710" t="str">
            <v>Forest</v>
          </cell>
          <cell r="C710" t="str">
            <v>Estonia</v>
          </cell>
          <cell r="D710">
            <v>2000</v>
          </cell>
          <cell r="E710">
            <v>2243</v>
          </cell>
          <cell r="F710" t="str">
            <v>1000 ha</v>
          </cell>
          <cell r="G710">
            <v>40706</v>
          </cell>
        </row>
        <row r="711">
          <cell r="A711" t="str">
            <v>OWL-Estonia-2000</v>
          </cell>
          <cell r="B711" t="str">
            <v>OWL</v>
          </cell>
          <cell r="C711" t="str">
            <v>Estonia</v>
          </cell>
          <cell r="D711">
            <v>2000</v>
          </cell>
          <cell r="E711">
            <v>94</v>
          </cell>
          <cell r="F711" t="str">
            <v>1000 ha</v>
          </cell>
          <cell r="G711">
            <v>40706</v>
          </cell>
        </row>
        <row r="712">
          <cell r="A712" t="str">
            <v>ForestandOWL-Estonia-2000</v>
          </cell>
          <cell r="B712" t="str">
            <v>ForestandOWL</v>
          </cell>
          <cell r="C712" t="str">
            <v>Estonia</v>
          </cell>
          <cell r="D712">
            <v>2000</v>
          </cell>
          <cell r="E712">
            <v>2337</v>
          </cell>
          <cell r="F712" t="str">
            <v>1000 ha</v>
          </cell>
          <cell r="G712">
            <v>40706</v>
          </cell>
        </row>
        <row r="713">
          <cell r="A713" t="str">
            <v>FAWS-Estonia-2000</v>
          </cell>
          <cell r="B713" t="str">
            <v>FAWS</v>
          </cell>
          <cell r="C713" t="str">
            <v>Estonia</v>
          </cell>
          <cell r="D713">
            <v>2000</v>
          </cell>
          <cell r="E713">
            <v>2103</v>
          </cell>
          <cell r="F713" t="str">
            <v>1000 ha</v>
          </cell>
          <cell r="G713">
            <v>40706</v>
          </cell>
        </row>
        <row r="714">
          <cell r="A714" t="str">
            <v>OWLavailableforwoodsupply-Estonia-2000</v>
          </cell>
          <cell r="B714" t="str">
            <v>OWLavailableforwoodsupply</v>
          </cell>
          <cell r="C714" t="str">
            <v>Estonia</v>
          </cell>
          <cell r="D714">
            <v>2000</v>
          </cell>
          <cell r="E714">
            <v>92</v>
          </cell>
          <cell r="F714" t="str">
            <v>1000 ha</v>
          </cell>
          <cell r="G714">
            <v>40706</v>
          </cell>
        </row>
        <row r="715">
          <cell r="A715" t="str">
            <v>Forest-Finland-2000</v>
          </cell>
          <cell r="B715" t="str">
            <v>Forest</v>
          </cell>
          <cell r="C715" t="str">
            <v>Finland</v>
          </cell>
          <cell r="D715">
            <v>2000</v>
          </cell>
          <cell r="E715">
            <v>22475</v>
          </cell>
          <cell r="F715" t="str">
            <v>1000 ha</v>
          </cell>
          <cell r="G715">
            <v>40706</v>
          </cell>
        </row>
        <row r="716">
          <cell r="A716" t="str">
            <v>OWL-Finland-2000</v>
          </cell>
          <cell r="B716" t="str">
            <v>OWL</v>
          </cell>
          <cell r="C716" t="str">
            <v>Finland</v>
          </cell>
          <cell r="D716">
            <v>2000</v>
          </cell>
          <cell r="E716">
            <v>830</v>
          </cell>
          <cell r="F716" t="str">
            <v>1000 ha</v>
          </cell>
          <cell r="G716">
            <v>40706</v>
          </cell>
        </row>
        <row r="717">
          <cell r="A717" t="str">
            <v>ForestandOWL-Finland-2000</v>
          </cell>
          <cell r="B717" t="str">
            <v>ForestandOWL</v>
          </cell>
          <cell r="C717" t="str">
            <v>Finland</v>
          </cell>
          <cell r="D717">
            <v>2000</v>
          </cell>
          <cell r="E717">
            <v>23305</v>
          </cell>
          <cell r="F717" t="str">
            <v>1000 ha</v>
          </cell>
          <cell r="G717">
            <v>40706</v>
          </cell>
        </row>
        <row r="718">
          <cell r="A718" t="str">
            <v>FAWS-Finland-2000</v>
          </cell>
          <cell r="B718" t="str">
            <v>FAWS</v>
          </cell>
          <cell r="C718" t="str">
            <v>Finland</v>
          </cell>
          <cell r="D718">
            <v>2000</v>
          </cell>
          <cell r="E718">
            <v>20508</v>
          </cell>
          <cell r="F718" t="str">
            <v>1000 ha</v>
          </cell>
          <cell r="G718">
            <v>40706</v>
          </cell>
        </row>
        <row r="719">
          <cell r="A719" t="str">
            <v>OWLavailableforwoodsupply-Finland-2000</v>
          </cell>
          <cell r="B719" t="str">
            <v>OWLavailableforwoodsupply</v>
          </cell>
          <cell r="C719" t="str">
            <v>Finland</v>
          </cell>
          <cell r="D719">
            <v>2000</v>
          </cell>
          <cell r="E719">
            <v>486</v>
          </cell>
          <cell r="F719" t="str">
            <v>1000 ha</v>
          </cell>
          <cell r="G719">
            <v>40706</v>
          </cell>
        </row>
        <row r="720">
          <cell r="A720" t="str">
            <v>Forest-France-2000</v>
          </cell>
          <cell r="B720" t="str">
            <v>Forest</v>
          </cell>
          <cell r="C720" t="str">
            <v>France</v>
          </cell>
          <cell r="D720">
            <v>2000</v>
          </cell>
          <cell r="E720">
            <v>15351</v>
          </cell>
          <cell r="F720" t="str">
            <v>1000 ha</v>
          </cell>
          <cell r="G720">
            <v>40706</v>
          </cell>
        </row>
        <row r="721">
          <cell r="A721" t="str">
            <v>OWL-France-2000</v>
          </cell>
          <cell r="B721" t="str">
            <v>OWL</v>
          </cell>
          <cell r="C721" t="str">
            <v>France</v>
          </cell>
          <cell r="D721">
            <v>2000</v>
          </cell>
          <cell r="E721">
            <v>1814</v>
          </cell>
          <cell r="F721" t="str">
            <v>1000 ha</v>
          </cell>
          <cell r="G721">
            <v>40706</v>
          </cell>
        </row>
        <row r="722">
          <cell r="A722" t="str">
            <v>ForestandOWL-France-2000</v>
          </cell>
          <cell r="B722" t="str">
            <v>ForestandOWL</v>
          </cell>
          <cell r="C722" t="str">
            <v>France</v>
          </cell>
          <cell r="D722">
            <v>2000</v>
          </cell>
          <cell r="E722">
            <v>17165</v>
          </cell>
          <cell r="F722" t="str">
            <v>1000 ha</v>
          </cell>
          <cell r="G722">
            <v>40706</v>
          </cell>
        </row>
        <row r="723">
          <cell r="A723" t="str">
            <v>FAWS-France-2000</v>
          </cell>
          <cell r="B723" t="str">
            <v>FAWS</v>
          </cell>
          <cell r="C723" t="str">
            <v>France</v>
          </cell>
          <cell r="D723">
            <v>2000</v>
          </cell>
          <cell r="E723">
            <v>14645</v>
          </cell>
          <cell r="F723" t="str">
            <v>1000 ha</v>
          </cell>
          <cell r="G723">
            <v>40706</v>
          </cell>
        </row>
        <row r="724">
          <cell r="A724" t="str">
            <v>OWLavailableforwoodsupply-France-2000</v>
          </cell>
          <cell r="B724" t="str">
            <v>OWLavailableforwoodsupply</v>
          </cell>
          <cell r="C724" t="str">
            <v>France</v>
          </cell>
          <cell r="D724">
            <v>2000</v>
          </cell>
          <cell r="E724">
            <v>0</v>
          </cell>
          <cell r="F724" t="str">
            <v>1000 ha</v>
          </cell>
          <cell r="G724">
            <v>40706</v>
          </cell>
        </row>
        <row r="725">
          <cell r="A725" t="str">
            <v>Forest-Georgia-2000</v>
          </cell>
          <cell r="B725" t="str">
            <v>Forest</v>
          </cell>
          <cell r="C725" t="str">
            <v>Georgia</v>
          </cell>
          <cell r="D725">
            <v>2000</v>
          </cell>
          <cell r="E725">
            <v>2770</v>
          </cell>
          <cell r="F725" t="str">
            <v>1000 ha</v>
          </cell>
          <cell r="G725">
            <v>40706</v>
          </cell>
        </row>
        <row r="726">
          <cell r="A726" t="str">
            <v>OWL-Georgia-2000</v>
          </cell>
          <cell r="B726" t="str">
            <v>OWL</v>
          </cell>
          <cell r="C726" t="str">
            <v>Georgia</v>
          </cell>
          <cell r="D726">
            <v>2000</v>
          </cell>
          <cell r="E726">
            <v>0</v>
          </cell>
          <cell r="F726" t="str">
            <v>1000 ha</v>
          </cell>
          <cell r="G726">
            <v>40706</v>
          </cell>
        </row>
        <row r="727">
          <cell r="A727" t="str">
            <v>ForestandOWL-Georgia-2000</v>
          </cell>
          <cell r="B727" t="str">
            <v>ForestandOWL</v>
          </cell>
          <cell r="C727" t="str">
            <v>Georgia</v>
          </cell>
          <cell r="D727">
            <v>2000</v>
          </cell>
          <cell r="E727">
            <v>0</v>
          </cell>
          <cell r="F727" t="str">
            <v>1000 ha</v>
          </cell>
          <cell r="G727">
            <v>40706</v>
          </cell>
        </row>
        <row r="728">
          <cell r="A728" t="str">
            <v>FAWS-Georgia-2000</v>
          </cell>
          <cell r="B728" t="str">
            <v>FAWS</v>
          </cell>
          <cell r="C728" t="str">
            <v>Georgia</v>
          </cell>
          <cell r="D728">
            <v>2000</v>
          </cell>
          <cell r="E728">
            <v>0</v>
          </cell>
          <cell r="F728" t="str">
            <v>1000 ha</v>
          </cell>
          <cell r="G728">
            <v>40706</v>
          </cell>
        </row>
        <row r="729">
          <cell r="A729" t="str">
            <v>OWLavailableforwoodsupply-Georgia-2000</v>
          </cell>
          <cell r="B729" t="str">
            <v>OWLavailableforwoodsupply</v>
          </cell>
          <cell r="C729" t="str">
            <v>Georgia</v>
          </cell>
          <cell r="D729">
            <v>2000</v>
          </cell>
          <cell r="E729">
            <v>0</v>
          </cell>
          <cell r="F729" t="str">
            <v>1000 ha</v>
          </cell>
          <cell r="G729">
            <v>40706</v>
          </cell>
        </row>
        <row r="730">
          <cell r="A730" t="str">
            <v>Forest-Germany-2000</v>
          </cell>
          <cell r="B730" t="str">
            <v>Forest</v>
          </cell>
          <cell r="C730" t="str">
            <v>Germany</v>
          </cell>
          <cell r="D730">
            <v>2000</v>
          </cell>
          <cell r="E730">
            <v>11076</v>
          </cell>
          <cell r="F730" t="str">
            <v>1000 ha</v>
          </cell>
          <cell r="G730">
            <v>40706</v>
          </cell>
        </row>
        <row r="731">
          <cell r="A731" t="str">
            <v>OWL-Germany-2000</v>
          </cell>
          <cell r="B731" t="str">
            <v>OWL</v>
          </cell>
          <cell r="C731" t="str">
            <v>Germany</v>
          </cell>
          <cell r="D731">
            <v>2000</v>
          </cell>
          <cell r="E731">
            <v>0</v>
          </cell>
          <cell r="F731" t="str">
            <v>1000 ha</v>
          </cell>
          <cell r="G731">
            <v>40706</v>
          </cell>
        </row>
        <row r="732">
          <cell r="A732" t="str">
            <v>ForestandOWL-Germany-2000</v>
          </cell>
          <cell r="B732" t="str">
            <v>ForestandOWL</v>
          </cell>
          <cell r="C732" t="str">
            <v>Germany</v>
          </cell>
          <cell r="D732">
            <v>2000</v>
          </cell>
          <cell r="E732">
            <v>0</v>
          </cell>
          <cell r="F732" t="str">
            <v>1000 ha</v>
          </cell>
          <cell r="G732">
            <v>40706</v>
          </cell>
        </row>
        <row r="733">
          <cell r="A733" t="str">
            <v>FAWS-Germany-2000</v>
          </cell>
          <cell r="B733" t="str">
            <v>FAWS</v>
          </cell>
          <cell r="C733" t="str">
            <v>Germany</v>
          </cell>
          <cell r="D733">
            <v>2000</v>
          </cell>
          <cell r="E733">
            <v>10984</v>
          </cell>
          <cell r="F733" t="str">
            <v>1000 ha</v>
          </cell>
          <cell r="G733">
            <v>40706</v>
          </cell>
        </row>
        <row r="734">
          <cell r="A734" t="str">
            <v>OWLavailableforwoodsupply-Germany-2000</v>
          </cell>
          <cell r="B734" t="str">
            <v>OWLavailableforwoodsupply</v>
          </cell>
          <cell r="C734" t="str">
            <v>Germany</v>
          </cell>
          <cell r="D734">
            <v>2000</v>
          </cell>
          <cell r="E734">
            <v>0</v>
          </cell>
          <cell r="F734" t="str">
            <v>1000 ha</v>
          </cell>
          <cell r="G734">
            <v>40706</v>
          </cell>
        </row>
        <row r="735">
          <cell r="A735" t="str">
            <v>Forest-Greece-2000</v>
          </cell>
          <cell r="B735" t="str">
            <v>Forest</v>
          </cell>
          <cell r="C735" t="str">
            <v>Greece</v>
          </cell>
          <cell r="D735">
            <v>2000</v>
          </cell>
          <cell r="E735">
            <v>3601</v>
          </cell>
          <cell r="F735" t="str">
            <v>1000 ha</v>
          </cell>
          <cell r="G735">
            <v>40706</v>
          </cell>
        </row>
        <row r="736">
          <cell r="A736" t="str">
            <v>OWL-Greece-2000</v>
          </cell>
          <cell r="B736" t="str">
            <v>OWL</v>
          </cell>
          <cell r="C736" t="str">
            <v>Greece</v>
          </cell>
          <cell r="D736">
            <v>2000</v>
          </cell>
          <cell r="E736">
            <v>2924</v>
          </cell>
          <cell r="F736" t="str">
            <v>1000 ha</v>
          </cell>
          <cell r="G736">
            <v>40706</v>
          </cell>
        </row>
        <row r="737">
          <cell r="A737" t="str">
            <v>ForestandOWL-Greece-2000</v>
          </cell>
          <cell r="B737" t="str">
            <v>ForestandOWL</v>
          </cell>
          <cell r="C737" t="str">
            <v>Greece</v>
          </cell>
          <cell r="D737">
            <v>2000</v>
          </cell>
          <cell r="E737">
            <v>6525</v>
          </cell>
          <cell r="F737" t="str">
            <v>1000 ha</v>
          </cell>
          <cell r="G737">
            <v>40706</v>
          </cell>
        </row>
        <row r="738">
          <cell r="A738" t="str">
            <v>FAWS-Greece-2000</v>
          </cell>
          <cell r="B738" t="str">
            <v>FAWS</v>
          </cell>
          <cell r="C738" t="str">
            <v>Greece</v>
          </cell>
          <cell r="D738">
            <v>2000</v>
          </cell>
          <cell r="E738">
            <v>3316.5</v>
          </cell>
          <cell r="F738" t="str">
            <v>1000 ha</v>
          </cell>
          <cell r="G738">
            <v>40706</v>
          </cell>
        </row>
        <row r="739">
          <cell r="A739" t="str">
            <v>OWLavailableforwoodsupply-Greece-2000</v>
          </cell>
          <cell r="B739" t="str">
            <v>OWLavailableforwoodsupply</v>
          </cell>
          <cell r="C739" t="str">
            <v>Greece</v>
          </cell>
          <cell r="D739">
            <v>2000</v>
          </cell>
          <cell r="E739">
            <v>0</v>
          </cell>
          <cell r="F739" t="str">
            <v>1000 ha</v>
          </cell>
          <cell r="G739">
            <v>40706</v>
          </cell>
        </row>
        <row r="740">
          <cell r="A740" t="str">
            <v>Forest-Holy See-2000</v>
          </cell>
          <cell r="B740" t="str">
            <v>Forest</v>
          </cell>
          <cell r="C740" t="str">
            <v>Holy See</v>
          </cell>
          <cell r="D740">
            <v>2000</v>
          </cell>
          <cell r="E740">
            <v>0</v>
          </cell>
          <cell r="F740" t="str">
            <v>1000 ha</v>
          </cell>
          <cell r="G740">
            <v>40706</v>
          </cell>
        </row>
        <row r="741">
          <cell r="A741" t="str">
            <v>OWL-Holy See-2000</v>
          </cell>
          <cell r="B741" t="str">
            <v>OWL</v>
          </cell>
          <cell r="C741" t="str">
            <v>Holy See</v>
          </cell>
          <cell r="D741">
            <v>2000</v>
          </cell>
          <cell r="E741">
            <v>0</v>
          </cell>
          <cell r="F741" t="str">
            <v>1000 ha</v>
          </cell>
          <cell r="G741">
            <v>40706</v>
          </cell>
        </row>
        <row r="742">
          <cell r="A742" t="str">
            <v>ForestandOWL-Holy See-2000</v>
          </cell>
          <cell r="B742" t="str">
            <v>ForestandOWL</v>
          </cell>
          <cell r="C742" t="str">
            <v>Holy See</v>
          </cell>
          <cell r="D742">
            <v>2000</v>
          </cell>
          <cell r="E742">
            <v>0</v>
          </cell>
          <cell r="F742" t="str">
            <v>1000 ha</v>
          </cell>
          <cell r="G742">
            <v>40706</v>
          </cell>
        </row>
        <row r="743">
          <cell r="A743" t="str">
            <v>FAWS-Holy See-2000</v>
          </cell>
          <cell r="B743" t="str">
            <v>FAWS</v>
          </cell>
          <cell r="C743" t="str">
            <v>Holy See</v>
          </cell>
          <cell r="D743">
            <v>2000</v>
          </cell>
          <cell r="E743">
            <v>0</v>
          </cell>
          <cell r="F743" t="str">
            <v>1000 ha</v>
          </cell>
          <cell r="G743">
            <v>40706</v>
          </cell>
        </row>
        <row r="744">
          <cell r="A744" t="str">
            <v>OWLavailableforwoodsupply-Holy See-2000</v>
          </cell>
          <cell r="B744" t="str">
            <v>OWLavailableforwoodsupply</v>
          </cell>
          <cell r="C744" t="str">
            <v>Holy See</v>
          </cell>
          <cell r="D744">
            <v>2000</v>
          </cell>
          <cell r="E744">
            <v>0</v>
          </cell>
          <cell r="F744" t="str">
            <v>1000 ha</v>
          </cell>
          <cell r="G744">
            <v>40706</v>
          </cell>
        </row>
        <row r="745">
          <cell r="A745" t="str">
            <v>Forest-Hungary-2000</v>
          </cell>
          <cell r="B745" t="str">
            <v>Forest</v>
          </cell>
          <cell r="C745" t="str">
            <v>Hungary</v>
          </cell>
          <cell r="D745">
            <v>2000</v>
          </cell>
          <cell r="E745">
            <v>1866</v>
          </cell>
          <cell r="F745" t="str">
            <v>1000 ha</v>
          </cell>
          <cell r="G745">
            <v>40706</v>
          </cell>
        </row>
        <row r="746">
          <cell r="A746" t="str">
            <v>OWL-Hungary-2000</v>
          </cell>
          <cell r="B746" t="str">
            <v>OWL</v>
          </cell>
          <cell r="C746" t="str">
            <v>Hungary</v>
          </cell>
          <cell r="D746">
            <v>2000</v>
          </cell>
          <cell r="E746">
            <v>0</v>
          </cell>
          <cell r="F746" t="str">
            <v>1000 ha</v>
          </cell>
          <cell r="G746">
            <v>40706</v>
          </cell>
        </row>
        <row r="747">
          <cell r="A747" t="str">
            <v>ForestandOWL-Hungary-2000</v>
          </cell>
          <cell r="B747" t="str">
            <v>ForestandOWL</v>
          </cell>
          <cell r="C747" t="str">
            <v>Hungary</v>
          </cell>
          <cell r="D747">
            <v>2000</v>
          </cell>
          <cell r="E747">
            <v>1866</v>
          </cell>
          <cell r="F747" t="str">
            <v>1000 ha</v>
          </cell>
          <cell r="G747">
            <v>40706</v>
          </cell>
        </row>
        <row r="748">
          <cell r="A748" t="str">
            <v>FAWS-Hungary-2000</v>
          </cell>
          <cell r="B748" t="str">
            <v>FAWS</v>
          </cell>
          <cell r="C748" t="str">
            <v>Hungary</v>
          </cell>
          <cell r="D748">
            <v>2000</v>
          </cell>
          <cell r="E748">
            <v>1622</v>
          </cell>
          <cell r="F748" t="str">
            <v>1000 ha</v>
          </cell>
          <cell r="G748">
            <v>40706</v>
          </cell>
        </row>
        <row r="749">
          <cell r="A749" t="str">
            <v>OWLavailableforwoodsupply-Hungary-2000</v>
          </cell>
          <cell r="B749" t="str">
            <v>OWLavailableforwoodsupply</v>
          </cell>
          <cell r="C749" t="str">
            <v>Hungary</v>
          </cell>
          <cell r="D749">
            <v>2000</v>
          </cell>
          <cell r="E749">
            <v>0</v>
          </cell>
          <cell r="F749" t="str">
            <v>1000 ha</v>
          </cell>
          <cell r="G749">
            <v>40706</v>
          </cell>
        </row>
        <row r="750">
          <cell r="A750" t="str">
            <v>Forest-Iceland-2000</v>
          </cell>
          <cell r="B750" t="str">
            <v>Forest</v>
          </cell>
          <cell r="C750" t="str">
            <v>Iceland</v>
          </cell>
          <cell r="D750">
            <v>2000</v>
          </cell>
          <cell r="E750">
            <v>35.799999999999997</v>
          </cell>
          <cell r="F750" t="str">
            <v>1000 ha</v>
          </cell>
          <cell r="G750">
            <v>40706</v>
          </cell>
        </row>
        <row r="751">
          <cell r="A751" t="str">
            <v>OWL-Iceland-2000</v>
          </cell>
          <cell r="B751" t="str">
            <v>OWL</v>
          </cell>
          <cell r="C751" t="str">
            <v>Iceland</v>
          </cell>
          <cell r="D751">
            <v>2000</v>
          </cell>
          <cell r="E751">
            <v>106.1</v>
          </cell>
          <cell r="F751" t="str">
            <v>1000 ha</v>
          </cell>
          <cell r="G751">
            <v>40706</v>
          </cell>
        </row>
        <row r="752">
          <cell r="A752" t="str">
            <v>ForestandOWL-Iceland-2000</v>
          </cell>
          <cell r="B752" t="str">
            <v>ForestandOWL</v>
          </cell>
          <cell r="C752" t="str">
            <v>Iceland</v>
          </cell>
          <cell r="D752">
            <v>2000</v>
          </cell>
          <cell r="E752">
            <v>141.9</v>
          </cell>
          <cell r="F752" t="str">
            <v>1000 ha</v>
          </cell>
          <cell r="G752">
            <v>40706</v>
          </cell>
        </row>
        <row r="753">
          <cell r="A753" t="str">
            <v>FAWS-Iceland-2000</v>
          </cell>
          <cell r="B753" t="str">
            <v>FAWS</v>
          </cell>
          <cell r="C753" t="str">
            <v>Iceland</v>
          </cell>
          <cell r="D753">
            <v>2000</v>
          </cell>
          <cell r="E753">
            <v>34.200000000000003</v>
          </cell>
          <cell r="F753" t="str">
            <v>1000 ha</v>
          </cell>
          <cell r="G753">
            <v>40706</v>
          </cell>
        </row>
        <row r="754">
          <cell r="A754" t="str">
            <v>OWLavailableforwoodsupply-Iceland-2000</v>
          </cell>
          <cell r="B754" t="str">
            <v>OWLavailableforwoodsupply</v>
          </cell>
          <cell r="C754" t="str">
            <v>Iceland</v>
          </cell>
          <cell r="D754">
            <v>2000</v>
          </cell>
          <cell r="E754">
            <v>94.1</v>
          </cell>
          <cell r="F754" t="str">
            <v>1000 ha</v>
          </cell>
          <cell r="G754">
            <v>40706</v>
          </cell>
        </row>
        <row r="755">
          <cell r="A755" t="str">
            <v>Forest-Ireland-2000</v>
          </cell>
          <cell r="B755" t="str">
            <v>Forest</v>
          </cell>
          <cell r="C755" t="str">
            <v>Ireland</v>
          </cell>
          <cell r="D755">
            <v>2000</v>
          </cell>
          <cell r="E755">
            <v>609</v>
          </cell>
          <cell r="F755" t="str">
            <v>1000 ha</v>
          </cell>
          <cell r="G755">
            <v>40706</v>
          </cell>
        </row>
        <row r="756">
          <cell r="A756" t="str">
            <v>OWL-Ireland-2000</v>
          </cell>
          <cell r="B756" t="str">
            <v>OWL</v>
          </cell>
          <cell r="C756" t="str">
            <v>Ireland</v>
          </cell>
          <cell r="D756">
            <v>2000</v>
          </cell>
          <cell r="E756">
            <v>41</v>
          </cell>
          <cell r="F756" t="str">
            <v>1000 ha</v>
          </cell>
          <cell r="G756">
            <v>40706</v>
          </cell>
        </row>
        <row r="757">
          <cell r="A757" t="str">
            <v>ForestandOWL-Ireland-2000</v>
          </cell>
          <cell r="B757" t="str">
            <v>ForestandOWL</v>
          </cell>
          <cell r="C757" t="str">
            <v>Ireland</v>
          </cell>
          <cell r="D757">
            <v>2000</v>
          </cell>
          <cell r="E757">
            <v>650</v>
          </cell>
          <cell r="F757" t="str">
            <v>1000 ha</v>
          </cell>
          <cell r="G757">
            <v>40706</v>
          </cell>
        </row>
        <row r="758">
          <cell r="A758" t="str">
            <v>FAWS-Ireland-2000</v>
          </cell>
          <cell r="B758" t="str">
            <v>FAWS</v>
          </cell>
          <cell r="C758" t="str">
            <v>Ireland</v>
          </cell>
          <cell r="D758">
            <v>2000</v>
          </cell>
          <cell r="E758">
            <v>597.4</v>
          </cell>
          <cell r="F758" t="str">
            <v>1000 ha</v>
          </cell>
          <cell r="G758">
            <v>40706</v>
          </cell>
        </row>
        <row r="759">
          <cell r="A759" t="str">
            <v>OWLavailableforwoodsupply-Ireland-2000</v>
          </cell>
          <cell r="B759" t="str">
            <v>OWLavailableforwoodsupply</v>
          </cell>
          <cell r="C759" t="str">
            <v>Ireland</v>
          </cell>
          <cell r="D759">
            <v>2000</v>
          </cell>
          <cell r="E759">
            <v>0</v>
          </cell>
          <cell r="F759" t="str">
            <v>1000 ha</v>
          </cell>
          <cell r="G759">
            <v>40706</v>
          </cell>
        </row>
        <row r="760">
          <cell r="A760" t="str">
            <v>Forest-Italy-2000</v>
          </cell>
          <cell r="B760" t="str">
            <v>Forest</v>
          </cell>
          <cell r="C760" t="str">
            <v>Italy</v>
          </cell>
          <cell r="D760">
            <v>2000</v>
          </cell>
          <cell r="E760">
            <v>9447</v>
          </cell>
          <cell r="F760" t="str">
            <v>1000 ha</v>
          </cell>
          <cell r="G760">
            <v>40706</v>
          </cell>
        </row>
        <row r="761">
          <cell r="A761" t="str">
            <v>OWL-Italy-2000</v>
          </cell>
          <cell r="B761" t="str">
            <v>OWL</v>
          </cell>
          <cell r="C761" t="str">
            <v>Italy</v>
          </cell>
          <cell r="D761">
            <v>2000</v>
          </cell>
          <cell r="E761">
            <v>992</v>
          </cell>
          <cell r="F761" t="str">
            <v>1000 ha</v>
          </cell>
          <cell r="G761">
            <v>40706</v>
          </cell>
        </row>
        <row r="762">
          <cell r="A762" t="str">
            <v>ForestandOWL-Italy-2000</v>
          </cell>
          <cell r="B762" t="str">
            <v>ForestandOWL</v>
          </cell>
          <cell r="C762" t="str">
            <v>Italy</v>
          </cell>
          <cell r="D762">
            <v>2000</v>
          </cell>
          <cell r="E762">
            <v>10439</v>
          </cell>
          <cell r="F762" t="str">
            <v>1000 ha</v>
          </cell>
          <cell r="G762">
            <v>40706</v>
          </cell>
        </row>
        <row r="763">
          <cell r="A763" t="str">
            <v>FAWS-Italy-2000</v>
          </cell>
          <cell r="B763" t="str">
            <v>FAWS</v>
          </cell>
          <cell r="C763" t="str">
            <v>Italy</v>
          </cell>
          <cell r="D763">
            <v>2000</v>
          </cell>
          <cell r="E763">
            <v>8445.9</v>
          </cell>
          <cell r="F763" t="str">
            <v>1000 ha</v>
          </cell>
          <cell r="G763">
            <v>40706</v>
          </cell>
        </row>
        <row r="764">
          <cell r="A764" t="str">
            <v>OWLavailableforwoodsupply-Italy-2000</v>
          </cell>
          <cell r="B764" t="str">
            <v>OWLavailableforwoodsupply</v>
          </cell>
          <cell r="C764" t="str">
            <v>Italy</v>
          </cell>
          <cell r="D764">
            <v>2000</v>
          </cell>
          <cell r="E764">
            <v>584.29999999999995</v>
          </cell>
          <cell r="F764" t="str">
            <v>1000 ha</v>
          </cell>
          <cell r="G764">
            <v>40706</v>
          </cell>
        </row>
        <row r="765">
          <cell r="A765" t="str">
            <v>Forest-Latvia-2000</v>
          </cell>
          <cell r="B765" t="str">
            <v>Forest</v>
          </cell>
          <cell r="C765" t="str">
            <v>Latvia</v>
          </cell>
          <cell r="D765">
            <v>2000</v>
          </cell>
          <cell r="E765">
            <v>2977</v>
          </cell>
          <cell r="F765" t="str">
            <v>1000 ha</v>
          </cell>
          <cell r="G765">
            <v>40706</v>
          </cell>
        </row>
        <row r="766">
          <cell r="A766" t="str">
            <v>OWL-Latvia-2000</v>
          </cell>
          <cell r="B766" t="str">
            <v>OWL</v>
          </cell>
          <cell r="C766" t="str">
            <v>Latvia</v>
          </cell>
          <cell r="D766">
            <v>2000</v>
          </cell>
          <cell r="E766">
            <v>120</v>
          </cell>
          <cell r="F766" t="str">
            <v>1000 ha</v>
          </cell>
          <cell r="G766">
            <v>40706</v>
          </cell>
        </row>
        <row r="767">
          <cell r="A767" t="str">
            <v>ForestandOWL-Latvia-2000</v>
          </cell>
          <cell r="B767" t="str">
            <v>ForestandOWL</v>
          </cell>
          <cell r="C767" t="str">
            <v>Latvia</v>
          </cell>
          <cell r="D767">
            <v>2000</v>
          </cell>
          <cell r="E767">
            <v>3097</v>
          </cell>
          <cell r="F767" t="str">
            <v>1000 ha</v>
          </cell>
          <cell r="G767">
            <v>40706</v>
          </cell>
        </row>
        <row r="768">
          <cell r="A768" t="str">
            <v>FAWS-Latvia-2000</v>
          </cell>
          <cell r="B768" t="str">
            <v>FAWS</v>
          </cell>
          <cell r="C768" t="str">
            <v>Latvia</v>
          </cell>
          <cell r="D768">
            <v>2000</v>
          </cell>
          <cell r="E768">
            <v>2777.2</v>
          </cell>
          <cell r="F768" t="str">
            <v>1000 ha</v>
          </cell>
          <cell r="G768">
            <v>40706</v>
          </cell>
        </row>
        <row r="769">
          <cell r="A769" t="str">
            <v>OWLavailableforwoodsupply-Latvia-2000</v>
          </cell>
          <cell r="B769" t="str">
            <v>OWLavailableforwoodsupply</v>
          </cell>
          <cell r="C769" t="str">
            <v>Latvia</v>
          </cell>
          <cell r="D769">
            <v>2000</v>
          </cell>
          <cell r="E769">
            <v>117</v>
          </cell>
          <cell r="F769" t="str">
            <v>1000 ha</v>
          </cell>
          <cell r="G769">
            <v>40706</v>
          </cell>
        </row>
        <row r="770">
          <cell r="A770" t="str">
            <v>Forest-Liechtenstein-2000</v>
          </cell>
          <cell r="B770" t="str">
            <v>Forest</v>
          </cell>
          <cell r="C770" t="str">
            <v>Liechtenstein</v>
          </cell>
          <cell r="D770">
            <v>2000</v>
          </cell>
          <cell r="E770">
            <v>6.9</v>
          </cell>
          <cell r="F770" t="str">
            <v>1000 ha</v>
          </cell>
          <cell r="G770">
            <v>40706</v>
          </cell>
        </row>
        <row r="771">
          <cell r="A771" t="str">
            <v>OWL-Liechtenstein-2000</v>
          </cell>
          <cell r="B771" t="str">
            <v>OWL</v>
          </cell>
          <cell r="C771" t="str">
            <v>Liechtenstein</v>
          </cell>
          <cell r="D771">
            <v>2000</v>
          </cell>
          <cell r="E771">
            <v>0.5</v>
          </cell>
          <cell r="F771" t="str">
            <v>1000 ha</v>
          </cell>
          <cell r="G771">
            <v>40706</v>
          </cell>
        </row>
        <row r="772">
          <cell r="A772" t="str">
            <v>ForestandOWL-Liechtenstein-2000</v>
          </cell>
          <cell r="B772" t="str">
            <v>ForestandOWL</v>
          </cell>
          <cell r="C772" t="str">
            <v>Liechtenstein</v>
          </cell>
          <cell r="D772">
            <v>2000</v>
          </cell>
          <cell r="E772">
            <v>7.4</v>
          </cell>
          <cell r="F772" t="str">
            <v>1000 ha</v>
          </cell>
          <cell r="G772">
            <v>40706</v>
          </cell>
        </row>
        <row r="773">
          <cell r="A773" t="str">
            <v>FAWS-Liechtenstein-2000</v>
          </cell>
          <cell r="B773" t="str">
            <v>FAWS</v>
          </cell>
          <cell r="C773" t="str">
            <v>Liechtenstein</v>
          </cell>
          <cell r="D773">
            <v>2000</v>
          </cell>
          <cell r="E773">
            <v>4</v>
          </cell>
          <cell r="F773" t="str">
            <v>1000 ha</v>
          </cell>
          <cell r="G773">
            <v>40706</v>
          </cell>
        </row>
        <row r="774">
          <cell r="A774" t="str">
            <v>OWLavailableforwoodsupply-Liechtenstein-2000</v>
          </cell>
          <cell r="B774" t="str">
            <v>OWLavailableforwoodsupply</v>
          </cell>
          <cell r="C774" t="str">
            <v>Liechtenstein</v>
          </cell>
          <cell r="D774">
            <v>2000</v>
          </cell>
          <cell r="E774">
            <v>0</v>
          </cell>
          <cell r="F774" t="str">
            <v>1000 ha</v>
          </cell>
          <cell r="G774">
            <v>40706</v>
          </cell>
        </row>
        <row r="775">
          <cell r="A775" t="str">
            <v>Forest-Lithuania-2000</v>
          </cell>
          <cell r="B775" t="str">
            <v>Forest</v>
          </cell>
          <cell r="C775" t="str">
            <v>Lithuania</v>
          </cell>
          <cell r="D775">
            <v>2000</v>
          </cell>
          <cell r="E775">
            <v>2020</v>
          </cell>
          <cell r="F775" t="str">
            <v>1000 ha</v>
          </cell>
          <cell r="G775">
            <v>40706</v>
          </cell>
        </row>
        <row r="776">
          <cell r="A776" t="str">
            <v>OWL-Lithuania-2000</v>
          </cell>
          <cell r="B776" t="str">
            <v>OWL</v>
          </cell>
          <cell r="C776" t="str">
            <v>Lithuania</v>
          </cell>
          <cell r="D776">
            <v>2000</v>
          </cell>
          <cell r="E776">
            <v>83</v>
          </cell>
          <cell r="F776" t="str">
            <v>1000 ha</v>
          </cell>
          <cell r="G776">
            <v>40706</v>
          </cell>
        </row>
        <row r="777">
          <cell r="A777" t="str">
            <v>ForestandOWL-Lithuania-2000</v>
          </cell>
          <cell r="B777" t="str">
            <v>ForestandOWL</v>
          </cell>
          <cell r="C777" t="str">
            <v>Lithuania</v>
          </cell>
          <cell r="D777">
            <v>2000</v>
          </cell>
          <cell r="E777">
            <v>2103</v>
          </cell>
          <cell r="F777" t="str">
            <v>1000 ha</v>
          </cell>
          <cell r="G777">
            <v>40706</v>
          </cell>
        </row>
        <row r="778">
          <cell r="A778" t="str">
            <v>FAWS-Lithuania-2000</v>
          </cell>
          <cell r="B778" t="str">
            <v>FAWS</v>
          </cell>
          <cell r="C778" t="str">
            <v>Lithuania</v>
          </cell>
          <cell r="D778">
            <v>2000</v>
          </cell>
          <cell r="E778">
            <v>1756</v>
          </cell>
          <cell r="F778" t="str">
            <v>1000 ha</v>
          </cell>
          <cell r="G778">
            <v>40706</v>
          </cell>
        </row>
        <row r="779">
          <cell r="A779" t="str">
            <v>OWLavailableforwoodsupply-Lithuania-2000</v>
          </cell>
          <cell r="B779" t="str">
            <v>OWLavailableforwoodsupply</v>
          </cell>
          <cell r="C779" t="str">
            <v>Lithuania</v>
          </cell>
          <cell r="D779">
            <v>2000</v>
          </cell>
          <cell r="E779">
            <v>0</v>
          </cell>
          <cell r="F779" t="str">
            <v>1000 ha</v>
          </cell>
          <cell r="G779">
            <v>40706</v>
          </cell>
        </row>
        <row r="780">
          <cell r="A780" t="str">
            <v>Forest-Luxembourg-2000</v>
          </cell>
          <cell r="B780" t="str">
            <v>Forest</v>
          </cell>
          <cell r="C780" t="str">
            <v>Luxembourg</v>
          </cell>
          <cell r="D780">
            <v>2000</v>
          </cell>
          <cell r="E780">
            <v>86.8</v>
          </cell>
          <cell r="F780" t="str">
            <v>1000 ha</v>
          </cell>
          <cell r="G780">
            <v>40706</v>
          </cell>
        </row>
        <row r="781">
          <cell r="A781" t="str">
            <v>OWL-Luxembourg-2000</v>
          </cell>
          <cell r="B781" t="str">
            <v>OWL</v>
          </cell>
          <cell r="C781" t="str">
            <v>Luxembourg</v>
          </cell>
          <cell r="D781">
            <v>2000</v>
          </cell>
          <cell r="E781">
            <v>1.4</v>
          </cell>
          <cell r="F781" t="str">
            <v>1000 ha</v>
          </cell>
          <cell r="G781">
            <v>40706</v>
          </cell>
        </row>
        <row r="782">
          <cell r="A782" t="str">
            <v>ForestandOWL-Luxembourg-2000</v>
          </cell>
          <cell r="B782" t="str">
            <v>ForestandOWL</v>
          </cell>
          <cell r="C782" t="str">
            <v>Luxembourg</v>
          </cell>
          <cell r="D782">
            <v>2000</v>
          </cell>
          <cell r="E782">
            <v>88.2</v>
          </cell>
          <cell r="F782" t="str">
            <v>1000 ha</v>
          </cell>
          <cell r="G782">
            <v>40706</v>
          </cell>
        </row>
        <row r="783">
          <cell r="A783" t="str">
            <v>FAWS-Luxembourg-2000</v>
          </cell>
          <cell r="B783" t="str">
            <v>FAWS</v>
          </cell>
          <cell r="C783" t="str">
            <v>Luxembourg</v>
          </cell>
          <cell r="D783">
            <v>2000</v>
          </cell>
          <cell r="E783">
            <v>86.8</v>
          </cell>
          <cell r="F783" t="str">
            <v>1000 ha</v>
          </cell>
          <cell r="G783">
            <v>40706</v>
          </cell>
        </row>
        <row r="784">
          <cell r="A784" t="str">
            <v>OWLavailableforwoodsupply-Luxembourg-2000</v>
          </cell>
          <cell r="B784" t="str">
            <v>OWLavailableforwoodsupply</v>
          </cell>
          <cell r="C784" t="str">
            <v>Luxembourg</v>
          </cell>
          <cell r="D784">
            <v>2000</v>
          </cell>
          <cell r="E784">
            <v>0</v>
          </cell>
          <cell r="F784" t="str">
            <v>1000 ha</v>
          </cell>
          <cell r="G784">
            <v>40706</v>
          </cell>
        </row>
        <row r="785">
          <cell r="A785" t="str">
            <v>Forest-Malta-2000</v>
          </cell>
          <cell r="B785" t="str">
            <v>Forest</v>
          </cell>
          <cell r="C785" t="str">
            <v>Malta</v>
          </cell>
          <cell r="D785">
            <v>2000</v>
          </cell>
          <cell r="E785">
            <v>0.3</v>
          </cell>
          <cell r="F785" t="str">
            <v>1000 ha</v>
          </cell>
          <cell r="G785">
            <v>40706</v>
          </cell>
        </row>
        <row r="786">
          <cell r="A786" t="str">
            <v>OWL-Malta-2000</v>
          </cell>
          <cell r="B786" t="str">
            <v>OWL</v>
          </cell>
          <cell r="C786" t="str">
            <v>Malta</v>
          </cell>
          <cell r="D786">
            <v>2000</v>
          </cell>
          <cell r="E786">
            <v>0</v>
          </cell>
          <cell r="F786" t="str">
            <v>1000 ha</v>
          </cell>
          <cell r="G786">
            <v>40706</v>
          </cell>
        </row>
        <row r="787">
          <cell r="A787" t="str">
            <v>ForestandOWL-Malta-2000</v>
          </cell>
          <cell r="B787" t="str">
            <v>ForestandOWL</v>
          </cell>
          <cell r="C787" t="str">
            <v>Malta</v>
          </cell>
          <cell r="D787">
            <v>2000</v>
          </cell>
          <cell r="E787">
            <v>0.3</v>
          </cell>
          <cell r="F787" t="str">
            <v>1000 ha</v>
          </cell>
          <cell r="G787">
            <v>40706</v>
          </cell>
        </row>
        <row r="788">
          <cell r="A788" t="str">
            <v>FAWS-Malta-2000</v>
          </cell>
          <cell r="B788" t="str">
            <v>FAWS</v>
          </cell>
          <cell r="C788" t="str">
            <v>Malta</v>
          </cell>
          <cell r="D788">
            <v>2000</v>
          </cell>
          <cell r="E788">
            <v>0</v>
          </cell>
          <cell r="F788" t="str">
            <v>1000 ha</v>
          </cell>
          <cell r="G788">
            <v>40706</v>
          </cell>
        </row>
        <row r="789">
          <cell r="A789" t="str">
            <v>OWLavailableforwoodsupply-Malta-2000</v>
          </cell>
          <cell r="B789" t="str">
            <v>OWLavailableforwoodsupply</v>
          </cell>
          <cell r="C789" t="str">
            <v>Malta</v>
          </cell>
          <cell r="D789">
            <v>2000</v>
          </cell>
          <cell r="E789">
            <v>0</v>
          </cell>
          <cell r="F789" t="str">
            <v>1000 ha</v>
          </cell>
          <cell r="G789">
            <v>40706</v>
          </cell>
        </row>
        <row r="790">
          <cell r="A790" t="str">
            <v>Forest-Republic of Moldova-2000</v>
          </cell>
          <cell r="B790" t="str">
            <v>Forest</v>
          </cell>
          <cell r="C790" t="str">
            <v>Republic of Moldova</v>
          </cell>
          <cell r="D790">
            <v>2000</v>
          </cell>
          <cell r="E790">
            <v>326</v>
          </cell>
          <cell r="F790" t="str">
            <v>1000 ha</v>
          </cell>
          <cell r="G790">
            <v>40706</v>
          </cell>
        </row>
        <row r="791">
          <cell r="A791" t="str">
            <v>OWL-Republic of Moldova-2000</v>
          </cell>
          <cell r="B791" t="str">
            <v>OWL</v>
          </cell>
          <cell r="C791" t="str">
            <v>Republic of Moldova</v>
          </cell>
          <cell r="D791">
            <v>2000</v>
          </cell>
          <cell r="E791">
            <v>31</v>
          </cell>
          <cell r="F791" t="str">
            <v>1000 ha</v>
          </cell>
          <cell r="G791">
            <v>40706</v>
          </cell>
        </row>
        <row r="792">
          <cell r="A792" t="str">
            <v>ForestandOWL-Republic of Moldova-2000</v>
          </cell>
          <cell r="B792" t="str">
            <v>ForestandOWL</v>
          </cell>
          <cell r="C792" t="str">
            <v>Republic of Moldova</v>
          </cell>
          <cell r="D792">
            <v>2000</v>
          </cell>
          <cell r="E792">
            <v>357</v>
          </cell>
          <cell r="F792" t="str">
            <v>1000 ha</v>
          </cell>
          <cell r="G792">
            <v>40706</v>
          </cell>
        </row>
        <row r="793">
          <cell r="A793" t="str">
            <v>FAWS-Republic of Moldova-2000</v>
          </cell>
          <cell r="B793" t="str">
            <v>FAWS</v>
          </cell>
          <cell r="C793" t="str">
            <v>Republic of Moldova</v>
          </cell>
          <cell r="D793">
            <v>2000</v>
          </cell>
          <cell r="E793">
            <v>213</v>
          </cell>
          <cell r="F793" t="str">
            <v>1000 ha</v>
          </cell>
          <cell r="G793">
            <v>40706</v>
          </cell>
        </row>
        <row r="794">
          <cell r="A794" t="str">
            <v>OWLavailableforwoodsupply-Republic of Moldova-2000</v>
          </cell>
          <cell r="B794" t="str">
            <v>OWLavailableforwoodsupply</v>
          </cell>
          <cell r="C794" t="str">
            <v>Republic of Moldova</v>
          </cell>
          <cell r="D794">
            <v>2000</v>
          </cell>
          <cell r="E794">
            <v>0</v>
          </cell>
          <cell r="F794" t="str">
            <v>1000 ha</v>
          </cell>
          <cell r="G794">
            <v>40706</v>
          </cell>
        </row>
        <row r="795">
          <cell r="A795" t="str">
            <v>Forest-Monaco-2000</v>
          </cell>
          <cell r="B795" t="str">
            <v>Forest</v>
          </cell>
          <cell r="C795" t="str">
            <v>Monaco</v>
          </cell>
          <cell r="D795">
            <v>2000</v>
          </cell>
          <cell r="E795">
            <v>0</v>
          </cell>
          <cell r="F795" t="str">
            <v>1000 ha</v>
          </cell>
          <cell r="G795">
            <v>40706</v>
          </cell>
        </row>
        <row r="796">
          <cell r="A796" t="str">
            <v>OWL-Monaco-2000</v>
          </cell>
          <cell r="B796" t="str">
            <v>OWL</v>
          </cell>
          <cell r="C796" t="str">
            <v>Monaco</v>
          </cell>
          <cell r="D796">
            <v>2000</v>
          </cell>
          <cell r="E796">
            <v>0</v>
          </cell>
          <cell r="F796" t="str">
            <v>1000 ha</v>
          </cell>
          <cell r="G796">
            <v>40706</v>
          </cell>
        </row>
        <row r="797">
          <cell r="A797" t="str">
            <v>ForestandOWL-Monaco-2000</v>
          </cell>
          <cell r="B797" t="str">
            <v>ForestandOWL</v>
          </cell>
          <cell r="C797" t="str">
            <v>Monaco</v>
          </cell>
          <cell r="D797">
            <v>2000</v>
          </cell>
          <cell r="E797">
            <v>0</v>
          </cell>
          <cell r="F797" t="str">
            <v>1000 ha</v>
          </cell>
          <cell r="G797">
            <v>40706</v>
          </cell>
        </row>
        <row r="798">
          <cell r="A798" t="str">
            <v>FAWS-Monaco-2000</v>
          </cell>
          <cell r="B798" t="str">
            <v>FAWS</v>
          </cell>
          <cell r="C798" t="str">
            <v>Monaco</v>
          </cell>
          <cell r="D798">
            <v>2000</v>
          </cell>
          <cell r="E798">
            <v>0</v>
          </cell>
          <cell r="F798" t="str">
            <v>1000 ha</v>
          </cell>
          <cell r="G798">
            <v>40706</v>
          </cell>
        </row>
        <row r="799">
          <cell r="A799" t="str">
            <v>OWLavailableforwoodsupply-Monaco-2000</v>
          </cell>
          <cell r="B799" t="str">
            <v>OWLavailableforwoodsupply</v>
          </cell>
          <cell r="C799" t="str">
            <v>Monaco</v>
          </cell>
          <cell r="D799">
            <v>2000</v>
          </cell>
          <cell r="E799">
            <v>0</v>
          </cell>
          <cell r="F799" t="str">
            <v>1000 ha</v>
          </cell>
          <cell r="G799">
            <v>40706</v>
          </cell>
        </row>
        <row r="800">
          <cell r="A800" t="str">
            <v>Forest-Montenegro-2000</v>
          </cell>
          <cell r="B800" t="str">
            <v>Forest</v>
          </cell>
          <cell r="C800" t="str">
            <v>Montenegro</v>
          </cell>
          <cell r="D800">
            <v>2000</v>
          </cell>
          <cell r="E800">
            <v>543</v>
          </cell>
          <cell r="F800" t="str">
            <v>1000 ha</v>
          </cell>
          <cell r="G800">
            <v>40706</v>
          </cell>
        </row>
        <row r="801">
          <cell r="A801" t="str">
            <v>OWL-Montenegro-2000</v>
          </cell>
          <cell r="B801" t="str">
            <v>OWL</v>
          </cell>
          <cell r="C801" t="str">
            <v>Montenegro</v>
          </cell>
          <cell r="D801">
            <v>2000</v>
          </cell>
          <cell r="E801">
            <v>175</v>
          </cell>
          <cell r="F801" t="str">
            <v>1000 ha</v>
          </cell>
          <cell r="G801">
            <v>40706</v>
          </cell>
        </row>
        <row r="802">
          <cell r="A802" t="str">
            <v>ForestandOWL-Montenegro-2000</v>
          </cell>
          <cell r="B802" t="str">
            <v>ForestandOWL</v>
          </cell>
          <cell r="C802" t="str">
            <v>Montenegro</v>
          </cell>
          <cell r="D802">
            <v>2000</v>
          </cell>
          <cell r="E802">
            <v>718</v>
          </cell>
          <cell r="F802" t="str">
            <v>1000 ha</v>
          </cell>
          <cell r="G802">
            <v>40706</v>
          </cell>
        </row>
        <row r="803">
          <cell r="A803" t="str">
            <v>FAWS-Montenegro-2000</v>
          </cell>
          <cell r="B803" t="str">
            <v>FAWS</v>
          </cell>
          <cell r="C803" t="str">
            <v>Montenegro</v>
          </cell>
          <cell r="D803">
            <v>2000</v>
          </cell>
          <cell r="E803">
            <v>0</v>
          </cell>
          <cell r="F803" t="str">
            <v>1000 ha</v>
          </cell>
          <cell r="G803">
            <v>40706</v>
          </cell>
        </row>
        <row r="804">
          <cell r="A804" t="str">
            <v>OWLavailableforwoodsupply-Montenegro-2000</v>
          </cell>
          <cell r="B804" t="str">
            <v>OWLavailableforwoodsupply</v>
          </cell>
          <cell r="C804" t="str">
            <v>Montenegro</v>
          </cell>
          <cell r="D804">
            <v>2000</v>
          </cell>
          <cell r="E804">
            <v>0</v>
          </cell>
          <cell r="F804" t="str">
            <v>1000 ha</v>
          </cell>
          <cell r="G804">
            <v>40706</v>
          </cell>
        </row>
        <row r="805">
          <cell r="A805" t="str">
            <v>Forest-Netherlands-2000</v>
          </cell>
          <cell r="B805" t="str">
            <v>Forest</v>
          </cell>
          <cell r="C805" t="str">
            <v>Netherlands</v>
          </cell>
          <cell r="D805">
            <v>2000</v>
          </cell>
          <cell r="E805">
            <v>360</v>
          </cell>
          <cell r="F805" t="str">
            <v>1000 ha</v>
          </cell>
          <cell r="G805">
            <v>40706</v>
          </cell>
        </row>
        <row r="806">
          <cell r="A806" t="str">
            <v>OWL-Netherlands-2000</v>
          </cell>
          <cell r="B806" t="str">
            <v>OWL</v>
          </cell>
          <cell r="C806" t="str">
            <v>Netherlands</v>
          </cell>
          <cell r="D806">
            <v>2000</v>
          </cell>
          <cell r="E806">
            <v>0</v>
          </cell>
          <cell r="F806" t="str">
            <v>1000 ha</v>
          </cell>
          <cell r="G806">
            <v>40706</v>
          </cell>
        </row>
        <row r="807">
          <cell r="A807" t="str">
            <v>ForestandOWL-Netherlands-2000</v>
          </cell>
          <cell r="B807" t="str">
            <v>ForestandOWL</v>
          </cell>
          <cell r="C807" t="str">
            <v>Netherlands</v>
          </cell>
          <cell r="D807">
            <v>2000</v>
          </cell>
          <cell r="E807">
            <v>360</v>
          </cell>
          <cell r="F807" t="str">
            <v>1000 ha</v>
          </cell>
          <cell r="G807">
            <v>40706</v>
          </cell>
        </row>
        <row r="808">
          <cell r="A808" t="str">
            <v>FAWS-Netherlands-2000</v>
          </cell>
          <cell r="B808" t="str">
            <v>FAWS</v>
          </cell>
          <cell r="C808" t="str">
            <v>Netherlands</v>
          </cell>
          <cell r="D808">
            <v>2000</v>
          </cell>
          <cell r="E808">
            <v>290</v>
          </cell>
          <cell r="F808" t="str">
            <v>1000 ha</v>
          </cell>
          <cell r="G808">
            <v>40706</v>
          </cell>
        </row>
        <row r="809">
          <cell r="A809" t="str">
            <v>OWLavailableforwoodsupply-Netherlands-2000</v>
          </cell>
          <cell r="B809" t="str">
            <v>OWLavailableforwoodsupply</v>
          </cell>
          <cell r="C809" t="str">
            <v>Netherlands</v>
          </cell>
          <cell r="D809">
            <v>2000</v>
          </cell>
          <cell r="E809">
            <v>0</v>
          </cell>
          <cell r="F809" t="str">
            <v>1000 ha</v>
          </cell>
          <cell r="G809">
            <v>40706</v>
          </cell>
        </row>
        <row r="810">
          <cell r="A810" t="str">
            <v>Forest-Norway-2000</v>
          </cell>
          <cell r="B810" t="str">
            <v>Forest</v>
          </cell>
          <cell r="C810" t="str">
            <v>Norway</v>
          </cell>
          <cell r="D810">
            <v>2000</v>
          </cell>
          <cell r="E810">
            <v>9301</v>
          </cell>
          <cell r="F810" t="str">
            <v>1000 ha</v>
          </cell>
          <cell r="G810">
            <v>40706</v>
          </cell>
        </row>
        <row r="811">
          <cell r="A811" t="str">
            <v>OWL-Norway-2000</v>
          </cell>
          <cell r="B811" t="str">
            <v>OWL</v>
          </cell>
          <cell r="C811" t="str">
            <v>Norway</v>
          </cell>
          <cell r="D811">
            <v>2000</v>
          </cell>
          <cell r="E811">
            <v>2699</v>
          </cell>
          <cell r="F811" t="str">
            <v>1000 ha</v>
          </cell>
          <cell r="G811">
            <v>40706</v>
          </cell>
        </row>
        <row r="812">
          <cell r="A812" t="str">
            <v>ForestandOWL-Norway-2000</v>
          </cell>
          <cell r="B812" t="str">
            <v>ForestandOWL</v>
          </cell>
          <cell r="C812" t="str">
            <v>Norway</v>
          </cell>
          <cell r="D812">
            <v>2000</v>
          </cell>
          <cell r="E812">
            <v>12000</v>
          </cell>
          <cell r="F812" t="str">
            <v>1000 ha</v>
          </cell>
          <cell r="G812">
            <v>40706</v>
          </cell>
        </row>
        <row r="813">
          <cell r="A813" t="str">
            <v>FAWS-Norway-2000</v>
          </cell>
          <cell r="B813" t="str">
            <v>FAWS</v>
          </cell>
          <cell r="C813" t="str">
            <v>Norway</v>
          </cell>
          <cell r="D813">
            <v>2000</v>
          </cell>
          <cell r="E813">
            <v>6519</v>
          </cell>
          <cell r="F813" t="str">
            <v>1000 ha</v>
          </cell>
          <cell r="G813">
            <v>40706</v>
          </cell>
        </row>
        <row r="814">
          <cell r="A814" t="str">
            <v>OWLavailableforwoodsupply-Norway-2000</v>
          </cell>
          <cell r="B814" t="str">
            <v>OWLavailableforwoodsupply</v>
          </cell>
          <cell r="C814" t="str">
            <v>Norway</v>
          </cell>
          <cell r="D814">
            <v>2000</v>
          </cell>
          <cell r="E814">
            <v>0</v>
          </cell>
          <cell r="F814" t="str">
            <v>1000 ha</v>
          </cell>
          <cell r="G814">
            <v>40706</v>
          </cell>
        </row>
        <row r="815">
          <cell r="A815" t="str">
            <v>Forest-Poland-2000</v>
          </cell>
          <cell r="B815" t="str">
            <v>Forest</v>
          </cell>
          <cell r="C815" t="str">
            <v>Poland</v>
          </cell>
          <cell r="D815">
            <v>2000</v>
          </cell>
          <cell r="E815">
            <v>9059</v>
          </cell>
          <cell r="F815" t="str">
            <v>1000 ha</v>
          </cell>
          <cell r="G815">
            <v>40706</v>
          </cell>
        </row>
        <row r="816">
          <cell r="A816" t="str">
            <v>OWL-Poland-2000</v>
          </cell>
          <cell r="B816" t="str">
            <v>OWL</v>
          </cell>
          <cell r="C816" t="str">
            <v>Poland</v>
          </cell>
          <cell r="D816">
            <v>2000</v>
          </cell>
          <cell r="E816">
            <v>0</v>
          </cell>
          <cell r="F816" t="str">
            <v>1000 ha</v>
          </cell>
          <cell r="G816">
            <v>40706</v>
          </cell>
        </row>
        <row r="817">
          <cell r="A817" t="str">
            <v>ForestandOWL-Poland-2000</v>
          </cell>
          <cell r="B817" t="str">
            <v>ForestandOWL</v>
          </cell>
          <cell r="C817" t="str">
            <v>Poland</v>
          </cell>
          <cell r="D817">
            <v>2000</v>
          </cell>
          <cell r="E817">
            <v>0</v>
          </cell>
          <cell r="F817" t="str">
            <v>1000 ha</v>
          </cell>
          <cell r="G817">
            <v>40706</v>
          </cell>
        </row>
        <row r="818">
          <cell r="A818" t="str">
            <v>FAWS-Poland-2000</v>
          </cell>
          <cell r="B818" t="str">
            <v>FAWS</v>
          </cell>
          <cell r="C818" t="str">
            <v>Poland</v>
          </cell>
          <cell r="D818">
            <v>2000</v>
          </cell>
          <cell r="E818">
            <v>8342</v>
          </cell>
          <cell r="F818" t="str">
            <v>1000 ha</v>
          </cell>
          <cell r="G818">
            <v>40706</v>
          </cell>
        </row>
        <row r="819">
          <cell r="A819" t="str">
            <v>OWLavailableforwoodsupply-Poland-2000</v>
          </cell>
          <cell r="B819" t="str">
            <v>OWLavailableforwoodsupply</v>
          </cell>
          <cell r="C819" t="str">
            <v>Poland</v>
          </cell>
          <cell r="D819">
            <v>2000</v>
          </cell>
          <cell r="E819">
            <v>0</v>
          </cell>
          <cell r="F819" t="str">
            <v>1000 ha</v>
          </cell>
          <cell r="G819">
            <v>40706</v>
          </cell>
        </row>
        <row r="820">
          <cell r="A820" t="str">
            <v>Forest-Portugal-2000</v>
          </cell>
          <cell r="B820" t="str">
            <v>Forest</v>
          </cell>
          <cell r="C820" t="str">
            <v>Portugal</v>
          </cell>
          <cell r="D820">
            <v>2000</v>
          </cell>
          <cell r="E820">
            <v>3583</v>
          </cell>
          <cell r="F820" t="str">
            <v>1000 ha</v>
          </cell>
          <cell r="G820">
            <v>40706</v>
          </cell>
        </row>
        <row r="821">
          <cell r="A821" t="str">
            <v>OWL-Portugal-2000</v>
          </cell>
          <cell r="B821" t="str">
            <v>OWL</v>
          </cell>
          <cell r="C821" t="str">
            <v>Portugal</v>
          </cell>
          <cell r="D821">
            <v>2000</v>
          </cell>
          <cell r="E821">
            <v>84</v>
          </cell>
          <cell r="F821" t="str">
            <v>1000 ha</v>
          </cell>
          <cell r="G821">
            <v>40706</v>
          </cell>
        </row>
        <row r="822">
          <cell r="A822" t="str">
            <v>ForestandOWL-Portugal-2000</v>
          </cell>
          <cell r="B822" t="str">
            <v>ForestandOWL</v>
          </cell>
          <cell r="C822" t="str">
            <v>Portugal</v>
          </cell>
          <cell r="D822">
            <v>2000</v>
          </cell>
          <cell r="E822">
            <v>3667</v>
          </cell>
          <cell r="F822" t="str">
            <v>1000 ha</v>
          </cell>
          <cell r="G822">
            <v>40706</v>
          </cell>
        </row>
        <row r="823">
          <cell r="A823" t="str">
            <v>FAWS-Portugal-2000</v>
          </cell>
          <cell r="B823" t="str">
            <v>FAWS</v>
          </cell>
          <cell r="C823" t="str">
            <v>Portugal</v>
          </cell>
          <cell r="D823">
            <v>2000</v>
          </cell>
          <cell r="E823">
            <v>2009</v>
          </cell>
          <cell r="F823" t="str">
            <v>1000 ha</v>
          </cell>
          <cell r="G823">
            <v>40706</v>
          </cell>
        </row>
        <row r="824">
          <cell r="A824" t="str">
            <v>OWLavailableforwoodsupply-Portugal-2000</v>
          </cell>
          <cell r="B824" t="str">
            <v>OWLavailableforwoodsupply</v>
          </cell>
          <cell r="C824" t="str">
            <v>Portugal</v>
          </cell>
          <cell r="D824">
            <v>2000</v>
          </cell>
          <cell r="E824">
            <v>0</v>
          </cell>
          <cell r="F824" t="str">
            <v>1000 ha</v>
          </cell>
          <cell r="G824">
            <v>40706</v>
          </cell>
        </row>
        <row r="825">
          <cell r="A825" t="str">
            <v>Forest-Romania-2000</v>
          </cell>
          <cell r="B825" t="str">
            <v>Forest</v>
          </cell>
          <cell r="C825" t="str">
            <v>Romania</v>
          </cell>
          <cell r="D825">
            <v>2000</v>
          </cell>
          <cell r="E825">
            <v>6366</v>
          </cell>
          <cell r="F825" t="str">
            <v>1000 ha</v>
          </cell>
          <cell r="G825">
            <v>40706</v>
          </cell>
        </row>
        <row r="826">
          <cell r="A826" t="str">
            <v>OWL-Romania-2000</v>
          </cell>
          <cell r="B826" t="str">
            <v>OWL</v>
          </cell>
          <cell r="C826" t="str">
            <v>Romania</v>
          </cell>
          <cell r="D826">
            <v>2000</v>
          </cell>
          <cell r="E826">
            <v>234.2</v>
          </cell>
          <cell r="F826" t="str">
            <v>1000 ha</v>
          </cell>
          <cell r="G826">
            <v>40706</v>
          </cell>
        </row>
        <row r="827">
          <cell r="A827" t="str">
            <v>ForestandOWL-Romania-2000</v>
          </cell>
          <cell r="B827" t="str">
            <v>ForestandOWL</v>
          </cell>
          <cell r="C827" t="str">
            <v>Romania</v>
          </cell>
          <cell r="D827">
            <v>2000</v>
          </cell>
          <cell r="E827">
            <v>6600.2</v>
          </cell>
          <cell r="F827" t="str">
            <v>1000 ha</v>
          </cell>
          <cell r="G827">
            <v>40706</v>
          </cell>
        </row>
        <row r="828">
          <cell r="A828" t="str">
            <v>FAWS-Romania-2000</v>
          </cell>
          <cell r="B828" t="str">
            <v>FAWS</v>
          </cell>
          <cell r="C828" t="str">
            <v>Romania</v>
          </cell>
          <cell r="D828">
            <v>2000</v>
          </cell>
          <cell r="E828">
            <v>4627.5</v>
          </cell>
          <cell r="F828" t="str">
            <v>1000 ha</v>
          </cell>
          <cell r="G828">
            <v>40706</v>
          </cell>
        </row>
        <row r="829">
          <cell r="A829" t="str">
            <v>OWLavailableforwoodsupply-Romania-2000</v>
          </cell>
          <cell r="B829" t="str">
            <v>OWLavailableforwoodsupply</v>
          </cell>
          <cell r="C829" t="str">
            <v>Romania</v>
          </cell>
          <cell r="D829">
            <v>2000</v>
          </cell>
          <cell r="E829">
            <v>0</v>
          </cell>
          <cell r="F829" t="str">
            <v>1000 ha</v>
          </cell>
          <cell r="G829">
            <v>40706</v>
          </cell>
        </row>
        <row r="830">
          <cell r="A830" t="str">
            <v>Forest-Russian Federation-2000</v>
          </cell>
          <cell r="B830" t="str">
            <v>Forest</v>
          </cell>
          <cell r="C830" t="str">
            <v>Russian Federation</v>
          </cell>
          <cell r="D830">
            <v>2000</v>
          </cell>
          <cell r="E830">
            <v>809268.5</v>
          </cell>
          <cell r="F830" t="str">
            <v>1000 ha</v>
          </cell>
          <cell r="G830">
            <v>40706</v>
          </cell>
        </row>
        <row r="831">
          <cell r="A831" t="str">
            <v>OWL-Russian Federation-2000</v>
          </cell>
          <cell r="B831" t="str">
            <v>OWL</v>
          </cell>
          <cell r="C831" t="str">
            <v>Russian Federation</v>
          </cell>
          <cell r="D831">
            <v>2000</v>
          </cell>
          <cell r="E831">
            <v>72705.7</v>
          </cell>
          <cell r="F831" t="str">
            <v>1000 ha</v>
          </cell>
          <cell r="G831">
            <v>40706</v>
          </cell>
        </row>
        <row r="832">
          <cell r="A832" t="str">
            <v>ForestandOWL-Russian Federation-2000</v>
          </cell>
          <cell r="B832" t="str">
            <v>ForestandOWL</v>
          </cell>
          <cell r="C832" t="str">
            <v>Russian Federation</v>
          </cell>
          <cell r="D832">
            <v>2000</v>
          </cell>
          <cell r="E832">
            <v>881974.2</v>
          </cell>
          <cell r="F832" t="str">
            <v>1000 ha</v>
          </cell>
          <cell r="G832">
            <v>40706</v>
          </cell>
        </row>
        <row r="833">
          <cell r="A833" t="str">
            <v>FAWS-Russian Federation-2000</v>
          </cell>
          <cell r="B833" t="str">
            <v>FAWS</v>
          </cell>
          <cell r="C833" t="str">
            <v>Russian Federation</v>
          </cell>
          <cell r="D833">
            <v>2000</v>
          </cell>
          <cell r="E833">
            <v>331461</v>
          </cell>
          <cell r="F833" t="str">
            <v>1000 ha</v>
          </cell>
          <cell r="G833">
            <v>40706</v>
          </cell>
        </row>
        <row r="834">
          <cell r="A834" t="str">
            <v>OWLavailableforwoodsupply-Russian Federation-2000</v>
          </cell>
          <cell r="B834" t="str">
            <v>OWLavailableforwoodsupply</v>
          </cell>
          <cell r="C834" t="str">
            <v>Russian Federation</v>
          </cell>
          <cell r="D834">
            <v>2000</v>
          </cell>
          <cell r="E834">
            <v>0</v>
          </cell>
          <cell r="F834" t="str">
            <v>1000 ha</v>
          </cell>
          <cell r="G834">
            <v>40706</v>
          </cell>
        </row>
        <row r="835">
          <cell r="A835" t="str">
            <v>Forest-Serbia-2000</v>
          </cell>
          <cell r="B835" t="str">
            <v>Forest</v>
          </cell>
          <cell r="C835" t="str">
            <v>Serbia</v>
          </cell>
          <cell r="D835">
            <v>2000</v>
          </cell>
          <cell r="E835">
            <v>1822</v>
          </cell>
          <cell r="F835" t="str">
            <v>1000 ha</v>
          </cell>
          <cell r="G835">
            <v>40706</v>
          </cell>
        </row>
        <row r="836">
          <cell r="A836" t="str">
            <v>OWL-Serbia-2000</v>
          </cell>
          <cell r="B836" t="str">
            <v>OWL</v>
          </cell>
          <cell r="C836" t="str">
            <v>Serbia</v>
          </cell>
          <cell r="D836">
            <v>2000</v>
          </cell>
          <cell r="E836">
            <v>162</v>
          </cell>
          <cell r="F836" t="str">
            <v>1000 ha</v>
          </cell>
          <cell r="G836">
            <v>40706</v>
          </cell>
        </row>
        <row r="837">
          <cell r="A837" t="str">
            <v>ForestandOWL-Serbia-2000</v>
          </cell>
          <cell r="B837" t="str">
            <v>ForestandOWL</v>
          </cell>
          <cell r="C837" t="str">
            <v>Serbia</v>
          </cell>
          <cell r="D837">
            <v>2000</v>
          </cell>
          <cell r="E837">
            <v>1984</v>
          </cell>
          <cell r="F837" t="str">
            <v>1000 ha</v>
          </cell>
          <cell r="G837">
            <v>40706</v>
          </cell>
        </row>
        <row r="838">
          <cell r="A838" t="str">
            <v>FAWS-Serbia-2000</v>
          </cell>
          <cell r="B838" t="str">
            <v>FAWS</v>
          </cell>
          <cell r="C838" t="str">
            <v>Serbia</v>
          </cell>
          <cell r="D838">
            <v>2000</v>
          </cell>
          <cell r="E838">
            <v>1539</v>
          </cell>
          <cell r="F838" t="str">
            <v>1000 ha</v>
          </cell>
          <cell r="G838">
            <v>40706</v>
          </cell>
        </row>
        <row r="839">
          <cell r="A839" t="str">
            <v>OWLavailableforwoodsupply-Serbia-2000</v>
          </cell>
          <cell r="B839" t="str">
            <v>OWLavailableforwoodsupply</v>
          </cell>
          <cell r="C839" t="str">
            <v>Serbia</v>
          </cell>
          <cell r="D839">
            <v>2000</v>
          </cell>
          <cell r="E839">
            <v>0</v>
          </cell>
          <cell r="F839" t="str">
            <v>1000 ha</v>
          </cell>
          <cell r="G839">
            <v>40706</v>
          </cell>
        </row>
        <row r="840">
          <cell r="A840" t="str">
            <v>Forest-Slovak Republic-2000</v>
          </cell>
          <cell r="B840" t="str">
            <v>Forest</v>
          </cell>
          <cell r="C840" t="str">
            <v>Slovak Republic</v>
          </cell>
          <cell r="D840">
            <v>2000</v>
          </cell>
          <cell r="E840">
            <v>1921.4</v>
          </cell>
          <cell r="F840" t="str">
            <v>1000 ha</v>
          </cell>
          <cell r="G840">
            <v>40706</v>
          </cell>
        </row>
        <row r="841">
          <cell r="A841" t="str">
            <v>OWL-Slovak Republic-2000</v>
          </cell>
          <cell r="B841" t="str">
            <v>OWL</v>
          </cell>
          <cell r="C841" t="str">
            <v>Slovak Republic</v>
          </cell>
          <cell r="D841">
            <v>2000</v>
          </cell>
          <cell r="E841">
            <v>0</v>
          </cell>
          <cell r="F841" t="str">
            <v>1000 ha</v>
          </cell>
          <cell r="G841">
            <v>40706</v>
          </cell>
        </row>
        <row r="842">
          <cell r="A842" t="str">
            <v>ForestandOWL-Slovak Republic-2000</v>
          </cell>
          <cell r="B842" t="str">
            <v>ForestandOWL</v>
          </cell>
          <cell r="C842" t="str">
            <v>Slovak Republic</v>
          </cell>
          <cell r="D842">
            <v>2000</v>
          </cell>
          <cell r="E842">
            <v>1921.4</v>
          </cell>
          <cell r="F842" t="str">
            <v>1000 ha</v>
          </cell>
          <cell r="G842">
            <v>40706</v>
          </cell>
        </row>
        <row r="843">
          <cell r="A843" t="str">
            <v>FAWS-Slovak Republic-2000</v>
          </cell>
          <cell r="B843" t="str">
            <v>FAWS</v>
          </cell>
          <cell r="C843" t="str">
            <v>Slovak Republic</v>
          </cell>
          <cell r="D843">
            <v>2000</v>
          </cell>
          <cell r="E843">
            <v>1767.1</v>
          </cell>
          <cell r="F843" t="str">
            <v>1000 ha</v>
          </cell>
          <cell r="G843">
            <v>40706</v>
          </cell>
        </row>
        <row r="844">
          <cell r="A844" t="str">
            <v>OWLavailableforwoodsupply-Slovak Republic-2000</v>
          </cell>
          <cell r="B844" t="str">
            <v>OWLavailableforwoodsupply</v>
          </cell>
          <cell r="C844" t="str">
            <v>Slovak Republic</v>
          </cell>
          <cell r="D844">
            <v>2000</v>
          </cell>
          <cell r="E844">
            <v>0</v>
          </cell>
          <cell r="F844" t="str">
            <v>1000 ha</v>
          </cell>
          <cell r="G844">
            <v>40706</v>
          </cell>
        </row>
        <row r="845">
          <cell r="A845" t="str">
            <v>Forest-Slovenia-2000</v>
          </cell>
          <cell r="B845" t="str">
            <v>Forest</v>
          </cell>
          <cell r="C845" t="str">
            <v>Slovenia</v>
          </cell>
          <cell r="D845">
            <v>2000</v>
          </cell>
          <cell r="E845">
            <v>1239</v>
          </cell>
          <cell r="F845" t="str">
            <v>1000 ha</v>
          </cell>
          <cell r="G845">
            <v>40706</v>
          </cell>
        </row>
        <row r="846">
          <cell r="A846" t="str">
            <v>OWL-Slovenia-2000</v>
          </cell>
          <cell r="B846" t="str">
            <v>OWL</v>
          </cell>
          <cell r="C846" t="str">
            <v>Slovenia</v>
          </cell>
          <cell r="D846">
            <v>2000</v>
          </cell>
          <cell r="E846">
            <v>44</v>
          </cell>
          <cell r="F846" t="str">
            <v>1000 ha</v>
          </cell>
          <cell r="G846">
            <v>40706</v>
          </cell>
        </row>
        <row r="847">
          <cell r="A847" t="str">
            <v>ForestandOWL-Slovenia-2000</v>
          </cell>
          <cell r="B847" t="str">
            <v>ForestandOWL</v>
          </cell>
          <cell r="C847" t="str">
            <v>Slovenia</v>
          </cell>
          <cell r="D847">
            <v>2000</v>
          </cell>
          <cell r="E847">
            <v>1283</v>
          </cell>
          <cell r="F847" t="str">
            <v>1000 ha</v>
          </cell>
          <cell r="G847">
            <v>40706</v>
          </cell>
        </row>
        <row r="848">
          <cell r="A848" t="str">
            <v>FAWS-Slovenia-2000</v>
          </cell>
          <cell r="B848" t="str">
            <v>FAWS</v>
          </cell>
          <cell r="C848" t="str">
            <v>Slovenia</v>
          </cell>
          <cell r="D848">
            <v>2000</v>
          </cell>
          <cell r="E848">
            <v>1130</v>
          </cell>
          <cell r="F848" t="str">
            <v>1000 ha</v>
          </cell>
          <cell r="G848">
            <v>40706</v>
          </cell>
        </row>
        <row r="849">
          <cell r="A849" t="str">
            <v>OWLavailableforwoodsupply-Slovenia-2000</v>
          </cell>
          <cell r="B849" t="str">
            <v>OWLavailableforwoodsupply</v>
          </cell>
          <cell r="C849" t="str">
            <v>Slovenia</v>
          </cell>
          <cell r="D849">
            <v>2000</v>
          </cell>
          <cell r="E849">
            <v>44</v>
          </cell>
          <cell r="F849" t="str">
            <v>1000 ha</v>
          </cell>
          <cell r="G849">
            <v>40706</v>
          </cell>
        </row>
        <row r="850">
          <cell r="A850" t="str">
            <v>Forest-Spain-2000</v>
          </cell>
          <cell r="B850" t="str">
            <v>Forest</v>
          </cell>
          <cell r="C850" t="str">
            <v>Spain</v>
          </cell>
          <cell r="D850">
            <v>2000</v>
          </cell>
          <cell r="E850">
            <v>16436</v>
          </cell>
          <cell r="F850" t="str">
            <v>1000 ha</v>
          </cell>
          <cell r="G850">
            <v>40706</v>
          </cell>
        </row>
        <row r="851">
          <cell r="A851" t="str">
            <v>OWL-Spain-2000</v>
          </cell>
          <cell r="B851" t="str">
            <v>OWL</v>
          </cell>
          <cell r="C851" t="str">
            <v>Spain</v>
          </cell>
          <cell r="D851">
            <v>2000</v>
          </cell>
          <cell r="E851">
            <v>11016</v>
          </cell>
          <cell r="F851" t="str">
            <v>1000 ha</v>
          </cell>
          <cell r="G851">
            <v>40706</v>
          </cell>
        </row>
        <row r="852">
          <cell r="A852" t="str">
            <v>ForestandOWL-Spain-2000</v>
          </cell>
          <cell r="B852" t="str">
            <v>ForestandOWL</v>
          </cell>
          <cell r="C852" t="str">
            <v>Spain</v>
          </cell>
          <cell r="D852">
            <v>2000</v>
          </cell>
          <cell r="E852">
            <v>27452</v>
          </cell>
          <cell r="F852" t="str">
            <v>1000 ha</v>
          </cell>
          <cell r="G852">
            <v>40706</v>
          </cell>
        </row>
        <row r="853">
          <cell r="A853" t="str">
            <v>FAWS-Spain-2000</v>
          </cell>
          <cell r="B853" t="str">
            <v>FAWS</v>
          </cell>
          <cell r="C853" t="str">
            <v>Spain</v>
          </cell>
          <cell r="D853">
            <v>2000</v>
          </cell>
          <cell r="E853">
            <v>0</v>
          </cell>
          <cell r="F853" t="str">
            <v>1000 ha</v>
          </cell>
          <cell r="G853">
            <v>40706</v>
          </cell>
        </row>
        <row r="854">
          <cell r="A854" t="str">
            <v>OWLavailableforwoodsupply-Spain-2000</v>
          </cell>
          <cell r="B854" t="str">
            <v>OWLavailableforwoodsupply</v>
          </cell>
          <cell r="C854" t="str">
            <v>Spain</v>
          </cell>
          <cell r="D854">
            <v>2000</v>
          </cell>
          <cell r="E854">
            <v>0</v>
          </cell>
          <cell r="F854" t="str">
            <v>1000 ha</v>
          </cell>
          <cell r="G854">
            <v>40706</v>
          </cell>
        </row>
        <row r="855">
          <cell r="A855" t="str">
            <v>Forest-Sweden-2000</v>
          </cell>
          <cell r="B855" t="str">
            <v>Forest</v>
          </cell>
          <cell r="C855" t="str">
            <v>Sweden</v>
          </cell>
          <cell r="D855">
            <v>2000</v>
          </cell>
          <cell r="E855">
            <v>27415</v>
          </cell>
          <cell r="F855" t="str">
            <v>1000 ha</v>
          </cell>
          <cell r="G855">
            <v>40706</v>
          </cell>
        </row>
        <row r="856">
          <cell r="A856" t="str">
            <v>OWL-Sweden-2000</v>
          </cell>
          <cell r="B856" t="str">
            <v>OWL</v>
          </cell>
          <cell r="C856" t="str">
            <v>Sweden</v>
          </cell>
          <cell r="D856">
            <v>2000</v>
          </cell>
          <cell r="E856">
            <v>3238</v>
          </cell>
          <cell r="F856" t="str">
            <v>1000 ha</v>
          </cell>
          <cell r="G856">
            <v>40706</v>
          </cell>
        </row>
        <row r="857">
          <cell r="A857" t="str">
            <v>ForestandOWL-Sweden-2000</v>
          </cell>
          <cell r="B857" t="str">
            <v>ForestandOWL</v>
          </cell>
          <cell r="C857" t="str">
            <v>Sweden</v>
          </cell>
          <cell r="D857">
            <v>2000</v>
          </cell>
          <cell r="E857">
            <v>30653</v>
          </cell>
          <cell r="F857" t="str">
            <v>1000 ha</v>
          </cell>
          <cell r="G857">
            <v>40706</v>
          </cell>
        </row>
        <row r="858">
          <cell r="A858" t="str">
            <v>FAWS-Sweden-2000</v>
          </cell>
          <cell r="B858" t="str">
            <v>FAWS</v>
          </cell>
          <cell r="C858" t="str">
            <v>Sweden</v>
          </cell>
          <cell r="D858">
            <v>2000</v>
          </cell>
          <cell r="E858">
            <v>21076</v>
          </cell>
          <cell r="F858" t="str">
            <v>1000 ha</v>
          </cell>
          <cell r="G858">
            <v>40706</v>
          </cell>
        </row>
        <row r="859">
          <cell r="A859" t="str">
            <v>OWLavailableforwoodsupply-Sweden-2000</v>
          </cell>
          <cell r="B859" t="str">
            <v>OWLavailableforwoodsupply</v>
          </cell>
          <cell r="C859" t="str">
            <v>Sweden</v>
          </cell>
          <cell r="D859">
            <v>2000</v>
          </cell>
          <cell r="E859">
            <v>0</v>
          </cell>
          <cell r="F859" t="str">
            <v>1000 ha</v>
          </cell>
          <cell r="G859">
            <v>40706</v>
          </cell>
        </row>
        <row r="860">
          <cell r="A860" t="str">
            <v>Forest-Switzerland-2000</v>
          </cell>
          <cell r="B860" t="str">
            <v>Forest</v>
          </cell>
          <cell r="C860" t="str">
            <v>Switzerland</v>
          </cell>
          <cell r="D860">
            <v>2000</v>
          </cell>
          <cell r="E860">
            <v>1199</v>
          </cell>
          <cell r="F860" t="str">
            <v>1000 ha</v>
          </cell>
          <cell r="G860">
            <v>40706</v>
          </cell>
        </row>
        <row r="861">
          <cell r="A861" t="str">
            <v>OWL-Switzerland-2000</v>
          </cell>
          <cell r="B861" t="str">
            <v>OWL</v>
          </cell>
          <cell r="C861" t="str">
            <v>Switzerland</v>
          </cell>
          <cell r="D861">
            <v>2000</v>
          </cell>
          <cell r="E861">
            <v>64</v>
          </cell>
          <cell r="F861" t="str">
            <v>1000 ha</v>
          </cell>
          <cell r="G861">
            <v>40706</v>
          </cell>
        </row>
        <row r="862">
          <cell r="A862" t="str">
            <v>ForestandOWL-Switzerland-2000</v>
          </cell>
          <cell r="B862" t="str">
            <v>ForestandOWL</v>
          </cell>
          <cell r="C862" t="str">
            <v>Switzerland</v>
          </cell>
          <cell r="D862">
            <v>2000</v>
          </cell>
          <cell r="E862">
            <v>1263</v>
          </cell>
          <cell r="F862" t="str">
            <v>1000 ha</v>
          </cell>
          <cell r="G862">
            <v>40706</v>
          </cell>
        </row>
        <row r="863">
          <cell r="A863" t="str">
            <v>FAWS-Switzerland-2000</v>
          </cell>
          <cell r="B863" t="str">
            <v>FAWS</v>
          </cell>
          <cell r="C863" t="str">
            <v>Switzerland</v>
          </cell>
          <cell r="D863">
            <v>2000</v>
          </cell>
          <cell r="E863">
            <v>1165</v>
          </cell>
          <cell r="F863" t="str">
            <v>1000 ha</v>
          </cell>
          <cell r="G863">
            <v>40706</v>
          </cell>
        </row>
        <row r="864">
          <cell r="A864" t="str">
            <v>OWLavailableforwoodsupply-Switzerland-2000</v>
          </cell>
          <cell r="B864" t="str">
            <v>OWLavailableforwoodsupply</v>
          </cell>
          <cell r="C864" t="str">
            <v>Switzerland</v>
          </cell>
          <cell r="D864">
            <v>2000</v>
          </cell>
          <cell r="E864">
            <v>0</v>
          </cell>
          <cell r="F864" t="str">
            <v>1000 ha</v>
          </cell>
          <cell r="G864">
            <v>40706</v>
          </cell>
        </row>
        <row r="865">
          <cell r="A865" t="str">
            <v>Forest-The former Yugoslav Republic of Macedonia-2000</v>
          </cell>
          <cell r="B865" t="str">
            <v>Forest</v>
          </cell>
          <cell r="C865" t="str">
            <v>The former Yugoslav Republic of Macedonia</v>
          </cell>
          <cell r="D865">
            <v>2000</v>
          </cell>
          <cell r="E865">
            <v>906</v>
          </cell>
          <cell r="F865" t="str">
            <v>1000 ha</v>
          </cell>
          <cell r="G865">
            <v>40706</v>
          </cell>
        </row>
        <row r="866">
          <cell r="A866" t="str">
            <v>OWL-The former Yugoslav Republic of Macedonia-2000</v>
          </cell>
          <cell r="B866" t="str">
            <v>OWL</v>
          </cell>
          <cell r="C866" t="str">
            <v>The former Yugoslav Republic of Macedonia</v>
          </cell>
          <cell r="D866">
            <v>2000</v>
          </cell>
          <cell r="E866">
            <v>82</v>
          </cell>
          <cell r="F866" t="str">
            <v>1000 ha</v>
          </cell>
          <cell r="G866">
            <v>40706</v>
          </cell>
        </row>
        <row r="867">
          <cell r="A867" t="str">
            <v>ForestandOWL-The former Yugoslav Republic of Macedonia-2000</v>
          </cell>
          <cell r="B867" t="str">
            <v>ForestandOWL</v>
          </cell>
          <cell r="C867" t="str">
            <v>The former Yugoslav Republic of Macedonia</v>
          </cell>
          <cell r="D867">
            <v>2000</v>
          </cell>
          <cell r="E867">
            <v>988</v>
          </cell>
          <cell r="F867" t="str">
            <v>1000 ha</v>
          </cell>
          <cell r="G867">
            <v>40706</v>
          </cell>
        </row>
        <row r="868">
          <cell r="A868" t="str">
            <v>FAWS-The former Yugoslav Republic of Macedonia-2000</v>
          </cell>
          <cell r="B868" t="str">
            <v>FAWS</v>
          </cell>
          <cell r="C868" t="str">
            <v>The former Yugoslav Republic of Macedonia</v>
          </cell>
          <cell r="D868">
            <v>2000</v>
          </cell>
          <cell r="E868">
            <v>745</v>
          </cell>
          <cell r="F868" t="str">
            <v>1000 ha</v>
          </cell>
          <cell r="G868">
            <v>40706</v>
          </cell>
        </row>
        <row r="869">
          <cell r="A869" t="str">
            <v>OWLavailableforwoodsupply-The former Yugoslav Republic of Macedonia-2000</v>
          </cell>
          <cell r="B869" t="str">
            <v>OWLavailableforwoodsupply</v>
          </cell>
          <cell r="C869" t="str">
            <v>The former Yugoslav Republic of Macedonia</v>
          </cell>
          <cell r="D869">
            <v>2000</v>
          </cell>
          <cell r="E869">
            <v>0</v>
          </cell>
          <cell r="F869" t="str">
            <v>1000 ha</v>
          </cell>
          <cell r="G869">
            <v>40706</v>
          </cell>
        </row>
        <row r="870">
          <cell r="A870" t="str">
            <v>Forest-Turkey-2000</v>
          </cell>
          <cell r="B870" t="str">
            <v>Forest</v>
          </cell>
          <cell r="C870" t="str">
            <v>Turkey</v>
          </cell>
          <cell r="D870">
            <v>2000</v>
          </cell>
          <cell r="E870">
            <v>10052</v>
          </cell>
          <cell r="F870" t="str">
            <v>1000 ha</v>
          </cell>
          <cell r="G870">
            <v>40706</v>
          </cell>
        </row>
        <row r="871">
          <cell r="A871" t="str">
            <v>OWL-Turkey-2000</v>
          </cell>
          <cell r="B871" t="str">
            <v>OWL</v>
          </cell>
          <cell r="C871" t="str">
            <v>Turkey</v>
          </cell>
          <cell r="D871">
            <v>2000</v>
          </cell>
          <cell r="E871">
            <v>10728</v>
          </cell>
          <cell r="F871" t="str">
            <v>1000 ha</v>
          </cell>
          <cell r="G871">
            <v>40706</v>
          </cell>
        </row>
        <row r="872">
          <cell r="A872" t="str">
            <v>ForestandOWL-Turkey-2000</v>
          </cell>
          <cell r="B872" t="str">
            <v>ForestandOWL</v>
          </cell>
          <cell r="C872" t="str">
            <v>Turkey</v>
          </cell>
          <cell r="D872">
            <v>2000</v>
          </cell>
          <cell r="E872">
            <v>20780</v>
          </cell>
          <cell r="F872" t="str">
            <v>1000 ha</v>
          </cell>
          <cell r="G872">
            <v>40706</v>
          </cell>
        </row>
        <row r="873">
          <cell r="A873" t="str">
            <v>FAWS-Turkey-2000</v>
          </cell>
          <cell r="B873" t="str">
            <v>FAWS</v>
          </cell>
          <cell r="C873" t="str">
            <v>Turkey</v>
          </cell>
          <cell r="D873">
            <v>2000</v>
          </cell>
          <cell r="E873">
            <v>8648</v>
          </cell>
          <cell r="F873" t="str">
            <v>1000 ha</v>
          </cell>
          <cell r="G873">
            <v>40706</v>
          </cell>
        </row>
        <row r="874">
          <cell r="A874" t="str">
            <v>OWLavailableforwoodsupply-Turkey-2000</v>
          </cell>
          <cell r="B874" t="str">
            <v>OWLavailableforwoodsupply</v>
          </cell>
          <cell r="C874" t="str">
            <v>Turkey</v>
          </cell>
          <cell r="D874">
            <v>2000</v>
          </cell>
          <cell r="E874">
            <v>0</v>
          </cell>
          <cell r="F874" t="str">
            <v>1000 ha</v>
          </cell>
          <cell r="G874">
            <v>40706</v>
          </cell>
        </row>
        <row r="875">
          <cell r="A875" t="str">
            <v>Forest-Ukraine-2000</v>
          </cell>
          <cell r="B875" t="str">
            <v>Forest</v>
          </cell>
          <cell r="C875" t="str">
            <v>Ukraine</v>
          </cell>
          <cell r="D875">
            <v>2000</v>
          </cell>
          <cell r="E875">
            <v>9510</v>
          </cell>
          <cell r="F875" t="str">
            <v>1000 ha</v>
          </cell>
          <cell r="G875">
            <v>40706</v>
          </cell>
        </row>
        <row r="876">
          <cell r="A876" t="str">
            <v>OWL-Ukraine-2000</v>
          </cell>
          <cell r="B876" t="str">
            <v>OWL</v>
          </cell>
          <cell r="C876" t="str">
            <v>Ukraine</v>
          </cell>
          <cell r="D876">
            <v>2000</v>
          </cell>
          <cell r="E876">
            <v>41</v>
          </cell>
          <cell r="F876" t="str">
            <v>1000 ha</v>
          </cell>
          <cell r="G876">
            <v>40706</v>
          </cell>
        </row>
        <row r="877">
          <cell r="A877" t="str">
            <v>ForestandOWL-Ukraine-2000</v>
          </cell>
          <cell r="B877" t="str">
            <v>ForestandOWL</v>
          </cell>
          <cell r="C877" t="str">
            <v>Ukraine</v>
          </cell>
          <cell r="D877">
            <v>2000</v>
          </cell>
          <cell r="E877">
            <v>9551</v>
          </cell>
          <cell r="F877" t="str">
            <v>1000 ha</v>
          </cell>
          <cell r="G877">
            <v>40706</v>
          </cell>
        </row>
        <row r="878">
          <cell r="A878" t="str">
            <v>FAWS-Ukraine-2000</v>
          </cell>
          <cell r="B878" t="str">
            <v>FAWS</v>
          </cell>
          <cell r="C878" t="str">
            <v>Ukraine</v>
          </cell>
          <cell r="D878">
            <v>2000</v>
          </cell>
          <cell r="E878">
            <v>5799</v>
          </cell>
          <cell r="F878" t="str">
            <v>1000 ha</v>
          </cell>
          <cell r="G878">
            <v>40706</v>
          </cell>
        </row>
        <row r="879">
          <cell r="A879" t="str">
            <v>OWLavailableforwoodsupply-Ukraine-2000</v>
          </cell>
          <cell r="B879" t="str">
            <v>OWLavailableforwoodsupply</v>
          </cell>
          <cell r="C879" t="str">
            <v>Ukraine</v>
          </cell>
          <cell r="D879">
            <v>2000</v>
          </cell>
          <cell r="E879">
            <v>0</v>
          </cell>
          <cell r="F879" t="str">
            <v>1000 ha</v>
          </cell>
          <cell r="G879">
            <v>40706</v>
          </cell>
        </row>
        <row r="880">
          <cell r="A880" t="str">
            <v>Forest-United Kingdom-2000</v>
          </cell>
          <cell r="B880" t="str">
            <v>Forest</v>
          </cell>
          <cell r="C880" t="str">
            <v>United Kingdom</v>
          </cell>
          <cell r="D880">
            <v>2000</v>
          </cell>
          <cell r="E880">
            <v>2793</v>
          </cell>
          <cell r="F880" t="str">
            <v>1000 ha</v>
          </cell>
          <cell r="G880">
            <v>40706</v>
          </cell>
        </row>
        <row r="881">
          <cell r="A881" t="str">
            <v>OWL-United Kingdom-2000</v>
          </cell>
          <cell r="B881" t="str">
            <v>OWL</v>
          </cell>
          <cell r="C881" t="str">
            <v>United Kingdom</v>
          </cell>
          <cell r="D881">
            <v>2000</v>
          </cell>
          <cell r="E881">
            <v>20</v>
          </cell>
          <cell r="F881" t="str">
            <v>1000 ha</v>
          </cell>
          <cell r="G881">
            <v>40706</v>
          </cell>
        </row>
        <row r="882">
          <cell r="A882" t="str">
            <v>ForestandOWL-United Kingdom-2000</v>
          </cell>
          <cell r="B882" t="str">
            <v>ForestandOWL</v>
          </cell>
          <cell r="C882" t="str">
            <v>United Kingdom</v>
          </cell>
          <cell r="D882">
            <v>2000</v>
          </cell>
          <cell r="E882">
            <v>2813</v>
          </cell>
          <cell r="F882" t="str">
            <v>1000 ha</v>
          </cell>
          <cell r="G882">
            <v>40706</v>
          </cell>
        </row>
        <row r="883">
          <cell r="A883" t="str">
            <v>FAWS-United Kingdom-2000</v>
          </cell>
          <cell r="B883" t="str">
            <v>FAWS</v>
          </cell>
          <cell r="C883" t="str">
            <v>United Kingdom</v>
          </cell>
          <cell r="D883">
            <v>2000</v>
          </cell>
          <cell r="E883">
            <v>2323</v>
          </cell>
          <cell r="F883" t="str">
            <v>1000 ha</v>
          </cell>
          <cell r="G883">
            <v>40706</v>
          </cell>
        </row>
        <row r="884">
          <cell r="A884" t="str">
            <v>OWLavailableforwoodsupply-United Kingdom-2000</v>
          </cell>
          <cell r="B884" t="str">
            <v>OWLavailableforwoodsupply</v>
          </cell>
          <cell r="C884" t="str">
            <v>United Kingdom</v>
          </cell>
          <cell r="D884">
            <v>2000</v>
          </cell>
          <cell r="E884">
            <v>0</v>
          </cell>
          <cell r="F884" t="str">
            <v>1000 ha</v>
          </cell>
          <cell r="G884">
            <v>40706</v>
          </cell>
        </row>
        <row r="885">
          <cell r="A885" t="str">
            <v>Forest-Albania-2005</v>
          </cell>
          <cell r="B885" t="str">
            <v>Forest</v>
          </cell>
          <cell r="C885" t="str">
            <v>Albania</v>
          </cell>
          <cell r="D885">
            <v>2005</v>
          </cell>
          <cell r="E885">
            <v>782.4</v>
          </cell>
          <cell r="F885" t="str">
            <v>1000 ha</v>
          </cell>
          <cell r="G885">
            <v>40706</v>
          </cell>
        </row>
        <row r="886">
          <cell r="A886" t="str">
            <v>OWL-Albania-2005</v>
          </cell>
          <cell r="B886" t="str">
            <v>OWL</v>
          </cell>
          <cell r="C886" t="str">
            <v>Albania</v>
          </cell>
          <cell r="D886">
            <v>2005</v>
          </cell>
          <cell r="E886">
            <v>257.8</v>
          </cell>
          <cell r="F886" t="str">
            <v>1000 ha</v>
          </cell>
          <cell r="G886">
            <v>40706</v>
          </cell>
        </row>
        <row r="887">
          <cell r="A887" t="str">
            <v>ForestandOWL-Albania-2005</v>
          </cell>
          <cell r="B887" t="str">
            <v>ForestandOWL</v>
          </cell>
          <cell r="C887" t="str">
            <v>Albania</v>
          </cell>
          <cell r="D887">
            <v>2005</v>
          </cell>
          <cell r="E887">
            <v>1040.2</v>
          </cell>
          <cell r="F887" t="str">
            <v>1000 ha</v>
          </cell>
          <cell r="G887">
            <v>40706</v>
          </cell>
        </row>
        <row r="888">
          <cell r="A888" t="str">
            <v>FAWS-Albania-2005</v>
          </cell>
          <cell r="B888" t="str">
            <v>FAWS</v>
          </cell>
          <cell r="C888" t="str">
            <v>Albania</v>
          </cell>
          <cell r="D888">
            <v>2005</v>
          </cell>
          <cell r="E888">
            <v>611.29999999999995</v>
          </cell>
          <cell r="F888" t="str">
            <v>1000 ha</v>
          </cell>
          <cell r="G888">
            <v>40706</v>
          </cell>
        </row>
        <row r="889">
          <cell r="A889" t="str">
            <v>OWLavailableforwoodsupply-Albania-2005</v>
          </cell>
          <cell r="B889" t="str">
            <v>OWLavailableforwoodsupply</v>
          </cell>
          <cell r="C889" t="str">
            <v>Albania</v>
          </cell>
          <cell r="D889">
            <v>2005</v>
          </cell>
          <cell r="E889">
            <v>215.9</v>
          </cell>
          <cell r="F889" t="str">
            <v>1000 ha</v>
          </cell>
          <cell r="G889">
            <v>40706</v>
          </cell>
        </row>
        <row r="890">
          <cell r="A890" t="str">
            <v>Forest-Andorra-2005</v>
          </cell>
          <cell r="B890" t="str">
            <v>Forest</v>
          </cell>
          <cell r="C890" t="str">
            <v>Andorra</v>
          </cell>
          <cell r="D890">
            <v>2005</v>
          </cell>
          <cell r="E890">
            <v>16</v>
          </cell>
          <cell r="F890" t="str">
            <v>1000 ha</v>
          </cell>
          <cell r="G890">
            <v>40706</v>
          </cell>
        </row>
        <row r="891">
          <cell r="A891" t="str">
            <v>OWL-Andorra-2005</v>
          </cell>
          <cell r="B891" t="str">
            <v>OWL</v>
          </cell>
          <cell r="C891" t="str">
            <v>Andorra</v>
          </cell>
          <cell r="D891">
            <v>2005</v>
          </cell>
          <cell r="E891">
            <v>0</v>
          </cell>
          <cell r="F891" t="str">
            <v>1000 ha</v>
          </cell>
          <cell r="G891">
            <v>40706</v>
          </cell>
        </row>
        <row r="892">
          <cell r="A892" t="str">
            <v>ForestandOWL-Andorra-2005</v>
          </cell>
          <cell r="B892" t="str">
            <v>ForestandOWL</v>
          </cell>
          <cell r="C892" t="str">
            <v>Andorra</v>
          </cell>
          <cell r="D892">
            <v>2005</v>
          </cell>
          <cell r="E892">
            <v>0</v>
          </cell>
          <cell r="F892" t="str">
            <v>1000 ha</v>
          </cell>
          <cell r="G892">
            <v>40706</v>
          </cell>
        </row>
        <row r="893">
          <cell r="A893" t="str">
            <v>FAWS-Andorra-2005</v>
          </cell>
          <cell r="B893" t="str">
            <v>FAWS</v>
          </cell>
          <cell r="C893" t="str">
            <v>Andorra</v>
          </cell>
          <cell r="D893">
            <v>2005</v>
          </cell>
          <cell r="E893">
            <v>0</v>
          </cell>
          <cell r="F893" t="str">
            <v>1000 ha</v>
          </cell>
          <cell r="G893">
            <v>40706</v>
          </cell>
        </row>
        <row r="894">
          <cell r="A894" t="str">
            <v>OWLavailableforwoodsupply-Andorra-2005</v>
          </cell>
          <cell r="B894" t="str">
            <v>OWLavailableforwoodsupply</v>
          </cell>
          <cell r="C894" t="str">
            <v>Andorra</v>
          </cell>
          <cell r="D894">
            <v>2005</v>
          </cell>
          <cell r="E894">
            <v>0</v>
          </cell>
          <cell r="F894" t="str">
            <v>1000 ha</v>
          </cell>
          <cell r="G894">
            <v>40706</v>
          </cell>
        </row>
        <row r="895">
          <cell r="A895" t="str">
            <v>Forest-Austria-2005</v>
          </cell>
          <cell r="B895" t="str">
            <v>Forest</v>
          </cell>
          <cell r="C895" t="str">
            <v>Austria</v>
          </cell>
          <cell r="D895">
            <v>2005</v>
          </cell>
          <cell r="E895">
            <v>3862</v>
          </cell>
          <cell r="F895" t="str">
            <v>1000 ha</v>
          </cell>
          <cell r="G895">
            <v>40706</v>
          </cell>
        </row>
        <row r="896">
          <cell r="A896" t="str">
            <v>OWL-Austria-2005</v>
          </cell>
          <cell r="B896" t="str">
            <v>OWL</v>
          </cell>
          <cell r="C896" t="str">
            <v>Austria</v>
          </cell>
          <cell r="D896">
            <v>2005</v>
          </cell>
          <cell r="E896">
            <v>118</v>
          </cell>
          <cell r="F896" t="str">
            <v>1000 ha</v>
          </cell>
          <cell r="G896">
            <v>40706</v>
          </cell>
        </row>
        <row r="897">
          <cell r="A897" t="str">
            <v>ForestandOWL-Austria-2005</v>
          </cell>
          <cell r="B897" t="str">
            <v>ForestandOWL</v>
          </cell>
          <cell r="C897" t="str">
            <v>Austria</v>
          </cell>
          <cell r="D897">
            <v>2005</v>
          </cell>
          <cell r="E897">
            <v>3980</v>
          </cell>
          <cell r="F897" t="str">
            <v>1000 ha</v>
          </cell>
          <cell r="G897">
            <v>40706</v>
          </cell>
        </row>
        <row r="898">
          <cell r="A898" t="str">
            <v>FAWS-Austria-2005</v>
          </cell>
          <cell r="B898" t="str">
            <v>FAWS</v>
          </cell>
          <cell r="C898" t="str">
            <v>Austria</v>
          </cell>
          <cell r="D898">
            <v>2005</v>
          </cell>
          <cell r="E898">
            <v>3343</v>
          </cell>
          <cell r="F898" t="str">
            <v>1000 ha</v>
          </cell>
          <cell r="G898">
            <v>40706</v>
          </cell>
        </row>
        <row r="899">
          <cell r="A899" t="str">
            <v>OWLavailableforwoodsupply-Austria-2005</v>
          </cell>
          <cell r="B899" t="str">
            <v>OWLavailableforwoodsupply</v>
          </cell>
          <cell r="C899" t="str">
            <v>Austria</v>
          </cell>
          <cell r="D899">
            <v>2005</v>
          </cell>
          <cell r="E899">
            <v>0</v>
          </cell>
          <cell r="F899" t="str">
            <v>1000 ha</v>
          </cell>
          <cell r="G899">
            <v>40706</v>
          </cell>
        </row>
        <row r="900">
          <cell r="A900" t="str">
            <v>Forest-Belarus-2005</v>
          </cell>
          <cell r="B900" t="str">
            <v>Forest</v>
          </cell>
          <cell r="C900" t="str">
            <v>Belarus</v>
          </cell>
          <cell r="D900">
            <v>2005</v>
          </cell>
          <cell r="E900">
            <v>8436</v>
          </cell>
          <cell r="F900" t="str">
            <v>1000 ha</v>
          </cell>
          <cell r="G900">
            <v>40706</v>
          </cell>
        </row>
        <row r="901">
          <cell r="A901" t="str">
            <v>OWL-Belarus-2005</v>
          </cell>
          <cell r="B901" t="str">
            <v>OWL</v>
          </cell>
          <cell r="C901" t="str">
            <v>Belarus</v>
          </cell>
          <cell r="D901">
            <v>2005</v>
          </cell>
          <cell r="E901">
            <v>499.3</v>
          </cell>
          <cell r="F901" t="str">
            <v>1000 ha</v>
          </cell>
          <cell r="G901">
            <v>40706</v>
          </cell>
        </row>
        <row r="902">
          <cell r="A902" t="str">
            <v>ForestandOWL-Belarus-2005</v>
          </cell>
          <cell r="B902" t="str">
            <v>ForestandOWL</v>
          </cell>
          <cell r="C902" t="str">
            <v>Belarus</v>
          </cell>
          <cell r="D902">
            <v>2005</v>
          </cell>
          <cell r="E902">
            <v>8935.2999999999993</v>
          </cell>
          <cell r="F902" t="str">
            <v>1000 ha</v>
          </cell>
          <cell r="G902">
            <v>40706</v>
          </cell>
        </row>
        <row r="903">
          <cell r="A903" t="str">
            <v>FAWS-Belarus-2005</v>
          </cell>
          <cell r="B903" t="str">
            <v>FAWS</v>
          </cell>
          <cell r="C903" t="str">
            <v>Belarus</v>
          </cell>
          <cell r="D903">
            <v>2005</v>
          </cell>
          <cell r="E903">
            <v>6376.3</v>
          </cell>
          <cell r="F903" t="str">
            <v>1000 ha</v>
          </cell>
          <cell r="G903">
            <v>40706</v>
          </cell>
        </row>
        <row r="904">
          <cell r="A904" t="str">
            <v>OWLavailableforwoodsupply-Belarus-2005</v>
          </cell>
          <cell r="B904" t="str">
            <v>OWLavailableforwoodsupply</v>
          </cell>
          <cell r="C904" t="str">
            <v>Belarus</v>
          </cell>
          <cell r="D904">
            <v>2005</v>
          </cell>
          <cell r="E904">
            <v>50</v>
          </cell>
          <cell r="F904" t="str">
            <v>1000 ha</v>
          </cell>
          <cell r="G904">
            <v>40706</v>
          </cell>
        </row>
        <row r="905">
          <cell r="A905" t="str">
            <v>Forest-Belgium-2005</v>
          </cell>
          <cell r="B905" t="str">
            <v>Forest</v>
          </cell>
          <cell r="C905" t="str">
            <v>Belgium</v>
          </cell>
          <cell r="D905">
            <v>2005</v>
          </cell>
          <cell r="E905">
            <v>672</v>
          </cell>
          <cell r="F905" t="str">
            <v>1000 ha</v>
          </cell>
          <cell r="G905">
            <v>40706</v>
          </cell>
        </row>
        <row r="906">
          <cell r="A906" t="str">
            <v>OWL-Belgium-2005</v>
          </cell>
          <cell r="B906" t="str">
            <v>OWL</v>
          </cell>
          <cell r="C906" t="str">
            <v>Belgium</v>
          </cell>
          <cell r="D906">
            <v>2005</v>
          </cell>
          <cell r="E906">
            <v>26</v>
          </cell>
          <cell r="F906" t="str">
            <v>1000 ha</v>
          </cell>
          <cell r="G906">
            <v>40706</v>
          </cell>
        </row>
        <row r="907">
          <cell r="A907" t="str">
            <v>ForestandOWL-Belgium-2005</v>
          </cell>
          <cell r="B907" t="str">
            <v>ForestandOWL</v>
          </cell>
          <cell r="C907" t="str">
            <v>Belgium</v>
          </cell>
          <cell r="D907">
            <v>2005</v>
          </cell>
          <cell r="E907">
            <v>698</v>
          </cell>
          <cell r="F907" t="str">
            <v>1000 ha</v>
          </cell>
          <cell r="G907">
            <v>40706</v>
          </cell>
        </row>
        <row r="908">
          <cell r="A908" t="str">
            <v>FAWS-Belgium-2005</v>
          </cell>
          <cell r="B908" t="str">
            <v>FAWS</v>
          </cell>
          <cell r="C908" t="str">
            <v>Belgium</v>
          </cell>
          <cell r="D908">
            <v>2005</v>
          </cell>
          <cell r="E908">
            <v>667</v>
          </cell>
          <cell r="F908" t="str">
            <v>1000 ha</v>
          </cell>
          <cell r="G908">
            <v>40706</v>
          </cell>
        </row>
        <row r="909">
          <cell r="A909" t="str">
            <v>OWLavailableforwoodsupply-Belgium-2005</v>
          </cell>
          <cell r="B909" t="str">
            <v>OWLavailableforwoodsupply</v>
          </cell>
          <cell r="C909" t="str">
            <v>Belgium</v>
          </cell>
          <cell r="D909">
            <v>2005</v>
          </cell>
          <cell r="E909">
            <v>0</v>
          </cell>
          <cell r="F909" t="str">
            <v>1000 ha</v>
          </cell>
          <cell r="G909">
            <v>40706</v>
          </cell>
        </row>
        <row r="910">
          <cell r="A910" t="str">
            <v>Forest-Bosnia and Herzegovina-2005</v>
          </cell>
          <cell r="B910" t="str">
            <v>Forest</v>
          </cell>
          <cell r="C910" t="str">
            <v>Bosnia and Herzegovina</v>
          </cell>
          <cell r="D910">
            <v>2005</v>
          </cell>
          <cell r="E910">
            <v>2185</v>
          </cell>
          <cell r="F910" t="str">
            <v>1000 ha</v>
          </cell>
          <cell r="G910">
            <v>40706</v>
          </cell>
        </row>
        <row r="911">
          <cell r="A911" t="str">
            <v>OWL-Bosnia and Herzegovina-2005</v>
          </cell>
          <cell r="B911" t="str">
            <v>OWL</v>
          </cell>
          <cell r="C911" t="str">
            <v>Bosnia and Herzegovina</v>
          </cell>
          <cell r="D911">
            <v>2005</v>
          </cell>
          <cell r="E911">
            <v>549</v>
          </cell>
          <cell r="F911" t="str">
            <v>1000 ha</v>
          </cell>
          <cell r="G911">
            <v>40706</v>
          </cell>
        </row>
        <row r="912">
          <cell r="A912" t="str">
            <v>ForestandOWL-Bosnia and Herzegovina-2005</v>
          </cell>
          <cell r="B912" t="str">
            <v>ForestandOWL</v>
          </cell>
          <cell r="C912" t="str">
            <v>Bosnia and Herzegovina</v>
          </cell>
          <cell r="D912">
            <v>2005</v>
          </cell>
          <cell r="E912">
            <v>2734</v>
          </cell>
          <cell r="F912" t="str">
            <v>1000 ha</v>
          </cell>
          <cell r="G912">
            <v>40706</v>
          </cell>
        </row>
        <row r="913">
          <cell r="A913" t="str">
            <v>FAWS-Bosnia and Herzegovina-2005</v>
          </cell>
          <cell r="B913" t="str">
            <v>FAWS</v>
          </cell>
          <cell r="C913" t="str">
            <v>Bosnia and Herzegovina</v>
          </cell>
          <cell r="D913">
            <v>2005</v>
          </cell>
          <cell r="E913">
            <v>1252</v>
          </cell>
          <cell r="F913" t="str">
            <v>1000 ha</v>
          </cell>
          <cell r="G913">
            <v>40706</v>
          </cell>
        </row>
        <row r="914">
          <cell r="A914" t="str">
            <v>OWLavailableforwoodsupply-Bosnia and Herzegovina-2005</v>
          </cell>
          <cell r="B914" t="str">
            <v>OWLavailableforwoodsupply</v>
          </cell>
          <cell r="C914" t="str">
            <v>Bosnia and Herzegovina</v>
          </cell>
          <cell r="D914">
            <v>2005</v>
          </cell>
          <cell r="E914">
            <v>0</v>
          </cell>
          <cell r="F914" t="str">
            <v>1000 ha</v>
          </cell>
          <cell r="G914">
            <v>40706</v>
          </cell>
        </row>
        <row r="915">
          <cell r="A915" t="str">
            <v>Forest-Bulgaria-2005</v>
          </cell>
          <cell r="B915" t="str">
            <v>Forest</v>
          </cell>
          <cell r="C915" t="str">
            <v>Bulgaria</v>
          </cell>
          <cell r="D915">
            <v>2005</v>
          </cell>
          <cell r="E915">
            <v>3651</v>
          </cell>
          <cell r="F915" t="str">
            <v>1000 ha</v>
          </cell>
          <cell r="G915">
            <v>40706</v>
          </cell>
        </row>
        <row r="916">
          <cell r="A916" t="str">
            <v>OWL-Bulgaria-2005</v>
          </cell>
          <cell r="B916" t="str">
            <v>OWL</v>
          </cell>
          <cell r="C916" t="str">
            <v>Bulgaria</v>
          </cell>
          <cell r="D916">
            <v>2005</v>
          </cell>
          <cell r="E916">
            <v>27</v>
          </cell>
          <cell r="F916" t="str">
            <v>1000 ha</v>
          </cell>
          <cell r="G916">
            <v>40706</v>
          </cell>
        </row>
        <row r="917">
          <cell r="A917" t="str">
            <v>ForestandOWL-Bulgaria-2005</v>
          </cell>
          <cell r="B917" t="str">
            <v>ForestandOWL</v>
          </cell>
          <cell r="C917" t="str">
            <v>Bulgaria</v>
          </cell>
          <cell r="D917">
            <v>2005</v>
          </cell>
          <cell r="E917">
            <v>3678</v>
          </cell>
          <cell r="F917" t="str">
            <v>1000 ha</v>
          </cell>
          <cell r="G917">
            <v>40706</v>
          </cell>
        </row>
        <row r="918">
          <cell r="A918" t="str">
            <v>FAWS-Bulgaria-2005</v>
          </cell>
          <cell r="B918" t="str">
            <v>FAWS</v>
          </cell>
          <cell r="C918" t="str">
            <v>Bulgaria</v>
          </cell>
          <cell r="D918">
            <v>2005</v>
          </cell>
          <cell r="E918">
            <v>2561</v>
          </cell>
          <cell r="F918" t="str">
            <v>1000 ha</v>
          </cell>
          <cell r="G918">
            <v>40706</v>
          </cell>
        </row>
        <row r="919">
          <cell r="A919" t="str">
            <v>OWLavailableforwoodsupply-Bulgaria-2005</v>
          </cell>
          <cell r="B919" t="str">
            <v>OWLavailableforwoodsupply</v>
          </cell>
          <cell r="C919" t="str">
            <v>Bulgaria</v>
          </cell>
          <cell r="D919">
            <v>2005</v>
          </cell>
          <cell r="E919">
            <v>0</v>
          </cell>
          <cell r="F919" t="str">
            <v>1000 ha</v>
          </cell>
          <cell r="G919">
            <v>40706</v>
          </cell>
        </row>
        <row r="920">
          <cell r="A920" t="str">
            <v>Forest-Canada-2005</v>
          </cell>
          <cell r="B920" t="str">
            <v>Forest</v>
          </cell>
          <cell r="C920" t="str">
            <v>Canada</v>
          </cell>
          <cell r="D920">
            <v>2005</v>
          </cell>
          <cell r="F920" t="str">
            <v>1000 ha</v>
          </cell>
          <cell r="G920">
            <v>40706</v>
          </cell>
        </row>
        <row r="921">
          <cell r="A921" t="str">
            <v>OWL-Canada-2005</v>
          </cell>
          <cell r="B921" t="str">
            <v>OWL</v>
          </cell>
          <cell r="C921" t="str">
            <v>Canada</v>
          </cell>
          <cell r="D921">
            <v>2005</v>
          </cell>
          <cell r="E921">
            <v>0</v>
          </cell>
          <cell r="F921" t="str">
            <v>1000 ha</v>
          </cell>
          <cell r="G921">
            <v>40706</v>
          </cell>
        </row>
        <row r="922">
          <cell r="A922" t="str">
            <v>FAWS-Canada-2005</v>
          </cell>
          <cell r="B922" t="str">
            <v>FAWS</v>
          </cell>
          <cell r="C922" t="str">
            <v>Canada</v>
          </cell>
          <cell r="D922">
            <v>2005</v>
          </cell>
          <cell r="E922">
            <v>310134</v>
          </cell>
          <cell r="F922" t="str">
            <v>1000 ha</v>
          </cell>
          <cell r="G922">
            <v>40706</v>
          </cell>
        </row>
        <row r="923">
          <cell r="A923" t="str">
            <v>ForestandOWL-Canada-2005</v>
          </cell>
          <cell r="B923" t="str">
            <v>ForestandOWL</v>
          </cell>
          <cell r="C923" t="str">
            <v>Canada</v>
          </cell>
          <cell r="D923">
            <v>2005</v>
          </cell>
          <cell r="E923">
            <v>310134</v>
          </cell>
          <cell r="F923" t="str">
            <v>1000 ha</v>
          </cell>
          <cell r="G923">
            <v>40706</v>
          </cell>
        </row>
        <row r="924">
          <cell r="A924" t="str">
            <v>OWLavailableforwoodsupply-Canada-2005</v>
          </cell>
          <cell r="B924" t="str">
            <v>OWLavailableforwoodsupply</v>
          </cell>
          <cell r="C924" t="str">
            <v>Canada</v>
          </cell>
          <cell r="D924">
            <v>2005</v>
          </cell>
          <cell r="F924" t="str">
            <v>1000 ha</v>
          </cell>
          <cell r="G924">
            <v>40706</v>
          </cell>
        </row>
        <row r="925">
          <cell r="A925" t="str">
            <v>Forest-Croatia-2005</v>
          </cell>
          <cell r="B925" t="str">
            <v>Forest</v>
          </cell>
          <cell r="C925" t="str">
            <v>Croatia</v>
          </cell>
          <cell r="D925">
            <v>2005</v>
          </cell>
          <cell r="E925">
            <v>2135</v>
          </cell>
          <cell r="F925" t="str">
            <v>1000 ha</v>
          </cell>
          <cell r="G925">
            <v>40706</v>
          </cell>
        </row>
        <row r="926">
          <cell r="A926" t="str">
            <v>OWL-Croatia-2005</v>
          </cell>
          <cell r="B926" t="str">
            <v>OWL</v>
          </cell>
          <cell r="C926" t="str">
            <v>Croatia</v>
          </cell>
          <cell r="D926">
            <v>2005</v>
          </cell>
          <cell r="E926">
            <v>346</v>
          </cell>
          <cell r="F926" t="str">
            <v>1000 ha</v>
          </cell>
          <cell r="G926">
            <v>40706</v>
          </cell>
        </row>
        <row r="927">
          <cell r="A927" t="str">
            <v>ForestandOWL-Croatia-2005</v>
          </cell>
          <cell r="B927" t="str">
            <v>ForestandOWL</v>
          </cell>
          <cell r="C927" t="str">
            <v>Croatia</v>
          </cell>
          <cell r="D927">
            <v>2005</v>
          </cell>
          <cell r="E927">
            <v>2481</v>
          </cell>
          <cell r="F927" t="str">
            <v>1000 ha</v>
          </cell>
          <cell r="G927">
            <v>40706</v>
          </cell>
        </row>
        <row r="928">
          <cell r="A928" t="str">
            <v>FAWS-Croatia-2005</v>
          </cell>
          <cell r="B928" t="str">
            <v>FAWS</v>
          </cell>
          <cell r="C928" t="str">
            <v>Croatia</v>
          </cell>
          <cell r="D928">
            <v>2005</v>
          </cell>
          <cell r="E928">
            <v>2032.5</v>
          </cell>
          <cell r="F928" t="str">
            <v>1000 ha</v>
          </cell>
          <cell r="G928">
            <v>40706</v>
          </cell>
        </row>
        <row r="929">
          <cell r="A929" t="str">
            <v>OWLavailableforwoodsupply-Croatia-2005</v>
          </cell>
          <cell r="B929" t="str">
            <v>OWLavailableforwoodsupply</v>
          </cell>
          <cell r="C929" t="str">
            <v>Croatia</v>
          </cell>
          <cell r="D929">
            <v>2005</v>
          </cell>
          <cell r="E929">
            <v>0</v>
          </cell>
          <cell r="F929" t="str">
            <v>1000 ha</v>
          </cell>
          <cell r="G929">
            <v>40706</v>
          </cell>
        </row>
        <row r="930">
          <cell r="A930" t="str">
            <v>Forest-Cyprus-2005</v>
          </cell>
          <cell r="B930" t="str">
            <v>Forest</v>
          </cell>
          <cell r="C930" t="str">
            <v>Cyprus</v>
          </cell>
          <cell r="D930">
            <v>2005</v>
          </cell>
          <cell r="E930">
            <v>174.4</v>
          </cell>
          <cell r="F930" t="str">
            <v>1000 ha</v>
          </cell>
          <cell r="G930">
            <v>40706</v>
          </cell>
        </row>
        <row r="931">
          <cell r="A931" t="str">
            <v>OWL-Cyprus-2005</v>
          </cell>
          <cell r="B931" t="str">
            <v>OWL</v>
          </cell>
          <cell r="C931" t="str">
            <v>Cyprus</v>
          </cell>
          <cell r="D931">
            <v>2005</v>
          </cell>
          <cell r="E931">
            <v>213.9</v>
          </cell>
          <cell r="F931" t="str">
            <v>1000 ha</v>
          </cell>
          <cell r="G931">
            <v>40706</v>
          </cell>
        </row>
        <row r="932">
          <cell r="A932" t="str">
            <v>ForestandOWL-Cyprus-2005</v>
          </cell>
          <cell r="B932" t="str">
            <v>ForestandOWL</v>
          </cell>
          <cell r="C932" t="str">
            <v>Cyprus</v>
          </cell>
          <cell r="D932">
            <v>2005</v>
          </cell>
          <cell r="E932">
            <v>388.3</v>
          </cell>
          <cell r="F932" t="str">
            <v>1000 ha</v>
          </cell>
          <cell r="G932">
            <v>40706</v>
          </cell>
        </row>
        <row r="933">
          <cell r="A933" t="str">
            <v>FAWS-Cyprus-2005</v>
          </cell>
          <cell r="B933" t="str">
            <v>FAWS</v>
          </cell>
          <cell r="C933" t="str">
            <v>Cyprus</v>
          </cell>
          <cell r="D933">
            <v>2005</v>
          </cell>
          <cell r="E933">
            <v>43.2</v>
          </cell>
          <cell r="F933" t="str">
            <v>1000 ha</v>
          </cell>
          <cell r="G933">
            <v>40706</v>
          </cell>
        </row>
        <row r="934">
          <cell r="A934" t="str">
            <v>OWLavailableforwoodsupply-Cyprus-2005</v>
          </cell>
          <cell r="B934" t="str">
            <v>OWLavailableforwoodsupply</v>
          </cell>
          <cell r="C934" t="str">
            <v>Cyprus</v>
          </cell>
          <cell r="D934">
            <v>2005</v>
          </cell>
          <cell r="E934">
            <v>0</v>
          </cell>
          <cell r="F934" t="str">
            <v>1000 ha</v>
          </cell>
          <cell r="G934">
            <v>40706</v>
          </cell>
        </row>
        <row r="935">
          <cell r="A935" t="str">
            <v>Forest-Czech Republic-2005</v>
          </cell>
          <cell r="B935" t="str">
            <v>Forest</v>
          </cell>
          <cell r="C935" t="str">
            <v>Czech Republic</v>
          </cell>
          <cell r="D935">
            <v>2005</v>
          </cell>
          <cell r="E935">
            <v>2647</v>
          </cell>
          <cell r="F935" t="str">
            <v>1000 ha</v>
          </cell>
          <cell r="G935">
            <v>40706</v>
          </cell>
        </row>
        <row r="936">
          <cell r="A936" t="str">
            <v>OWL-Czech Republic-2005</v>
          </cell>
          <cell r="B936" t="str">
            <v>OWL</v>
          </cell>
          <cell r="C936" t="str">
            <v>Czech Republic</v>
          </cell>
          <cell r="D936">
            <v>2005</v>
          </cell>
          <cell r="E936">
            <v>0</v>
          </cell>
          <cell r="F936" t="str">
            <v>1000 ha</v>
          </cell>
          <cell r="G936">
            <v>40706</v>
          </cell>
        </row>
        <row r="937">
          <cell r="A937" t="str">
            <v>ForestandOWL-Czech Republic-2005</v>
          </cell>
          <cell r="B937" t="str">
            <v>ForestandOWL</v>
          </cell>
          <cell r="C937" t="str">
            <v>Czech Republic</v>
          </cell>
          <cell r="D937">
            <v>2005</v>
          </cell>
          <cell r="E937">
            <v>2647</v>
          </cell>
          <cell r="F937" t="str">
            <v>1000 ha</v>
          </cell>
          <cell r="G937">
            <v>40706</v>
          </cell>
        </row>
        <row r="938">
          <cell r="A938" t="str">
            <v>FAWS-Czech Republic-2005</v>
          </cell>
          <cell r="B938" t="str">
            <v>FAWS</v>
          </cell>
          <cell r="C938" t="str">
            <v>Czech Republic</v>
          </cell>
          <cell r="D938">
            <v>2005</v>
          </cell>
          <cell r="E938">
            <v>2518</v>
          </cell>
          <cell r="F938" t="str">
            <v>1000 ha</v>
          </cell>
          <cell r="G938">
            <v>40706</v>
          </cell>
        </row>
        <row r="939">
          <cell r="A939" t="str">
            <v>OWLavailableforwoodsupply-Czech Republic-2005</v>
          </cell>
          <cell r="B939" t="str">
            <v>OWLavailableforwoodsupply</v>
          </cell>
          <cell r="C939" t="str">
            <v>Czech Republic</v>
          </cell>
          <cell r="D939">
            <v>2005</v>
          </cell>
          <cell r="E939">
            <v>0</v>
          </cell>
          <cell r="F939" t="str">
            <v>1000 ha</v>
          </cell>
          <cell r="G939">
            <v>40706</v>
          </cell>
        </row>
        <row r="940">
          <cell r="A940" t="str">
            <v>Forest-Denmark-2005</v>
          </cell>
          <cell r="B940" t="str">
            <v>Forest</v>
          </cell>
          <cell r="C940" t="str">
            <v>Denmark</v>
          </cell>
          <cell r="D940">
            <v>2005</v>
          </cell>
          <cell r="E940">
            <v>500</v>
          </cell>
          <cell r="F940" t="str">
            <v>1000 ha</v>
          </cell>
          <cell r="G940">
            <v>40706</v>
          </cell>
        </row>
        <row r="941">
          <cell r="A941" t="str">
            <v>OWL-Denmark-2005</v>
          </cell>
          <cell r="B941" t="str">
            <v>OWL</v>
          </cell>
          <cell r="C941" t="str">
            <v>Denmark</v>
          </cell>
          <cell r="D941">
            <v>2005</v>
          </cell>
          <cell r="E941">
            <v>136</v>
          </cell>
          <cell r="F941" t="str">
            <v>1000 ha</v>
          </cell>
          <cell r="G941">
            <v>40706</v>
          </cell>
        </row>
        <row r="942">
          <cell r="A942" t="str">
            <v>ForestandOWL-Denmark-2005</v>
          </cell>
          <cell r="B942" t="str">
            <v>ForestandOWL</v>
          </cell>
          <cell r="C942" t="str">
            <v>Denmark</v>
          </cell>
          <cell r="D942">
            <v>2005</v>
          </cell>
          <cell r="E942">
            <v>636</v>
          </cell>
          <cell r="F942" t="str">
            <v>1000 ha</v>
          </cell>
          <cell r="G942">
            <v>40706</v>
          </cell>
        </row>
        <row r="943">
          <cell r="A943" t="str">
            <v>FAWS-Denmark-2005</v>
          </cell>
          <cell r="B943" t="str">
            <v>FAWS</v>
          </cell>
          <cell r="C943" t="str">
            <v>Denmark</v>
          </cell>
          <cell r="D943">
            <v>2005</v>
          </cell>
          <cell r="E943">
            <v>385</v>
          </cell>
          <cell r="F943" t="str">
            <v>1000 ha</v>
          </cell>
          <cell r="G943">
            <v>40706</v>
          </cell>
        </row>
        <row r="944">
          <cell r="A944" t="str">
            <v>OWLavailableforwoodsupply-Denmark-2005</v>
          </cell>
          <cell r="B944" t="str">
            <v>OWLavailableforwoodsupply</v>
          </cell>
          <cell r="C944" t="str">
            <v>Denmark</v>
          </cell>
          <cell r="D944">
            <v>2005</v>
          </cell>
          <cell r="E944">
            <v>0</v>
          </cell>
          <cell r="F944" t="str">
            <v>1000 ha</v>
          </cell>
          <cell r="G944">
            <v>40706</v>
          </cell>
        </row>
        <row r="945">
          <cell r="A945" t="str">
            <v>Forest-Estonia-2005</v>
          </cell>
          <cell r="B945" t="str">
            <v>Forest</v>
          </cell>
          <cell r="C945" t="str">
            <v>Estonia</v>
          </cell>
          <cell r="D945">
            <v>2005</v>
          </cell>
          <cell r="E945">
            <v>2264</v>
          </cell>
          <cell r="F945" t="str">
            <v>1000 ha</v>
          </cell>
          <cell r="G945">
            <v>40706</v>
          </cell>
        </row>
        <row r="946">
          <cell r="A946" t="str">
            <v>OWL-Estonia-2005</v>
          </cell>
          <cell r="B946" t="str">
            <v>OWL</v>
          </cell>
          <cell r="C946" t="str">
            <v>Estonia</v>
          </cell>
          <cell r="D946">
            <v>2005</v>
          </cell>
          <cell r="E946">
            <v>94</v>
          </cell>
          <cell r="F946" t="str">
            <v>1000 ha</v>
          </cell>
          <cell r="G946">
            <v>40706</v>
          </cell>
        </row>
        <row r="947">
          <cell r="A947" t="str">
            <v>ForestandOWL-Estonia-2005</v>
          </cell>
          <cell r="B947" t="str">
            <v>ForestandOWL</v>
          </cell>
          <cell r="C947" t="str">
            <v>Estonia</v>
          </cell>
          <cell r="D947">
            <v>2005</v>
          </cell>
          <cell r="E947">
            <v>2358</v>
          </cell>
          <cell r="F947" t="str">
            <v>1000 ha</v>
          </cell>
          <cell r="G947">
            <v>40706</v>
          </cell>
        </row>
        <row r="948">
          <cell r="A948" t="str">
            <v>FAWS-Estonia-2005</v>
          </cell>
          <cell r="B948" t="str">
            <v>FAWS</v>
          </cell>
          <cell r="C948" t="str">
            <v>Estonia</v>
          </cell>
          <cell r="D948">
            <v>2005</v>
          </cell>
          <cell r="E948">
            <v>2074.1</v>
          </cell>
          <cell r="F948" t="str">
            <v>1000 ha</v>
          </cell>
          <cell r="G948">
            <v>40706</v>
          </cell>
        </row>
        <row r="949">
          <cell r="A949" t="str">
            <v>OWLavailableforwoodsupply-Estonia-2005</v>
          </cell>
          <cell r="B949" t="str">
            <v>OWLavailableforwoodsupply</v>
          </cell>
          <cell r="C949" t="str">
            <v>Estonia</v>
          </cell>
          <cell r="D949">
            <v>2005</v>
          </cell>
          <cell r="E949">
            <v>92</v>
          </cell>
          <cell r="F949" t="str">
            <v>1000 ha</v>
          </cell>
          <cell r="G949">
            <v>40706</v>
          </cell>
        </row>
        <row r="950">
          <cell r="A950" t="str">
            <v>Forest-Finland-2005</v>
          </cell>
          <cell r="B950" t="str">
            <v>Forest</v>
          </cell>
          <cell r="C950" t="str">
            <v>Finland</v>
          </cell>
          <cell r="D950">
            <v>2005</v>
          </cell>
          <cell r="E950">
            <v>22130</v>
          </cell>
          <cell r="F950" t="str">
            <v>1000 ha</v>
          </cell>
          <cell r="G950">
            <v>40706</v>
          </cell>
        </row>
        <row r="951">
          <cell r="A951" t="str">
            <v>OWL-Finland-2005</v>
          </cell>
          <cell r="B951" t="str">
            <v>OWL</v>
          </cell>
          <cell r="C951" t="str">
            <v>Finland</v>
          </cell>
          <cell r="D951">
            <v>2005</v>
          </cell>
          <cell r="E951">
            <v>1181</v>
          </cell>
          <cell r="F951" t="str">
            <v>1000 ha</v>
          </cell>
          <cell r="G951">
            <v>40706</v>
          </cell>
        </row>
        <row r="952">
          <cell r="A952" t="str">
            <v>ForestandOWL-Finland-2005</v>
          </cell>
          <cell r="B952" t="str">
            <v>ForestandOWL</v>
          </cell>
          <cell r="C952" t="str">
            <v>Finland</v>
          </cell>
          <cell r="D952">
            <v>2005</v>
          </cell>
          <cell r="E952">
            <v>23311</v>
          </cell>
          <cell r="F952" t="str">
            <v>1000 ha</v>
          </cell>
          <cell r="G952">
            <v>40706</v>
          </cell>
        </row>
        <row r="953">
          <cell r="A953" t="str">
            <v>FAWS-Finland-2005</v>
          </cell>
          <cell r="B953" t="str">
            <v>FAWS</v>
          </cell>
          <cell r="C953" t="str">
            <v>Finland</v>
          </cell>
          <cell r="D953">
            <v>2005</v>
          </cell>
          <cell r="E953">
            <v>20004</v>
          </cell>
          <cell r="F953" t="str">
            <v>1000 ha</v>
          </cell>
          <cell r="G953">
            <v>40706</v>
          </cell>
        </row>
        <row r="954">
          <cell r="A954" t="str">
            <v>OWLavailableforwoodsupply-Finland-2005</v>
          </cell>
          <cell r="B954" t="str">
            <v>OWLavailableforwoodsupply</v>
          </cell>
          <cell r="C954" t="str">
            <v>Finland</v>
          </cell>
          <cell r="D954">
            <v>2005</v>
          </cell>
          <cell r="E954">
            <v>734</v>
          </cell>
          <cell r="F954" t="str">
            <v>1000 ha</v>
          </cell>
          <cell r="G954">
            <v>40706</v>
          </cell>
        </row>
        <row r="955">
          <cell r="A955" t="str">
            <v>Forest-France-2005</v>
          </cell>
          <cell r="B955" t="str">
            <v>Forest</v>
          </cell>
          <cell r="C955" t="str">
            <v>France</v>
          </cell>
          <cell r="D955">
            <v>2005</v>
          </cell>
          <cell r="E955">
            <v>15554</v>
          </cell>
          <cell r="F955" t="str">
            <v>1000 ha</v>
          </cell>
          <cell r="G955">
            <v>40706</v>
          </cell>
        </row>
        <row r="956">
          <cell r="A956" t="str">
            <v>OWL-France-2005</v>
          </cell>
          <cell r="B956" t="str">
            <v>OWL</v>
          </cell>
          <cell r="C956" t="str">
            <v>France</v>
          </cell>
          <cell r="D956">
            <v>2005</v>
          </cell>
          <cell r="E956">
            <v>1708</v>
          </cell>
          <cell r="F956" t="str">
            <v>1000 ha</v>
          </cell>
          <cell r="G956">
            <v>40706</v>
          </cell>
        </row>
        <row r="957">
          <cell r="A957" t="str">
            <v>ForestandOWL-France-2005</v>
          </cell>
          <cell r="B957" t="str">
            <v>ForestandOWL</v>
          </cell>
          <cell r="C957" t="str">
            <v>France</v>
          </cell>
          <cell r="D957">
            <v>2005</v>
          </cell>
          <cell r="E957">
            <v>17262</v>
          </cell>
          <cell r="F957" t="str">
            <v>1000 ha</v>
          </cell>
          <cell r="G957">
            <v>40706</v>
          </cell>
        </row>
        <row r="958">
          <cell r="A958" t="str">
            <v>FAWS-France-2005</v>
          </cell>
          <cell r="B958" t="str">
            <v>FAWS</v>
          </cell>
          <cell r="C958" t="str">
            <v>France</v>
          </cell>
          <cell r="D958">
            <v>2005</v>
          </cell>
          <cell r="E958">
            <v>14743</v>
          </cell>
          <cell r="F958" t="str">
            <v>1000 ha</v>
          </cell>
          <cell r="G958">
            <v>40706</v>
          </cell>
        </row>
        <row r="959">
          <cell r="A959" t="str">
            <v>OWLavailableforwoodsupply-France-2005</v>
          </cell>
          <cell r="B959" t="str">
            <v>OWLavailableforwoodsupply</v>
          </cell>
          <cell r="C959" t="str">
            <v>France</v>
          </cell>
          <cell r="D959">
            <v>2005</v>
          </cell>
          <cell r="E959">
            <v>0</v>
          </cell>
          <cell r="F959" t="str">
            <v>1000 ha</v>
          </cell>
          <cell r="G959">
            <v>40706</v>
          </cell>
        </row>
        <row r="960">
          <cell r="A960" t="str">
            <v>Forest-Georgia-2005</v>
          </cell>
          <cell r="B960" t="str">
            <v>Forest</v>
          </cell>
          <cell r="C960" t="str">
            <v>Georgia</v>
          </cell>
          <cell r="D960">
            <v>2005</v>
          </cell>
          <cell r="E960">
            <v>2770.1</v>
          </cell>
          <cell r="F960" t="str">
            <v>1000 ha</v>
          </cell>
          <cell r="G960">
            <v>40706</v>
          </cell>
        </row>
        <row r="961">
          <cell r="A961" t="str">
            <v>OWL-Georgia-2005</v>
          </cell>
          <cell r="B961" t="str">
            <v>OWL</v>
          </cell>
          <cell r="C961" t="str">
            <v>Georgia</v>
          </cell>
          <cell r="D961">
            <v>2005</v>
          </cell>
          <cell r="E961">
            <v>235.2</v>
          </cell>
          <cell r="F961" t="str">
            <v>1000 ha</v>
          </cell>
          <cell r="G961">
            <v>40706</v>
          </cell>
        </row>
        <row r="962">
          <cell r="A962" t="str">
            <v>ForestandOWL-Georgia-2005</v>
          </cell>
          <cell r="B962" t="str">
            <v>ForestandOWL</v>
          </cell>
          <cell r="C962" t="str">
            <v>Georgia</v>
          </cell>
          <cell r="D962">
            <v>2005</v>
          </cell>
          <cell r="E962">
            <v>3005.3</v>
          </cell>
          <cell r="F962" t="str">
            <v>1000 ha</v>
          </cell>
          <cell r="G962">
            <v>40706</v>
          </cell>
        </row>
        <row r="963">
          <cell r="A963" t="str">
            <v>FAWS-Georgia-2005</v>
          </cell>
          <cell r="B963" t="str">
            <v>FAWS</v>
          </cell>
          <cell r="C963" t="str">
            <v>Georgia</v>
          </cell>
          <cell r="D963">
            <v>2005</v>
          </cell>
          <cell r="E963">
            <v>2344</v>
          </cell>
          <cell r="F963" t="str">
            <v>1000 ha</v>
          </cell>
          <cell r="G963">
            <v>40706</v>
          </cell>
        </row>
        <row r="964">
          <cell r="A964" t="str">
            <v>OWLavailableforwoodsupply-Georgia-2005</v>
          </cell>
          <cell r="B964" t="str">
            <v>OWLavailableforwoodsupply</v>
          </cell>
          <cell r="C964" t="str">
            <v>Georgia</v>
          </cell>
          <cell r="D964">
            <v>2005</v>
          </cell>
          <cell r="E964">
            <v>0</v>
          </cell>
          <cell r="F964" t="str">
            <v>1000 ha</v>
          </cell>
          <cell r="G964">
            <v>40706</v>
          </cell>
        </row>
        <row r="965">
          <cell r="A965" t="str">
            <v>Forest-Germany-2005</v>
          </cell>
          <cell r="B965" t="str">
            <v>Forest</v>
          </cell>
          <cell r="C965" t="str">
            <v>Germany</v>
          </cell>
          <cell r="D965">
            <v>2005</v>
          </cell>
          <cell r="E965">
            <v>11076</v>
          </cell>
          <cell r="F965" t="str">
            <v>1000 ha</v>
          </cell>
          <cell r="G965">
            <v>40706</v>
          </cell>
        </row>
        <row r="966">
          <cell r="A966" t="str">
            <v>OWL-Germany-2005</v>
          </cell>
          <cell r="B966" t="str">
            <v>OWL</v>
          </cell>
          <cell r="C966" t="str">
            <v>Germany</v>
          </cell>
          <cell r="D966">
            <v>2005</v>
          </cell>
          <cell r="E966">
            <v>0</v>
          </cell>
          <cell r="F966" t="str">
            <v>1000 ha</v>
          </cell>
          <cell r="G966">
            <v>40706</v>
          </cell>
        </row>
        <row r="967">
          <cell r="A967" t="str">
            <v>ForestandOWL-Germany-2005</v>
          </cell>
          <cell r="B967" t="str">
            <v>ForestandOWL</v>
          </cell>
          <cell r="C967" t="str">
            <v>Germany</v>
          </cell>
          <cell r="D967">
            <v>2005</v>
          </cell>
          <cell r="E967">
            <v>0</v>
          </cell>
          <cell r="F967" t="str">
            <v>1000 ha</v>
          </cell>
          <cell r="G967">
            <v>40706</v>
          </cell>
        </row>
        <row r="968">
          <cell r="A968" t="str">
            <v>FAWS-Germany-2005</v>
          </cell>
          <cell r="B968" t="str">
            <v>FAWS</v>
          </cell>
          <cell r="C968" t="str">
            <v>Germany</v>
          </cell>
          <cell r="D968">
            <v>2005</v>
          </cell>
          <cell r="E968">
            <v>10568</v>
          </cell>
          <cell r="F968" t="str">
            <v>1000 ha</v>
          </cell>
          <cell r="G968">
            <v>40706</v>
          </cell>
        </row>
        <row r="969">
          <cell r="A969" t="str">
            <v>OWLavailableforwoodsupply-Germany-2005</v>
          </cell>
          <cell r="B969" t="str">
            <v>OWLavailableforwoodsupply</v>
          </cell>
          <cell r="C969" t="str">
            <v>Germany</v>
          </cell>
          <cell r="D969">
            <v>2005</v>
          </cell>
          <cell r="E969">
            <v>0</v>
          </cell>
          <cell r="F969" t="str">
            <v>1000 ha</v>
          </cell>
          <cell r="G969">
            <v>40706</v>
          </cell>
        </row>
        <row r="970">
          <cell r="A970" t="str">
            <v>Forest-Greece-2005</v>
          </cell>
          <cell r="B970" t="str">
            <v>Forest</v>
          </cell>
          <cell r="C970" t="str">
            <v>Greece</v>
          </cell>
          <cell r="D970">
            <v>2005</v>
          </cell>
          <cell r="E970">
            <v>3752</v>
          </cell>
          <cell r="F970" t="str">
            <v>1000 ha</v>
          </cell>
          <cell r="G970">
            <v>40706</v>
          </cell>
        </row>
        <row r="971">
          <cell r="A971" t="str">
            <v>OWL-Greece-2005</v>
          </cell>
          <cell r="B971" t="str">
            <v>OWL</v>
          </cell>
          <cell r="C971" t="str">
            <v>Greece</v>
          </cell>
          <cell r="D971">
            <v>2005</v>
          </cell>
          <cell r="E971">
            <v>2780</v>
          </cell>
          <cell r="F971" t="str">
            <v>1000 ha</v>
          </cell>
          <cell r="G971">
            <v>40706</v>
          </cell>
        </row>
        <row r="972">
          <cell r="A972" t="str">
            <v>ForestandOWL-Greece-2005</v>
          </cell>
          <cell r="B972" t="str">
            <v>ForestandOWL</v>
          </cell>
          <cell r="C972" t="str">
            <v>Greece</v>
          </cell>
          <cell r="D972">
            <v>2005</v>
          </cell>
          <cell r="E972">
            <v>6532</v>
          </cell>
          <cell r="F972" t="str">
            <v>1000 ha</v>
          </cell>
          <cell r="G972">
            <v>40706</v>
          </cell>
        </row>
        <row r="973">
          <cell r="A973" t="str">
            <v>FAWS-Greece-2005</v>
          </cell>
          <cell r="B973" t="str">
            <v>FAWS</v>
          </cell>
          <cell r="C973" t="str">
            <v>Greece</v>
          </cell>
          <cell r="D973">
            <v>2005</v>
          </cell>
          <cell r="E973">
            <v>3455.6</v>
          </cell>
          <cell r="F973" t="str">
            <v>1000 ha</v>
          </cell>
          <cell r="G973">
            <v>40706</v>
          </cell>
        </row>
        <row r="974">
          <cell r="A974" t="str">
            <v>OWLavailableforwoodsupply-Greece-2005</v>
          </cell>
          <cell r="B974" t="str">
            <v>OWLavailableforwoodsupply</v>
          </cell>
          <cell r="C974" t="str">
            <v>Greece</v>
          </cell>
          <cell r="D974">
            <v>2005</v>
          </cell>
          <cell r="E974">
            <v>0</v>
          </cell>
          <cell r="F974" t="str">
            <v>1000 ha</v>
          </cell>
          <cell r="G974">
            <v>40706</v>
          </cell>
        </row>
        <row r="975">
          <cell r="A975" t="str">
            <v>Forest-Holy See-2005</v>
          </cell>
          <cell r="B975" t="str">
            <v>Forest</v>
          </cell>
          <cell r="C975" t="str">
            <v>Holy See</v>
          </cell>
          <cell r="D975">
            <v>2005</v>
          </cell>
          <cell r="E975">
            <v>0</v>
          </cell>
          <cell r="F975" t="str">
            <v>1000 ha</v>
          </cell>
          <cell r="G975">
            <v>40706</v>
          </cell>
        </row>
        <row r="976">
          <cell r="A976" t="str">
            <v>OWL-Holy See-2005</v>
          </cell>
          <cell r="B976" t="str">
            <v>OWL</v>
          </cell>
          <cell r="C976" t="str">
            <v>Holy See</v>
          </cell>
          <cell r="D976">
            <v>2005</v>
          </cell>
          <cell r="E976">
            <v>0</v>
          </cell>
          <cell r="F976" t="str">
            <v>1000 ha</v>
          </cell>
          <cell r="G976">
            <v>40706</v>
          </cell>
        </row>
        <row r="977">
          <cell r="A977" t="str">
            <v>ForestandOWL-Holy See-2005</v>
          </cell>
          <cell r="B977" t="str">
            <v>ForestandOWL</v>
          </cell>
          <cell r="C977" t="str">
            <v>Holy See</v>
          </cell>
          <cell r="D977">
            <v>2005</v>
          </cell>
          <cell r="E977">
            <v>0</v>
          </cell>
          <cell r="F977" t="str">
            <v>1000 ha</v>
          </cell>
          <cell r="G977">
            <v>40706</v>
          </cell>
        </row>
        <row r="978">
          <cell r="A978" t="str">
            <v>FAWS-Holy See-2005</v>
          </cell>
          <cell r="B978" t="str">
            <v>FAWS</v>
          </cell>
          <cell r="C978" t="str">
            <v>Holy See</v>
          </cell>
          <cell r="D978">
            <v>2005</v>
          </cell>
          <cell r="E978">
            <v>0</v>
          </cell>
          <cell r="F978" t="str">
            <v>1000 ha</v>
          </cell>
          <cell r="G978">
            <v>40706</v>
          </cell>
        </row>
        <row r="979">
          <cell r="A979" t="str">
            <v>OWLavailableforwoodsupply-Holy See-2005</v>
          </cell>
          <cell r="B979" t="str">
            <v>OWLavailableforwoodsupply</v>
          </cell>
          <cell r="C979" t="str">
            <v>Holy See</v>
          </cell>
          <cell r="D979">
            <v>2005</v>
          </cell>
          <cell r="E979">
            <v>0</v>
          </cell>
          <cell r="F979" t="str">
            <v>1000 ha</v>
          </cell>
          <cell r="G979">
            <v>40706</v>
          </cell>
        </row>
        <row r="980">
          <cell r="A980" t="str">
            <v>Forest-Hungary-2005</v>
          </cell>
          <cell r="B980" t="str">
            <v>Forest</v>
          </cell>
          <cell r="C980" t="str">
            <v>Hungary</v>
          </cell>
          <cell r="D980">
            <v>2005</v>
          </cell>
          <cell r="E980">
            <v>1948</v>
          </cell>
          <cell r="F980" t="str">
            <v>1000 ha</v>
          </cell>
          <cell r="G980">
            <v>40706</v>
          </cell>
        </row>
        <row r="981">
          <cell r="A981" t="str">
            <v>OWL-Hungary-2005</v>
          </cell>
          <cell r="B981" t="str">
            <v>OWL</v>
          </cell>
          <cell r="C981" t="str">
            <v>Hungary</v>
          </cell>
          <cell r="D981">
            <v>2005</v>
          </cell>
          <cell r="E981">
            <v>0</v>
          </cell>
          <cell r="F981" t="str">
            <v>1000 ha</v>
          </cell>
          <cell r="G981">
            <v>40706</v>
          </cell>
        </row>
        <row r="982">
          <cell r="A982" t="str">
            <v>ForestandOWL-Hungary-2005</v>
          </cell>
          <cell r="B982" t="str">
            <v>ForestandOWL</v>
          </cell>
          <cell r="C982" t="str">
            <v>Hungary</v>
          </cell>
          <cell r="D982">
            <v>2005</v>
          </cell>
          <cell r="E982">
            <v>1948</v>
          </cell>
          <cell r="F982" t="str">
            <v>1000 ha</v>
          </cell>
          <cell r="G982">
            <v>40706</v>
          </cell>
        </row>
        <row r="983">
          <cell r="A983" t="str">
            <v>FAWS-Hungary-2005</v>
          </cell>
          <cell r="B983" t="str">
            <v>FAWS</v>
          </cell>
          <cell r="C983" t="str">
            <v>Hungary</v>
          </cell>
          <cell r="D983">
            <v>2005</v>
          </cell>
          <cell r="E983">
            <v>1684</v>
          </cell>
          <cell r="F983" t="str">
            <v>1000 ha</v>
          </cell>
          <cell r="G983">
            <v>40706</v>
          </cell>
        </row>
        <row r="984">
          <cell r="A984" t="str">
            <v>OWLavailableforwoodsupply-Hungary-2005</v>
          </cell>
          <cell r="B984" t="str">
            <v>OWLavailableforwoodsupply</v>
          </cell>
          <cell r="C984" t="str">
            <v>Hungary</v>
          </cell>
          <cell r="D984">
            <v>2005</v>
          </cell>
          <cell r="E984">
            <v>0</v>
          </cell>
          <cell r="F984" t="str">
            <v>1000 ha</v>
          </cell>
          <cell r="G984">
            <v>40706</v>
          </cell>
        </row>
        <row r="985">
          <cell r="A985" t="str">
            <v>Forest-Iceland-2005</v>
          </cell>
          <cell r="B985" t="str">
            <v>Forest</v>
          </cell>
          <cell r="C985" t="str">
            <v>Iceland</v>
          </cell>
          <cell r="D985">
            <v>2005</v>
          </cell>
          <cell r="E985">
            <v>43.1</v>
          </cell>
          <cell r="F985" t="str">
            <v>1000 ha</v>
          </cell>
          <cell r="G985">
            <v>40706</v>
          </cell>
        </row>
        <row r="986">
          <cell r="A986" t="str">
            <v>OWL-Iceland-2005</v>
          </cell>
          <cell r="B986" t="str">
            <v>OWL</v>
          </cell>
          <cell r="C986" t="str">
            <v>Iceland</v>
          </cell>
          <cell r="D986">
            <v>2005</v>
          </cell>
          <cell r="E986">
            <v>106.1</v>
          </cell>
          <cell r="F986" t="str">
            <v>1000 ha</v>
          </cell>
          <cell r="G986">
            <v>40706</v>
          </cell>
        </row>
        <row r="987">
          <cell r="A987" t="str">
            <v>ForestandOWL-Iceland-2005</v>
          </cell>
          <cell r="B987" t="str">
            <v>ForestandOWL</v>
          </cell>
          <cell r="C987" t="str">
            <v>Iceland</v>
          </cell>
          <cell r="D987">
            <v>2005</v>
          </cell>
          <cell r="E987">
            <v>149.19999999999999</v>
          </cell>
          <cell r="F987" t="str">
            <v>1000 ha</v>
          </cell>
          <cell r="G987">
            <v>40706</v>
          </cell>
        </row>
        <row r="988">
          <cell r="A988" t="str">
            <v>FAWS-Iceland-2005</v>
          </cell>
          <cell r="B988" t="str">
            <v>FAWS</v>
          </cell>
          <cell r="C988" t="str">
            <v>Iceland</v>
          </cell>
          <cell r="D988">
            <v>2005</v>
          </cell>
          <cell r="E988">
            <v>41.5</v>
          </cell>
          <cell r="F988" t="str">
            <v>1000 ha</v>
          </cell>
          <cell r="G988">
            <v>40706</v>
          </cell>
        </row>
        <row r="989">
          <cell r="A989" t="str">
            <v>OWLavailableforwoodsupply-Iceland-2005</v>
          </cell>
          <cell r="B989" t="str">
            <v>OWLavailableforwoodsupply</v>
          </cell>
          <cell r="C989" t="str">
            <v>Iceland</v>
          </cell>
          <cell r="D989">
            <v>2005</v>
          </cell>
          <cell r="E989">
            <v>94.1</v>
          </cell>
          <cell r="F989" t="str">
            <v>1000 ha</v>
          </cell>
          <cell r="G989">
            <v>40706</v>
          </cell>
        </row>
        <row r="990">
          <cell r="A990" t="str">
            <v>Forest-Ireland-2005</v>
          </cell>
          <cell r="B990" t="str">
            <v>Forest</v>
          </cell>
          <cell r="C990" t="str">
            <v>Ireland</v>
          </cell>
          <cell r="D990">
            <v>2005</v>
          </cell>
          <cell r="E990">
            <v>669</v>
          </cell>
          <cell r="F990" t="str">
            <v>1000 ha</v>
          </cell>
          <cell r="G990">
            <v>40706</v>
          </cell>
        </row>
        <row r="991">
          <cell r="A991" t="str">
            <v>OWL-Ireland-2005</v>
          </cell>
          <cell r="B991" t="str">
            <v>OWL</v>
          </cell>
          <cell r="C991" t="str">
            <v>Ireland</v>
          </cell>
          <cell r="D991">
            <v>2005</v>
          </cell>
          <cell r="E991">
            <v>41</v>
          </cell>
          <cell r="F991" t="str">
            <v>1000 ha</v>
          </cell>
          <cell r="G991">
            <v>40706</v>
          </cell>
        </row>
        <row r="992">
          <cell r="A992" t="str">
            <v>ForestandOWL-Ireland-2005</v>
          </cell>
          <cell r="B992" t="str">
            <v>ForestandOWL</v>
          </cell>
          <cell r="C992" t="str">
            <v>Ireland</v>
          </cell>
          <cell r="D992">
            <v>2005</v>
          </cell>
          <cell r="E992">
            <v>710</v>
          </cell>
          <cell r="F992" t="str">
            <v>1000 ha</v>
          </cell>
          <cell r="G992">
            <v>40706</v>
          </cell>
        </row>
        <row r="993">
          <cell r="A993" t="str">
            <v>FAWS-Ireland-2005</v>
          </cell>
          <cell r="B993" t="str">
            <v>FAWS</v>
          </cell>
          <cell r="C993" t="str">
            <v>Ireland</v>
          </cell>
          <cell r="D993">
            <v>2005</v>
          </cell>
          <cell r="E993">
            <v>656.3</v>
          </cell>
          <cell r="F993" t="str">
            <v>1000 ha</v>
          </cell>
          <cell r="G993">
            <v>40706</v>
          </cell>
        </row>
        <row r="994">
          <cell r="A994" t="str">
            <v>OWLavailableforwoodsupply-Ireland-2005</v>
          </cell>
          <cell r="B994" t="str">
            <v>OWLavailableforwoodsupply</v>
          </cell>
          <cell r="C994" t="str">
            <v>Ireland</v>
          </cell>
          <cell r="D994">
            <v>2005</v>
          </cell>
          <cell r="E994">
            <v>0</v>
          </cell>
          <cell r="F994" t="str">
            <v>1000 ha</v>
          </cell>
          <cell r="G994">
            <v>40706</v>
          </cell>
        </row>
        <row r="995">
          <cell r="A995" t="str">
            <v>Forest-Italy-2005</v>
          </cell>
          <cell r="B995" t="str">
            <v>Forest</v>
          </cell>
          <cell r="C995" t="str">
            <v>Italy</v>
          </cell>
          <cell r="D995">
            <v>2005</v>
          </cell>
          <cell r="E995">
            <v>9979</v>
          </cell>
          <cell r="F995" t="str">
            <v>1000 ha</v>
          </cell>
          <cell r="G995">
            <v>40706</v>
          </cell>
        </row>
        <row r="996">
          <cell r="A996" t="str">
            <v>OWL-Italy-2005</v>
          </cell>
          <cell r="B996" t="str">
            <v>OWL</v>
          </cell>
          <cell r="C996" t="str">
            <v>Italy</v>
          </cell>
          <cell r="D996">
            <v>2005</v>
          </cell>
          <cell r="E996">
            <v>1047</v>
          </cell>
          <cell r="F996" t="str">
            <v>1000 ha</v>
          </cell>
          <cell r="G996">
            <v>40706</v>
          </cell>
        </row>
        <row r="997">
          <cell r="A997" t="str">
            <v>ForestandOWL-Italy-2005</v>
          </cell>
          <cell r="B997" t="str">
            <v>ForestandOWL</v>
          </cell>
          <cell r="C997" t="str">
            <v>Italy</v>
          </cell>
          <cell r="D997">
            <v>2005</v>
          </cell>
          <cell r="E997">
            <v>11026</v>
          </cell>
          <cell r="F997" t="str">
            <v>1000 ha</v>
          </cell>
          <cell r="G997">
            <v>40706</v>
          </cell>
        </row>
        <row r="998">
          <cell r="A998" t="str">
            <v>FAWS-Italy-2005</v>
          </cell>
          <cell r="B998" t="str">
            <v>FAWS</v>
          </cell>
          <cell r="C998" t="str">
            <v>Italy</v>
          </cell>
          <cell r="D998">
            <v>2005</v>
          </cell>
          <cell r="E998">
            <v>7741</v>
          </cell>
          <cell r="F998" t="str">
            <v>1000 ha</v>
          </cell>
          <cell r="G998">
            <v>40706</v>
          </cell>
        </row>
        <row r="999">
          <cell r="A999" t="str">
            <v>OWLavailableforwoodsupply-Italy-2005</v>
          </cell>
          <cell r="B999" t="str">
            <v>OWLavailableforwoodsupply</v>
          </cell>
          <cell r="C999" t="str">
            <v>Italy</v>
          </cell>
          <cell r="D999">
            <v>2005</v>
          </cell>
          <cell r="E999">
            <v>616.70000000000005</v>
          </cell>
          <cell r="F999" t="str">
            <v>1000 ha</v>
          </cell>
          <cell r="G999">
            <v>40706</v>
          </cell>
        </row>
        <row r="1000">
          <cell r="A1000" t="str">
            <v>Forest-Latvia-2005</v>
          </cell>
          <cell r="B1000" t="str">
            <v>Forest</v>
          </cell>
          <cell r="C1000" t="str">
            <v>Latvia</v>
          </cell>
          <cell r="D1000">
            <v>2005</v>
          </cell>
          <cell r="E1000">
            <v>3034.7</v>
          </cell>
          <cell r="F1000" t="str">
            <v>1000 ha</v>
          </cell>
          <cell r="G1000">
            <v>40706</v>
          </cell>
        </row>
        <row r="1001">
          <cell r="A1001" t="str">
            <v>OWL-Latvia-2005</v>
          </cell>
          <cell r="B1001" t="str">
            <v>OWL</v>
          </cell>
          <cell r="C1001" t="str">
            <v>Latvia</v>
          </cell>
          <cell r="D1001">
            <v>2005</v>
          </cell>
          <cell r="E1001">
            <v>115</v>
          </cell>
          <cell r="F1001" t="str">
            <v>1000 ha</v>
          </cell>
          <cell r="G1001">
            <v>40706</v>
          </cell>
        </row>
        <row r="1002">
          <cell r="A1002" t="str">
            <v>ForestandOWL-Latvia-2005</v>
          </cell>
          <cell r="B1002" t="str">
            <v>ForestandOWL</v>
          </cell>
          <cell r="C1002" t="str">
            <v>Latvia</v>
          </cell>
          <cell r="D1002">
            <v>2005</v>
          </cell>
          <cell r="E1002">
            <v>3149.7</v>
          </cell>
          <cell r="F1002" t="str">
            <v>1000 ha</v>
          </cell>
          <cell r="G1002">
            <v>40706</v>
          </cell>
        </row>
        <row r="1003">
          <cell r="A1003" t="str">
            <v>FAWS-Latvia-2005</v>
          </cell>
          <cell r="B1003" t="str">
            <v>FAWS</v>
          </cell>
          <cell r="C1003" t="str">
            <v>Latvia</v>
          </cell>
          <cell r="D1003">
            <v>2005</v>
          </cell>
          <cell r="E1003">
            <v>3088.3</v>
          </cell>
          <cell r="F1003" t="str">
            <v>1000 ha</v>
          </cell>
          <cell r="G1003">
            <v>40706</v>
          </cell>
        </row>
        <row r="1004">
          <cell r="A1004" t="str">
            <v>OWLavailableforwoodsupply-Latvia-2005</v>
          </cell>
          <cell r="B1004" t="str">
            <v>OWLavailableforwoodsupply</v>
          </cell>
          <cell r="C1004" t="str">
            <v>Latvia</v>
          </cell>
          <cell r="D1004">
            <v>2005</v>
          </cell>
          <cell r="E1004">
            <v>112</v>
          </cell>
          <cell r="F1004" t="str">
            <v>1000 ha</v>
          </cell>
          <cell r="G1004">
            <v>40706</v>
          </cell>
        </row>
        <row r="1005">
          <cell r="A1005" t="str">
            <v>Forest-Liechtenstein-2005</v>
          </cell>
          <cell r="B1005" t="str">
            <v>Forest</v>
          </cell>
          <cell r="C1005" t="str">
            <v>Liechtenstein</v>
          </cell>
          <cell r="D1005">
            <v>2005</v>
          </cell>
          <cell r="E1005">
            <v>6.9</v>
          </cell>
          <cell r="F1005" t="str">
            <v>1000 ha</v>
          </cell>
          <cell r="G1005">
            <v>40706</v>
          </cell>
        </row>
        <row r="1006">
          <cell r="A1006" t="str">
            <v>OWL-Liechtenstein-2005</v>
          </cell>
          <cell r="B1006" t="str">
            <v>OWL</v>
          </cell>
          <cell r="C1006" t="str">
            <v>Liechtenstein</v>
          </cell>
          <cell r="D1006">
            <v>2005</v>
          </cell>
          <cell r="E1006">
            <v>0.5</v>
          </cell>
          <cell r="F1006" t="str">
            <v>1000 ha</v>
          </cell>
          <cell r="G1006">
            <v>40706</v>
          </cell>
        </row>
        <row r="1007">
          <cell r="A1007" t="str">
            <v>ForestandOWL-Liechtenstein-2005</v>
          </cell>
          <cell r="B1007" t="str">
            <v>ForestandOWL</v>
          </cell>
          <cell r="C1007" t="str">
            <v>Liechtenstein</v>
          </cell>
          <cell r="D1007">
            <v>2005</v>
          </cell>
          <cell r="E1007">
            <v>7.4</v>
          </cell>
          <cell r="F1007" t="str">
            <v>1000 ha</v>
          </cell>
          <cell r="G1007">
            <v>40706</v>
          </cell>
        </row>
        <row r="1008">
          <cell r="A1008" t="str">
            <v>FAWS-Liechtenstein-2005</v>
          </cell>
          <cell r="B1008" t="str">
            <v>FAWS</v>
          </cell>
          <cell r="C1008" t="str">
            <v>Liechtenstein</v>
          </cell>
          <cell r="D1008">
            <v>2005</v>
          </cell>
          <cell r="E1008">
            <v>4</v>
          </cell>
          <cell r="F1008" t="str">
            <v>1000 ha</v>
          </cell>
          <cell r="G1008">
            <v>40706</v>
          </cell>
        </row>
        <row r="1009">
          <cell r="A1009" t="str">
            <v>OWLavailableforwoodsupply-Liechtenstein-2005</v>
          </cell>
          <cell r="B1009" t="str">
            <v>OWLavailableforwoodsupply</v>
          </cell>
          <cell r="C1009" t="str">
            <v>Liechtenstein</v>
          </cell>
          <cell r="D1009">
            <v>2005</v>
          </cell>
          <cell r="E1009">
            <v>0</v>
          </cell>
          <cell r="F1009" t="str">
            <v>1000 ha</v>
          </cell>
          <cell r="G1009">
            <v>40706</v>
          </cell>
        </row>
        <row r="1010">
          <cell r="A1010" t="str">
            <v>Forest-Lithuania-2005</v>
          </cell>
          <cell r="B1010" t="str">
            <v>Forest</v>
          </cell>
          <cell r="C1010" t="str">
            <v>Lithuania</v>
          </cell>
          <cell r="D1010">
            <v>2005</v>
          </cell>
          <cell r="E1010">
            <v>2121</v>
          </cell>
          <cell r="F1010" t="str">
            <v>1000 ha</v>
          </cell>
          <cell r="G1010">
            <v>40706</v>
          </cell>
        </row>
        <row r="1011">
          <cell r="A1011" t="str">
            <v>OWL-Lithuania-2005</v>
          </cell>
          <cell r="B1011" t="str">
            <v>OWL</v>
          </cell>
          <cell r="C1011" t="str">
            <v>Lithuania</v>
          </cell>
          <cell r="D1011">
            <v>2005</v>
          </cell>
          <cell r="E1011">
            <v>77</v>
          </cell>
          <cell r="F1011" t="str">
            <v>1000 ha</v>
          </cell>
          <cell r="G1011">
            <v>40706</v>
          </cell>
        </row>
        <row r="1012">
          <cell r="A1012" t="str">
            <v>ForestandOWL-Lithuania-2005</v>
          </cell>
          <cell r="B1012" t="str">
            <v>ForestandOWL</v>
          </cell>
          <cell r="C1012" t="str">
            <v>Lithuania</v>
          </cell>
          <cell r="D1012">
            <v>2005</v>
          </cell>
          <cell r="E1012">
            <v>2198</v>
          </cell>
          <cell r="F1012" t="str">
            <v>1000 ha</v>
          </cell>
          <cell r="G1012">
            <v>40706</v>
          </cell>
        </row>
        <row r="1013">
          <cell r="A1013" t="str">
            <v>FAWS-Lithuania-2005</v>
          </cell>
          <cell r="B1013" t="str">
            <v>FAWS</v>
          </cell>
          <cell r="C1013" t="str">
            <v>Lithuania</v>
          </cell>
          <cell r="D1013">
            <v>2005</v>
          </cell>
          <cell r="E1013">
            <v>1835</v>
          </cell>
          <cell r="F1013" t="str">
            <v>1000 ha</v>
          </cell>
          <cell r="G1013">
            <v>40706</v>
          </cell>
        </row>
        <row r="1014">
          <cell r="A1014" t="str">
            <v>OWLavailableforwoodsupply-Lithuania-2005</v>
          </cell>
          <cell r="B1014" t="str">
            <v>OWLavailableforwoodsupply</v>
          </cell>
          <cell r="C1014" t="str">
            <v>Lithuania</v>
          </cell>
          <cell r="D1014">
            <v>2005</v>
          </cell>
          <cell r="E1014">
            <v>0</v>
          </cell>
          <cell r="F1014" t="str">
            <v>1000 ha</v>
          </cell>
          <cell r="G1014">
            <v>40706</v>
          </cell>
        </row>
        <row r="1015">
          <cell r="A1015" t="str">
            <v>Forest-Luxembourg-2005</v>
          </cell>
          <cell r="B1015" t="str">
            <v>Forest</v>
          </cell>
          <cell r="C1015" t="str">
            <v>Luxembourg</v>
          </cell>
          <cell r="D1015">
            <v>2005</v>
          </cell>
          <cell r="E1015">
            <v>86.8</v>
          </cell>
          <cell r="F1015" t="str">
            <v>1000 ha</v>
          </cell>
          <cell r="G1015">
            <v>40706</v>
          </cell>
        </row>
        <row r="1016">
          <cell r="A1016" t="str">
            <v>OWL-Luxembourg-2005</v>
          </cell>
          <cell r="B1016" t="str">
            <v>OWL</v>
          </cell>
          <cell r="C1016" t="str">
            <v>Luxembourg</v>
          </cell>
          <cell r="D1016">
            <v>2005</v>
          </cell>
          <cell r="E1016">
            <v>1.4</v>
          </cell>
          <cell r="F1016" t="str">
            <v>1000 ha</v>
          </cell>
          <cell r="G1016">
            <v>40706</v>
          </cell>
        </row>
        <row r="1017">
          <cell r="A1017" t="str">
            <v>ForestandOWL-Luxembourg-2005</v>
          </cell>
          <cell r="B1017" t="str">
            <v>ForestandOWL</v>
          </cell>
          <cell r="C1017" t="str">
            <v>Luxembourg</v>
          </cell>
          <cell r="D1017">
            <v>2005</v>
          </cell>
          <cell r="E1017">
            <v>88.2</v>
          </cell>
          <cell r="F1017" t="str">
            <v>1000 ha</v>
          </cell>
          <cell r="G1017">
            <v>40706</v>
          </cell>
        </row>
        <row r="1018">
          <cell r="A1018" t="str">
            <v>FAWS-Luxembourg-2005</v>
          </cell>
          <cell r="B1018" t="str">
            <v>FAWS</v>
          </cell>
          <cell r="C1018" t="str">
            <v>Luxembourg</v>
          </cell>
          <cell r="D1018">
            <v>2005</v>
          </cell>
          <cell r="E1018">
            <v>86.1</v>
          </cell>
          <cell r="F1018" t="str">
            <v>1000 ha</v>
          </cell>
          <cell r="G1018">
            <v>40706</v>
          </cell>
        </row>
        <row r="1019">
          <cell r="A1019" t="str">
            <v>OWLavailableforwoodsupply-Luxembourg-2005</v>
          </cell>
          <cell r="B1019" t="str">
            <v>OWLavailableforwoodsupply</v>
          </cell>
          <cell r="C1019" t="str">
            <v>Luxembourg</v>
          </cell>
          <cell r="D1019">
            <v>2005</v>
          </cell>
          <cell r="E1019">
            <v>0</v>
          </cell>
          <cell r="F1019" t="str">
            <v>1000 ha</v>
          </cell>
          <cell r="G1019">
            <v>40706</v>
          </cell>
        </row>
        <row r="1020">
          <cell r="A1020" t="str">
            <v>Forest-Malta-2005</v>
          </cell>
          <cell r="B1020" t="str">
            <v>Forest</v>
          </cell>
          <cell r="C1020" t="str">
            <v>Malta</v>
          </cell>
          <cell r="D1020">
            <v>2005</v>
          </cell>
          <cell r="E1020">
            <v>0.3</v>
          </cell>
          <cell r="F1020" t="str">
            <v>1000 ha</v>
          </cell>
          <cell r="G1020">
            <v>40706</v>
          </cell>
        </row>
        <row r="1021">
          <cell r="A1021" t="str">
            <v>OWL-Malta-2005</v>
          </cell>
          <cell r="B1021" t="str">
            <v>OWL</v>
          </cell>
          <cell r="C1021" t="str">
            <v>Malta</v>
          </cell>
          <cell r="D1021">
            <v>2005</v>
          </cell>
          <cell r="E1021">
            <v>0</v>
          </cell>
          <cell r="F1021" t="str">
            <v>1000 ha</v>
          </cell>
          <cell r="G1021">
            <v>40706</v>
          </cell>
        </row>
        <row r="1022">
          <cell r="A1022" t="str">
            <v>ForestandOWL-Malta-2005</v>
          </cell>
          <cell r="B1022" t="str">
            <v>ForestandOWL</v>
          </cell>
          <cell r="C1022" t="str">
            <v>Malta</v>
          </cell>
          <cell r="D1022">
            <v>2005</v>
          </cell>
          <cell r="E1022">
            <v>0.3</v>
          </cell>
          <cell r="F1022" t="str">
            <v>1000 ha</v>
          </cell>
          <cell r="G1022">
            <v>40706</v>
          </cell>
        </row>
        <row r="1023">
          <cell r="A1023" t="str">
            <v>FAWS-Malta-2005</v>
          </cell>
          <cell r="B1023" t="str">
            <v>FAWS</v>
          </cell>
          <cell r="C1023" t="str">
            <v>Malta</v>
          </cell>
          <cell r="D1023">
            <v>2005</v>
          </cell>
          <cell r="E1023">
            <v>0</v>
          </cell>
          <cell r="F1023" t="str">
            <v>1000 ha</v>
          </cell>
          <cell r="G1023">
            <v>40706</v>
          </cell>
        </row>
        <row r="1024">
          <cell r="A1024" t="str">
            <v>OWLavailableforwoodsupply-Malta-2005</v>
          </cell>
          <cell r="B1024" t="str">
            <v>OWLavailableforwoodsupply</v>
          </cell>
          <cell r="C1024" t="str">
            <v>Malta</v>
          </cell>
          <cell r="D1024">
            <v>2005</v>
          </cell>
          <cell r="E1024">
            <v>0</v>
          </cell>
          <cell r="F1024" t="str">
            <v>1000 ha</v>
          </cell>
          <cell r="G1024">
            <v>40706</v>
          </cell>
        </row>
        <row r="1025">
          <cell r="A1025" t="str">
            <v>Forest-Republic of Moldova-2005</v>
          </cell>
          <cell r="B1025" t="str">
            <v>Forest</v>
          </cell>
          <cell r="C1025" t="str">
            <v>Republic of Moldova</v>
          </cell>
          <cell r="D1025">
            <v>2005</v>
          </cell>
          <cell r="E1025">
            <v>329</v>
          </cell>
          <cell r="F1025" t="str">
            <v>1000 ha</v>
          </cell>
          <cell r="G1025">
            <v>40706</v>
          </cell>
        </row>
        <row r="1026">
          <cell r="A1026" t="str">
            <v>OWL-Republic of Moldova-2005</v>
          </cell>
          <cell r="B1026" t="str">
            <v>OWL</v>
          </cell>
          <cell r="C1026" t="str">
            <v>Republic of Moldova</v>
          </cell>
          <cell r="D1026">
            <v>2005</v>
          </cell>
          <cell r="E1026">
            <v>31</v>
          </cell>
          <cell r="F1026" t="str">
            <v>1000 ha</v>
          </cell>
          <cell r="G1026">
            <v>40706</v>
          </cell>
        </row>
        <row r="1027">
          <cell r="A1027" t="str">
            <v>ForestandOWL-Republic of Moldova-2005</v>
          </cell>
          <cell r="B1027" t="str">
            <v>ForestandOWL</v>
          </cell>
          <cell r="C1027" t="str">
            <v>Republic of Moldova</v>
          </cell>
          <cell r="D1027">
            <v>2005</v>
          </cell>
          <cell r="E1027">
            <v>360</v>
          </cell>
          <cell r="F1027" t="str">
            <v>1000 ha</v>
          </cell>
          <cell r="G1027">
            <v>40706</v>
          </cell>
        </row>
        <row r="1028">
          <cell r="A1028" t="str">
            <v>FAWS-Republic of Moldova-2005</v>
          </cell>
          <cell r="B1028" t="str">
            <v>FAWS</v>
          </cell>
          <cell r="C1028" t="str">
            <v>Republic of Moldova</v>
          </cell>
          <cell r="D1028">
            <v>2005</v>
          </cell>
          <cell r="E1028">
            <v>216.2</v>
          </cell>
          <cell r="F1028" t="str">
            <v>1000 ha</v>
          </cell>
          <cell r="G1028">
            <v>40706</v>
          </cell>
        </row>
        <row r="1029">
          <cell r="A1029" t="str">
            <v>OWLavailableforwoodsupply-Republic of Moldova-2005</v>
          </cell>
          <cell r="B1029" t="str">
            <v>OWLavailableforwoodsupply</v>
          </cell>
          <cell r="C1029" t="str">
            <v>Republic of Moldova</v>
          </cell>
          <cell r="D1029">
            <v>2005</v>
          </cell>
          <cell r="E1029">
            <v>0</v>
          </cell>
          <cell r="F1029" t="str">
            <v>1000 ha</v>
          </cell>
          <cell r="G1029">
            <v>40706</v>
          </cell>
        </row>
        <row r="1030">
          <cell r="A1030" t="str">
            <v>Forest-Monaco-2005</v>
          </cell>
          <cell r="B1030" t="str">
            <v>Forest</v>
          </cell>
          <cell r="C1030" t="str">
            <v>Monaco</v>
          </cell>
          <cell r="D1030">
            <v>2005</v>
          </cell>
          <cell r="E1030">
            <v>0</v>
          </cell>
          <cell r="F1030" t="str">
            <v>1000 ha</v>
          </cell>
          <cell r="G1030">
            <v>40706</v>
          </cell>
        </row>
        <row r="1031">
          <cell r="A1031" t="str">
            <v>OWL-Monaco-2005</v>
          </cell>
          <cell r="B1031" t="str">
            <v>OWL</v>
          </cell>
          <cell r="C1031" t="str">
            <v>Monaco</v>
          </cell>
          <cell r="D1031">
            <v>2005</v>
          </cell>
          <cell r="E1031">
            <v>0</v>
          </cell>
          <cell r="F1031" t="str">
            <v>1000 ha</v>
          </cell>
          <cell r="G1031">
            <v>40706</v>
          </cell>
        </row>
        <row r="1032">
          <cell r="A1032" t="str">
            <v>ForestandOWL-Monaco-2005</v>
          </cell>
          <cell r="B1032" t="str">
            <v>ForestandOWL</v>
          </cell>
          <cell r="C1032" t="str">
            <v>Monaco</v>
          </cell>
          <cell r="D1032">
            <v>2005</v>
          </cell>
          <cell r="E1032">
            <v>0</v>
          </cell>
          <cell r="F1032" t="str">
            <v>1000 ha</v>
          </cell>
          <cell r="G1032">
            <v>40706</v>
          </cell>
        </row>
        <row r="1033">
          <cell r="A1033" t="str">
            <v>FAWS-Monaco-2005</v>
          </cell>
          <cell r="B1033" t="str">
            <v>FAWS</v>
          </cell>
          <cell r="C1033" t="str">
            <v>Monaco</v>
          </cell>
          <cell r="D1033">
            <v>2005</v>
          </cell>
          <cell r="E1033">
            <v>0</v>
          </cell>
          <cell r="F1033" t="str">
            <v>1000 ha</v>
          </cell>
          <cell r="G1033">
            <v>40706</v>
          </cell>
        </row>
        <row r="1034">
          <cell r="A1034" t="str">
            <v>OWLavailableforwoodsupply-Monaco-2005</v>
          </cell>
          <cell r="B1034" t="str">
            <v>OWLavailableforwoodsupply</v>
          </cell>
          <cell r="C1034" t="str">
            <v>Monaco</v>
          </cell>
          <cell r="D1034">
            <v>2005</v>
          </cell>
          <cell r="E1034">
            <v>0</v>
          </cell>
          <cell r="F1034" t="str">
            <v>1000 ha</v>
          </cell>
          <cell r="G1034">
            <v>40706</v>
          </cell>
        </row>
        <row r="1035">
          <cell r="A1035" t="str">
            <v>Forest-Montenegro-2005</v>
          </cell>
          <cell r="B1035" t="str">
            <v>Forest</v>
          </cell>
          <cell r="C1035" t="str">
            <v>Montenegro</v>
          </cell>
          <cell r="D1035">
            <v>2005</v>
          </cell>
          <cell r="E1035">
            <v>543</v>
          </cell>
          <cell r="F1035" t="str">
            <v>1000 ha</v>
          </cell>
          <cell r="G1035">
            <v>40706</v>
          </cell>
        </row>
        <row r="1036">
          <cell r="A1036" t="str">
            <v>OWL-Montenegro-2005</v>
          </cell>
          <cell r="B1036" t="str">
            <v>OWL</v>
          </cell>
          <cell r="C1036" t="str">
            <v>Montenegro</v>
          </cell>
          <cell r="D1036">
            <v>2005</v>
          </cell>
          <cell r="E1036">
            <v>175</v>
          </cell>
          <cell r="F1036" t="str">
            <v>1000 ha</v>
          </cell>
          <cell r="G1036">
            <v>40706</v>
          </cell>
        </row>
        <row r="1037">
          <cell r="A1037" t="str">
            <v>ForestandOWL-Montenegro-2005</v>
          </cell>
          <cell r="B1037" t="str">
            <v>ForestandOWL</v>
          </cell>
          <cell r="C1037" t="str">
            <v>Montenegro</v>
          </cell>
          <cell r="D1037">
            <v>2005</v>
          </cell>
          <cell r="E1037">
            <v>718</v>
          </cell>
          <cell r="F1037" t="str">
            <v>1000 ha</v>
          </cell>
          <cell r="G1037">
            <v>40706</v>
          </cell>
        </row>
        <row r="1038">
          <cell r="A1038" t="str">
            <v>FAWS-Montenegro-2005</v>
          </cell>
          <cell r="B1038" t="str">
            <v>FAWS</v>
          </cell>
          <cell r="C1038" t="str">
            <v>Montenegro</v>
          </cell>
          <cell r="D1038">
            <v>2005</v>
          </cell>
          <cell r="E1038">
            <v>0</v>
          </cell>
          <cell r="F1038" t="str">
            <v>1000 ha</v>
          </cell>
          <cell r="G1038">
            <v>40706</v>
          </cell>
        </row>
        <row r="1039">
          <cell r="A1039" t="str">
            <v>OWLavailableforwoodsupply-Montenegro-2005</v>
          </cell>
          <cell r="B1039" t="str">
            <v>OWLavailableforwoodsupply</v>
          </cell>
          <cell r="C1039" t="str">
            <v>Montenegro</v>
          </cell>
          <cell r="D1039">
            <v>2005</v>
          </cell>
          <cell r="E1039">
            <v>0</v>
          </cell>
          <cell r="F1039" t="str">
            <v>1000 ha</v>
          </cell>
          <cell r="G1039">
            <v>40706</v>
          </cell>
        </row>
        <row r="1040">
          <cell r="A1040" t="str">
            <v>Forest-Netherlands-2005</v>
          </cell>
          <cell r="B1040" t="str">
            <v>Forest</v>
          </cell>
          <cell r="C1040" t="str">
            <v>Netherlands</v>
          </cell>
          <cell r="D1040">
            <v>2005</v>
          </cell>
          <cell r="E1040">
            <v>365</v>
          </cell>
          <cell r="F1040" t="str">
            <v>1000 ha</v>
          </cell>
          <cell r="G1040">
            <v>40706</v>
          </cell>
        </row>
        <row r="1041">
          <cell r="A1041" t="str">
            <v>OWL-Netherlands-2005</v>
          </cell>
          <cell r="B1041" t="str">
            <v>OWL</v>
          </cell>
          <cell r="C1041" t="str">
            <v>Netherlands</v>
          </cell>
          <cell r="D1041">
            <v>2005</v>
          </cell>
          <cell r="E1041">
            <v>0</v>
          </cell>
          <cell r="F1041" t="str">
            <v>1000 ha</v>
          </cell>
          <cell r="G1041">
            <v>40706</v>
          </cell>
        </row>
        <row r="1042">
          <cell r="A1042" t="str">
            <v>ForestandOWL-Netherlands-2005</v>
          </cell>
          <cell r="B1042" t="str">
            <v>ForestandOWL</v>
          </cell>
          <cell r="C1042" t="str">
            <v>Netherlands</v>
          </cell>
          <cell r="D1042">
            <v>2005</v>
          </cell>
          <cell r="E1042">
            <v>365</v>
          </cell>
          <cell r="F1042" t="str">
            <v>1000 ha</v>
          </cell>
          <cell r="G1042">
            <v>40706</v>
          </cell>
        </row>
        <row r="1043">
          <cell r="A1043" t="str">
            <v>FAWS-Netherlands-2005</v>
          </cell>
          <cell r="B1043" t="str">
            <v>FAWS</v>
          </cell>
          <cell r="C1043" t="str">
            <v>Netherlands</v>
          </cell>
          <cell r="D1043">
            <v>2005</v>
          </cell>
          <cell r="E1043">
            <v>295</v>
          </cell>
          <cell r="F1043" t="str">
            <v>1000 ha</v>
          </cell>
          <cell r="G1043">
            <v>40706</v>
          </cell>
        </row>
        <row r="1044">
          <cell r="A1044" t="str">
            <v>OWLavailableforwoodsupply-Netherlands-2005</v>
          </cell>
          <cell r="B1044" t="str">
            <v>OWLavailableforwoodsupply</v>
          </cell>
          <cell r="C1044" t="str">
            <v>Netherlands</v>
          </cell>
          <cell r="D1044">
            <v>2005</v>
          </cell>
          <cell r="E1044">
            <v>0</v>
          </cell>
          <cell r="F1044" t="str">
            <v>1000 ha</v>
          </cell>
          <cell r="G1044">
            <v>40706</v>
          </cell>
        </row>
        <row r="1045">
          <cell r="A1045" t="str">
            <v>Forest-Norway-2005</v>
          </cell>
          <cell r="B1045" t="str">
            <v>Forest</v>
          </cell>
          <cell r="C1045" t="str">
            <v>Norway</v>
          </cell>
          <cell r="D1045">
            <v>2005</v>
          </cell>
          <cell r="E1045">
            <v>9387</v>
          </cell>
          <cell r="F1045" t="str">
            <v>1000 ha</v>
          </cell>
          <cell r="G1045">
            <v>40706</v>
          </cell>
        </row>
        <row r="1046">
          <cell r="A1046" t="str">
            <v>OWL-Norway-2005</v>
          </cell>
          <cell r="B1046" t="str">
            <v>OWL</v>
          </cell>
          <cell r="C1046" t="str">
            <v>Norway</v>
          </cell>
          <cell r="D1046">
            <v>2005</v>
          </cell>
          <cell r="E1046">
            <v>2613</v>
          </cell>
          <cell r="F1046" t="str">
            <v>1000 ha</v>
          </cell>
          <cell r="G1046">
            <v>40706</v>
          </cell>
        </row>
        <row r="1047">
          <cell r="A1047" t="str">
            <v>ForestandOWL-Norway-2005</v>
          </cell>
          <cell r="B1047" t="str">
            <v>ForestandOWL</v>
          </cell>
          <cell r="C1047" t="str">
            <v>Norway</v>
          </cell>
          <cell r="D1047">
            <v>2005</v>
          </cell>
          <cell r="E1047">
            <v>12000</v>
          </cell>
          <cell r="F1047" t="str">
            <v>1000 ha</v>
          </cell>
          <cell r="G1047">
            <v>40706</v>
          </cell>
        </row>
        <row r="1048">
          <cell r="A1048" t="str">
            <v>FAWS-Norway-2005</v>
          </cell>
          <cell r="B1048" t="str">
            <v>FAWS</v>
          </cell>
          <cell r="C1048" t="str">
            <v>Norway</v>
          </cell>
          <cell r="D1048">
            <v>2005</v>
          </cell>
          <cell r="E1048">
            <v>6291</v>
          </cell>
          <cell r="F1048" t="str">
            <v>1000 ha</v>
          </cell>
          <cell r="G1048">
            <v>40706</v>
          </cell>
        </row>
        <row r="1049">
          <cell r="A1049" t="str">
            <v>OWLavailableforwoodsupply-Norway-2005</v>
          </cell>
          <cell r="B1049" t="str">
            <v>OWLavailableforwoodsupply</v>
          </cell>
          <cell r="C1049" t="str">
            <v>Norway</v>
          </cell>
          <cell r="D1049">
            <v>2005</v>
          </cell>
          <cell r="E1049">
            <v>0</v>
          </cell>
          <cell r="F1049" t="str">
            <v>1000 ha</v>
          </cell>
          <cell r="G1049">
            <v>40706</v>
          </cell>
        </row>
        <row r="1050">
          <cell r="A1050" t="str">
            <v>Forest-Poland-2005</v>
          </cell>
          <cell r="B1050" t="str">
            <v>Forest</v>
          </cell>
          <cell r="C1050" t="str">
            <v>Poland</v>
          </cell>
          <cell r="D1050">
            <v>2005</v>
          </cell>
          <cell r="E1050">
            <v>9200</v>
          </cell>
          <cell r="F1050" t="str">
            <v>1000 ha</v>
          </cell>
          <cell r="G1050">
            <v>40706</v>
          </cell>
        </row>
        <row r="1051">
          <cell r="A1051" t="str">
            <v>OWL-Poland-2005</v>
          </cell>
          <cell r="B1051" t="str">
            <v>OWL</v>
          </cell>
          <cell r="C1051" t="str">
            <v>Poland</v>
          </cell>
          <cell r="D1051">
            <v>2005</v>
          </cell>
          <cell r="E1051">
            <v>0</v>
          </cell>
          <cell r="F1051" t="str">
            <v>1000 ha</v>
          </cell>
          <cell r="G1051">
            <v>40706</v>
          </cell>
        </row>
        <row r="1052">
          <cell r="A1052" t="str">
            <v>ForestandOWL-Poland-2005</v>
          </cell>
          <cell r="B1052" t="str">
            <v>ForestandOWL</v>
          </cell>
          <cell r="C1052" t="str">
            <v>Poland</v>
          </cell>
          <cell r="D1052">
            <v>2005</v>
          </cell>
          <cell r="E1052">
            <v>0</v>
          </cell>
          <cell r="F1052" t="str">
            <v>1000 ha</v>
          </cell>
          <cell r="G1052">
            <v>40706</v>
          </cell>
        </row>
        <row r="1053">
          <cell r="A1053" t="str">
            <v>FAWS-Poland-2005</v>
          </cell>
          <cell r="B1053" t="str">
            <v>FAWS</v>
          </cell>
          <cell r="C1053" t="str">
            <v>Poland</v>
          </cell>
          <cell r="D1053">
            <v>2005</v>
          </cell>
          <cell r="E1053">
            <v>8417</v>
          </cell>
          <cell r="F1053" t="str">
            <v>1000 ha</v>
          </cell>
          <cell r="G1053">
            <v>40706</v>
          </cell>
        </row>
        <row r="1054">
          <cell r="A1054" t="str">
            <v>OWLavailableforwoodsupply-Poland-2005</v>
          </cell>
          <cell r="B1054" t="str">
            <v>OWLavailableforwoodsupply</v>
          </cell>
          <cell r="C1054" t="str">
            <v>Poland</v>
          </cell>
          <cell r="D1054">
            <v>2005</v>
          </cell>
          <cell r="E1054">
            <v>0</v>
          </cell>
          <cell r="F1054" t="str">
            <v>1000 ha</v>
          </cell>
          <cell r="G1054">
            <v>40706</v>
          </cell>
        </row>
        <row r="1055">
          <cell r="A1055" t="str">
            <v>Forest-Portugal-2005</v>
          </cell>
          <cell r="B1055" t="str">
            <v>Forest</v>
          </cell>
          <cell r="C1055" t="str">
            <v>Portugal</v>
          </cell>
          <cell r="D1055">
            <v>2005</v>
          </cell>
          <cell r="E1055">
            <v>3783</v>
          </cell>
          <cell r="F1055" t="str">
            <v>1000 ha</v>
          </cell>
          <cell r="G1055">
            <v>40706</v>
          </cell>
        </row>
        <row r="1056">
          <cell r="A1056" t="str">
            <v>OWL-Portugal-2005</v>
          </cell>
          <cell r="B1056" t="str">
            <v>OWL</v>
          </cell>
          <cell r="C1056" t="str">
            <v>Portugal</v>
          </cell>
          <cell r="D1056">
            <v>2005</v>
          </cell>
          <cell r="E1056">
            <v>84</v>
          </cell>
          <cell r="F1056" t="str">
            <v>1000 ha</v>
          </cell>
          <cell r="G1056">
            <v>40706</v>
          </cell>
        </row>
        <row r="1057">
          <cell r="A1057" t="str">
            <v>ForestandOWL-Portugal-2005</v>
          </cell>
          <cell r="B1057" t="str">
            <v>ForestandOWL</v>
          </cell>
          <cell r="C1057" t="str">
            <v>Portugal</v>
          </cell>
          <cell r="D1057">
            <v>2005</v>
          </cell>
          <cell r="E1057">
            <v>3867</v>
          </cell>
          <cell r="F1057" t="str">
            <v>1000 ha</v>
          </cell>
          <cell r="G1057">
            <v>40706</v>
          </cell>
        </row>
        <row r="1058">
          <cell r="A1058" t="str">
            <v>FAWS-Portugal-2005</v>
          </cell>
          <cell r="B1058" t="str">
            <v>FAWS</v>
          </cell>
          <cell r="C1058" t="str">
            <v>Portugal</v>
          </cell>
          <cell r="D1058">
            <v>2005</v>
          </cell>
          <cell r="E1058">
            <v>0</v>
          </cell>
          <cell r="F1058" t="str">
            <v>1000 ha</v>
          </cell>
          <cell r="G1058">
            <v>40706</v>
          </cell>
        </row>
        <row r="1059">
          <cell r="A1059" t="str">
            <v>OWLavailableforwoodsupply-Portugal-2005</v>
          </cell>
          <cell r="B1059" t="str">
            <v>OWLavailableforwoodsupply</v>
          </cell>
          <cell r="C1059" t="str">
            <v>Portugal</v>
          </cell>
          <cell r="D1059">
            <v>2005</v>
          </cell>
          <cell r="E1059">
            <v>0</v>
          </cell>
          <cell r="F1059" t="str">
            <v>1000 ha</v>
          </cell>
          <cell r="G1059">
            <v>40706</v>
          </cell>
        </row>
        <row r="1060">
          <cell r="A1060" t="str">
            <v>Forest-Romania-2005</v>
          </cell>
          <cell r="B1060" t="str">
            <v>Forest</v>
          </cell>
          <cell r="C1060" t="str">
            <v>Romania</v>
          </cell>
          <cell r="D1060">
            <v>2005</v>
          </cell>
          <cell r="E1060">
            <v>6390.5</v>
          </cell>
          <cell r="F1060" t="str">
            <v>1000 ha</v>
          </cell>
          <cell r="G1060">
            <v>40706</v>
          </cell>
        </row>
        <row r="1061">
          <cell r="A1061" t="str">
            <v>OWL-Romania-2005</v>
          </cell>
          <cell r="B1061" t="str">
            <v>OWL</v>
          </cell>
          <cell r="C1061" t="str">
            <v>Romania</v>
          </cell>
          <cell r="D1061">
            <v>2005</v>
          </cell>
          <cell r="E1061">
            <v>258.2</v>
          </cell>
          <cell r="F1061" t="str">
            <v>1000 ha</v>
          </cell>
          <cell r="G1061">
            <v>40706</v>
          </cell>
        </row>
        <row r="1062">
          <cell r="A1062" t="str">
            <v>ForestandOWL-Romania-2005</v>
          </cell>
          <cell r="B1062" t="str">
            <v>ForestandOWL</v>
          </cell>
          <cell r="C1062" t="str">
            <v>Romania</v>
          </cell>
          <cell r="D1062">
            <v>2005</v>
          </cell>
          <cell r="E1062">
            <v>6648.7</v>
          </cell>
          <cell r="F1062" t="str">
            <v>1000 ha</v>
          </cell>
          <cell r="G1062">
            <v>40706</v>
          </cell>
        </row>
        <row r="1063">
          <cell r="A1063" t="str">
            <v>FAWS-Romania-2005</v>
          </cell>
          <cell r="B1063" t="str">
            <v>FAWS</v>
          </cell>
          <cell r="C1063" t="str">
            <v>Romania</v>
          </cell>
          <cell r="D1063">
            <v>2005</v>
          </cell>
          <cell r="E1063">
            <v>0</v>
          </cell>
          <cell r="F1063" t="str">
            <v>1000 ha</v>
          </cell>
          <cell r="G1063">
            <v>40706</v>
          </cell>
        </row>
        <row r="1064">
          <cell r="A1064" t="str">
            <v>OWLavailableforwoodsupply-Romania-2005</v>
          </cell>
          <cell r="B1064" t="str">
            <v>OWLavailableforwoodsupply</v>
          </cell>
          <cell r="C1064" t="str">
            <v>Romania</v>
          </cell>
          <cell r="D1064">
            <v>2005</v>
          </cell>
          <cell r="E1064">
            <v>0</v>
          </cell>
          <cell r="F1064" t="str">
            <v>1000 ha</v>
          </cell>
          <cell r="G1064">
            <v>40706</v>
          </cell>
        </row>
        <row r="1065">
          <cell r="A1065" t="str">
            <v>Forest-Russian Federation-2005</v>
          </cell>
          <cell r="B1065" t="str">
            <v>Forest</v>
          </cell>
          <cell r="C1065" t="str">
            <v>Russian Federation</v>
          </cell>
          <cell r="D1065">
            <v>2005</v>
          </cell>
          <cell r="E1065">
            <v>808790</v>
          </cell>
          <cell r="F1065" t="str">
            <v>1000 ha</v>
          </cell>
          <cell r="G1065">
            <v>40706</v>
          </cell>
        </row>
        <row r="1066">
          <cell r="A1066" t="str">
            <v>OWL-Russian Federation-2005</v>
          </cell>
          <cell r="B1066" t="str">
            <v>OWL</v>
          </cell>
          <cell r="C1066" t="str">
            <v>Russian Federation</v>
          </cell>
          <cell r="D1066">
            <v>2005</v>
          </cell>
          <cell r="E1066">
            <v>74185.2</v>
          </cell>
          <cell r="F1066" t="str">
            <v>1000 ha</v>
          </cell>
          <cell r="G1066">
            <v>40706</v>
          </cell>
        </row>
        <row r="1067">
          <cell r="A1067" t="str">
            <v>ForestandOWL-Russian Federation-2005</v>
          </cell>
          <cell r="B1067" t="str">
            <v>ForestandOWL</v>
          </cell>
          <cell r="C1067" t="str">
            <v>Russian Federation</v>
          </cell>
          <cell r="D1067">
            <v>2005</v>
          </cell>
          <cell r="E1067">
            <v>882975.2</v>
          </cell>
          <cell r="F1067" t="str">
            <v>1000 ha</v>
          </cell>
          <cell r="G1067">
            <v>40706</v>
          </cell>
        </row>
        <row r="1068">
          <cell r="A1068" t="str">
            <v>FAWS-Russian Federation-2005</v>
          </cell>
          <cell r="B1068" t="str">
            <v>FAWS</v>
          </cell>
          <cell r="C1068" t="str">
            <v>Russian Federation</v>
          </cell>
          <cell r="D1068">
            <v>2005</v>
          </cell>
          <cell r="E1068">
            <v>690978.2</v>
          </cell>
          <cell r="F1068" t="str">
            <v>1000 ha</v>
          </cell>
          <cell r="G1068">
            <v>40706</v>
          </cell>
        </row>
        <row r="1069">
          <cell r="A1069" t="str">
            <v>OWLavailableforwoodsupply-Russian Federation-2005</v>
          </cell>
          <cell r="B1069" t="str">
            <v>OWLavailableforwoodsupply</v>
          </cell>
          <cell r="C1069" t="str">
            <v>Russian Federation</v>
          </cell>
          <cell r="D1069">
            <v>2005</v>
          </cell>
          <cell r="E1069">
            <v>2882</v>
          </cell>
          <cell r="F1069" t="str">
            <v>1000 ha</v>
          </cell>
          <cell r="G1069">
            <v>40706</v>
          </cell>
        </row>
        <row r="1070">
          <cell r="A1070" t="str">
            <v>Forest-Serbia-2005</v>
          </cell>
          <cell r="B1070" t="str">
            <v>Forest</v>
          </cell>
          <cell r="C1070" t="str">
            <v>Serbia</v>
          </cell>
          <cell r="D1070">
            <v>2005</v>
          </cell>
          <cell r="E1070">
            <v>1812.5</v>
          </cell>
          <cell r="F1070" t="str">
            <v>1000 ha</v>
          </cell>
          <cell r="G1070">
            <v>40706</v>
          </cell>
        </row>
        <row r="1071">
          <cell r="A1071" t="str">
            <v>OWL-Serbia-2005</v>
          </cell>
          <cell r="B1071" t="str">
            <v>OWL</v>
          </cell>
          <cell r="C1071" t="str">
            <v>Serbia</v>
          </cell>
          <cell r="D1071">
            <v>2005</v>
          </cell>
          <cell r="E1071">
            <v>171.5</v>
          </cell>
          <cell r="F1071" t="str">
            <v>1000 ha</v>
          </cell>
          <cell r="G1071">
            <v>40706</v>
          </cell>
        </row>
        <row r="1072">
          <cell r="A1072" t="str">
            <v>ForestandOWL-Serbia-2005</v>
          </cell>
          <cell r="B1072" t="str">
            <v>ForestandOWL</v>
          </cell>
          <cell r="C1072" t="str">
            <v>Serbia</v>
          </cell>
          <cell r="D1072">
            <v>2005</v>
          </cell>
          <cell r="E1072">
            <v>1984</v>
          </cell>
          <cell r="F1072" t="str">
            <v>1000 ha</v>
          </cell>
          <cell r="G1072">
            <v>40706</v>
          </cell>
        </row>
        <row r="1073">
          <cell r="A1073" t="str">
            <v>FAWS-Serbia-2005</v>
          </cell>
          <cell r="B1073" t="str">
            <v>FAWS</v>
          </cell>
          <cell r="C1073" t="str">
            <v>Serbia</v>
          </cell>
          <cell r="D1073">
            <v>2005</v>
          </cell>
          <cell r="E1073">
            <v>1534</v>
          </cell>
          <cell r="F1073" t="str">
            <v>1000 ha</v>
          </cell>
          <cell r="G1073">
            <v>40706</v>
          </cell>
        </row>
        <row r="1074">
          <cell r="A1074" t="str">
            <v>OWLavailableforwoodsupply-Serbia-2005</v>
          </cell>
          <cell r="B1074" t="str">
            <v>OWLavailableforwoodsupply</v>
          </cell>
          <cell r="C1074" t="str">
            <v>Serbia</v>
          </cell>
          <cell r="D1074">
            <v>2005</v>
          </cell>
          <cell r="E1074">
            <v>0</v>
          </cell>
          <cell r="F1074" t="str">
            <v>1000 ha</v>
          </cell>
          <cell r="G1074">
            <v>40706</v>
          </cell>
        </row>
        <row r="1075">
          <cell r="A1075" t="str">
            <v>Forest-Slovak Republic-2005</v>
          </cell>
          <cell r="B1075" t="str">
            <v>Forest</v>
          </cell>
          <cell r="C1075" t="str">
            <v>Slovak Republic</v>
          </cell>
          <cell r="D1075">
            <v>2005</v>
          </cell>
          <cell r="E1075">
            <v>1931.6</v>
          </cell>
          <cell r="F1075" t="str">
            <v>1000 ha</v>
          </cell>
          <cell r="G1075">
            <v>40706</v>
          </cell>
        </row>
        <row r="1076">
          <cell r="A1076" t="str">
            <v>OWL-Slovak Republic-2005</v>
          </cell>
          <cell r="B1076" t="str">
            <v>OWL</v>
          </cell>
          <cell r="C1076" t="str">
            <v>Slovak Republic</v>
          </cell>
          <cell r="D1076">
            <v>2005</v>
          </cell>
          <cell r="E1076">
            <v>0</v>
          </cell>
          <cell r="F1076" t="str">
            <v>1000 ha</v>
          </cell>
          <cell r="G1076">
            <v>40706</v>
          </cell>
        </row>
        <row r="1077">
          <cell r="A1077" t="str">
            <v>ForestandOWL-Slovak Republic-2005</v>
          </cell>
          <cell r="B1077" t="str">
            <v>ForestandOWL</v>
          </cell>
          <cell r="C1077" t="str">
            <v>Slovak Republic</v>
          </cell>
          <cell r="D1077">
            <v>2005</v>
          </cell>
          <cell r="E1077">
            <v>1931.6</v>
          </cell>
          <cell r="F1077" t="str">
            <v>1000 ha</v>
          </cell>
          <cell r="G1077">
            <v>40706</v>
          </cell>
        </row>
        <row r="1078">
          <cell r="A1078" t="str">
            <v>FAWS-Slovak Republic-2005</v>
          </cell>
          <cell r="B1078" t="str">
            <v>FAWS</v>
          </cell>
          <cell r="C1078" t="str">
            <v>Slovak Republic</v>
          </cell>
          <cell r="D1078">
            <v>2005</v>
          </cell>
          <cell r="E1078">
            <v>1751.2</v>
          </cell>
          <cell r="F1078" t="str">
            <v>1000 ha</v>
          </cell>
          <cell r="G1078">
            <v>40706</v>
          </cell>
        </row>
        <row r="1079">
          <cell r="A1079" t="str">
            <v>OWLavailableforwoodsupply-Slovak Republic-2005</v>
          </cell>
          <cell r="B1079" t="str">
            <v>OWLavailableforwoodsupply</v>
          </cell>
          <cell r="C1079" t="str">
            <v>Slovak Republic</v>
          </cell>
          <cell r="D1079">
            <v>2005</v>
          </cell>
          <cell r="E1079">
            <v>0</v>
          </cell>
          <cell r="F1079" t="str">
            <v>1000 ha</v>
          </cell>
          <cell r="G1079">
            <v>40706</v>
          </cell>
        </row>
        <row r="1080">
          <cell r="A1080" t="str">
            <v>Forest-Slovenia-2005</v>
          </cell>
          <cell r="B1080" t="str">
            <v>Forest</v>
          </cell>
          <cell r="C1080" t="str">
            <v>Slovenia</v>
          </cell>
          <cell r="D1080">
            <v>2005</v>
          </cell>
          <cell r="E1080">
            <v>1264</v>
          </cell>
          <cell r="F1080" t="str">
            <v>1000 ha</v>
          </cell>
          <cell r="G1080">
            <v>40706</v>
          </cell>
        </row>
        <row r="1081">
          <cell r="A1081" t="str">
            <v>OWL-Slovenia-2005</v>
          </cell>
          <cell r="B1081" t="str">
            <v>OWL</v>
          </cell>
          <cell r="C1081" t="str">
            <v>Slovenia</v>
          </cell>
          <cell r="D1081">
            <v>2005</v>
          </cell>
          <cell r="E1081">
            <v>44</v>
          </cell>
          <cell r="F1081" t="str">
            <v>1000 ha</v>
          </cell>
          <cell r="G1081">
            <v>40706</v>
          </cell>
        </row>
        <row r="1082">
          <cell r="A1082" t="str">
            <v>ForestandOWL-Slovenia-2005</v>
          </cell>
          <cell r="B1082" t="str">
            <v>ForestandOWL</v>
          </cell>
          <cell r="C1082" t="str">
            <v>Slovenia</v>
          </cell>
          <cell r="D1082">
            <v>2005</v>
          </cell>
          <cell r="E1082">
            <v>1308</v>
          </cell>
          <cell r="F1082" t="str">
            <v>1000 ha</v>
          </cell>
          <cell r="G1082">
            <v>40706</v>
          </cell>
        </row>
        <row r="1083">
          <cell r="A1083" t="str">
            <v>FAWS-Slovenia-2005</v>
          </cell>
          <cell r="B1083" t="str">
            <v>FAWS</v>
          </cell>
          <cell r="C1083" t="str">
            <v>Slovenia</v>
          </cell>
          <cell r="D1083">
            <v>2005</v>
          </cell>
          <cell r="E1083">
            <v>1166</v>
          </cell>
          <cell r="F1083" t="str">
            <v>1000 ha</v>
          </cell>
          <cell r="G1083">
            <v>40706</v>
          </cell>
        </row>
        <row r="1084">
          <cell r="A1084" t="str">
            <v>OWLavailableforwoodsupply-Slovenia-2005</v>
          </cell>
          <cell r="B1084" t="str">
            <v>OWLavailableforwoodsupply</v>
          </cell>
          <cell r="C1084" t="str">
            <v>Slovenia</v>
          </cell>
          <cell r="D1084">
            <v>2005</v>
          </cell>
          <cell r="E1084">
            <v>44</v>
          </cell>
          <cell r="F1084" t="str">
            <v>1000 ha</v>
          </cell>
          <cell r="G1084">
            <v>40706</v>
          </cell>
        </row>
        <row r="1085">
          <cell r="A1085" t="str">
            <v>Forest-Spain-2005</v>
          </cell>
          <cell r="B1085" t="str">
            <v>Forest</v>
          </cell>
          <cell r="C1085" t="str">
            <v>Spain</v>
          </cell>
          <cell r="D1085">
            <v>2005</v>
          </cell>
          <cell r="E1085">
            <v>17915</v>
          </cell>
          <cell r="F1085" t="str">
            <v>1000 ha</v>
          </cell>
          <cell r="G1085">
            <v>40706</v>
          </cell>
        </row>
        <row r="1086">
          <cell r="A1086" t="str">
            <v>OWL-Spain-2005</v>
          </cell>
          <cell r="B1086" t="str">
            <v>OWL</v>
          </cell>
          <cell r="C1086" t="str">
            <v>Spain</v>
          </cell>
          <cell r="D1086">
            <v>2005</v>
          </cell>
          <cell r="E1086">
            <v>10299</v>
          </cell>
          <cell r="F1086" t="str">
            <v>1000 ha</v>
          </cell>
          <cell r="G1086">
            <v>40706</v>
          </cell>
        </row>
        <row r="1087">
          <cell r="A1087" t="str">
            <v>ForestandOWL-Spain-2005</v>
          </cell>
          <cell r="B1087" t="str">
            <v>ForestandOWL</v>
          </cell>
          <cell r="C1087" t="str">
            <v>Spain</v>
          </cell>
          <cell r="D1087">
            <v>2005</v>
          </cell>
          <cell r="E1087">
            <v>28214</v>
          </cell>
          <cell r="F1087" t="str">
            <v>1000 ha</v>
          </cell>
          <cell r="G1087">
            <v>40706</v>
          </cell>
        </row>
        <row r="1088">
          <cell r="A1088" t="str">
            <v>FAWS-Spain-2005</v>
          </cell>
          <cell r="B1088" t="str">
            <v>FAWS</v>
          </cell>
          <cell r="C1088" t="str">
            <v>Spain</v>
          </cell>
          <cell r="D1088">
            <v>2005</v>
          </cell>
          <cell r="E1088">
            <v>0</v>
          </cell>
          <cell r="F1088" t="str">
            <v>1000 ha</v>
          </cell>
          <cell r="G1088">
            <v>40706</v>
          </cell>
        </row>
        <row r="1089">
          <cell r="A1089" t="str">
            <v>OWLavailableforwoodsupply-Spain-2005</v>
          </cell>
          <cell r="B1089" t="str">
            <v>OWLavailableforwoodsupply</v>
          </cell>
          <cell r="C1089" t="str">
            <v>Spain</v>
          </cell>
          <cell r="D1089">
            <v>2005</v>
          </cell>
          <cell r="E1089">
            <v>0</v>
          </cell>
          <cell r="F1089" t="str">
            <v>1000 ha</v>
          </cell>
          <cell r="G1089">
            <v>40706</v>
          </cell>
        </row>
        <row r="1090">
          <cell r="A1090" t="str">
            <v>Forest-Sweden-2005</v>
          </cell>
          <cell r="B1090" t="str">
            <v>Forest</v>
          </cell>
          <cell r="C1090" t="str">
            <v>Sweden</v>
          </cell>
          <cell r="D1090">
            <v>2005</v>
          </cell>
          <cell r="E1090">
            <v>27871</v>
          </cell>
          <cell r="F1090" t="str">
            <v>1000 ha</v>
          </cell>
          <cell r="G1090">
            <v>40706</v>
          </cell>
        </row>
        <row r="1091">
          <cell r="A1091" t="str">
            <v>OWL-Sweden-2005</v>
          </cell>
          <cell r="B1091" t="str">
            <v>OWL</v>
          </cell>
          <cell r="C1091" t="str">
            <v>Sweden</v>
          </cell>
          <cell r="D1091">
            <v>2005</v>
          </cell>
          <cell r="E1091">
            <v>3059</v>
          </cell>
          <cell r="F1091" t="str">
            <v>1000 ha</v>
          </cell>
          <cell r="G1091">
            <v>40706</v>
          </cell>
        </row>
        <row r="1092">
          <cell r="A1092" t="str">
            <v>ForestandOWL-Sweden-2005</v>
          </cell>
          <cell r="B1092" t="str">
            <v>ForestandOWL</v>
          </cell>
          <cell r="C1092" t="str">
            <v>Sweden</v>
          </cell>
          <cell r="D1092">
            <v>2005</v>
          </cell>
          <cell r="E1092">
            <v>30929</v>
          </cell>
          <cell r="F1092" t="str">
            <v>1000 ha</v>
          </cell>
          <cell r="G1092">
            <v>40706</v>
          </cell>
        </row>
        <row r="1093">
          <cell r="A1093" t="str">
            <v>FAWS-Sweden-2005</v>
          </cell>
          <cell r="B1093" t="str">
            <v>FAWS</v>
          </cell>
          <cell r="C1093" t="str">
            <v>Sweden</v>
          </cell>
          <cell r="D1093">
            <v>2005</v>
          </cell>
          <cell r="E1093">
            <v>20632</v>
          </cell>
          <cell r="F1093" t="str">
            <v>1000 ha</v>
          </cell>
          <cell r="G1093">
            <v>40706</v>
          </cell>
        </row>
        <row r="1094">
          <cell r="A1094" t="str">
            <v>OWLavailableforwoodsupply-Sweden-2005</v>
          </cell>
          <cell r="B1094" t="str">
            <v>OWLavailableforwoodsupply</v>
          </cell>
          <cell r="C1094" t="str">
            <v>Sweden</v>
          </cell>
          <cell r="D1094">
            <v>2005</v>
          </cell>
          <cell r="E1094">
            <v>0</v>
          </cell>
          <cell r="F1094" t="str">
            <v>1000 ha</v>
          </cell>
          <cell r="G1094">
            <v>40706</v>
          </cell>
        </row>
        <row r="1095">
          <cell r="A1095" t="str">
            <v>Forest-Switzerland-2005</v>
          </cell>
          <cell r="B1095" t="str">
            <v>Forest</v>
          </cell>
          <cell r="C1095" t="str">
            <v>Switzerland</v>
          </cell>
          <cell r="D1095">
            <v>2005</v>
          </cell>
          <cell r="E1095">
            <v>1220</v>
          </cell>
          <cell r="F1095" t="str">
            <v>1000 ha</v>
          </cell>
          <cell r="G1095">
            <v>40706</v>
          </cell>
        </row>
        <row r="1096">
          <cell r="A1096" t="str">
            <v>OWL-Switzerland-2005</v>
          </cell>
          <cell r="B1096" t="str">
            <v>OWL</v>
          </cell>
          <cell r="C1096" t="str">
            <v>Switzerland</v>
          </cell>
          <cell r="D1096">
            <v>2005</v>
          </cell>
          <cell r="E1096">
            <v>66</v>
          </cell>
          <cell r="F1096" t="str">
            <v>1000 ha</v>
          </cell>
          <cell r="G1096">
            <v>40706</v>
          </cell>
        </row>
        <row r="1097">
          <cell r="A1097" t="str">
            <v>ForestandOWL-Switzerland-2005</v>
          </cell>
          <cell r="B1097" t="str">
            <v>ForestandOWL</v>
          </cell>
          <cell r="C1097" t="str">
            <v>Switzerland</v>
          </cell>
          <cell r="D1097">
            <v>2005</v>
          </cell>
          <cell r="E1097">
            <v>1286</v>
          </cell>
          <cell r="F1097" t="str">
            <v>1000 ha</v>
          </cell>
          <cell r="G1097">
            <v>40706</v>
          </cell>
        </row>
        <row r="1098">
          <cell r="A1098" t="str">
            <v>FAWS-Switzerland-2005</v>
          </cell>
          <cell r="B1098" t="str">
            <v>FAWS</v>
          </cell>
          <cell r="C1098" t="str">
            <v>Switzerland</v>
          </cell>
          <cell r="D1098">
            <v>2005</v>
          </cell>
          <cell r="E1098">
            <v>1178</v>
          </cell>
          <cell r="F1098" t="str">
            <v>1000 ha</v>
          </cell>
          <cell r="G1098">
            <v>40706</v>
          </cell>
        </row>
        <row r="1099">
          <cell r="A1099" t="str">
            <v>OWLavailableforwoodsupply-Switzerland-2005</v>
          </cell>
          <cell r="B1099" t="str">
            <v>OWLavailableforwoodsupply</v>
          </cell>
          <cell r="C1099" t="str">
            <v>Switzerland</v>
          </cell>
          <cell r="D1099">
            <v>2005</v>
          </cell>
          <cell r="E1099">
            <v>0</v>
          </cell>
          <cell r="F1099" t="str">
            <v>1000 ha</v>
          </cell>
          <cell r="G1099">
            <v>40706</v>
          </cell>
        </row>
        <row r="1100">
          <cell r="A1100" t="str">
            <v>Forest-The former Yugoslav Republic of Macedonia-2005</v>
          </cell>
          <cell r="B1100" t="str">
            <v>Forest</v>
          </cell>
          <cell r="C1100" t="str">
            <v>The former Yugoslav Republic of Macedonia</v>
          </cell>
          <cell r="D1100">
            <v>2005</v>
          </cell>
          <cell r="E1100">
            <v>906</v>
          </cell>
          <cell r="F1100" t="str">
            <v>1000 ha</v>
          </cell>
          <cell r="G1100">
            <v>40706</v>
          </cell>
        </row>
        <row r="1101">
          <cell r="A1101" t="str">
            <v>OWL-The former Yugoslav Republic of Macedonia-2005</v>
          </cell>
          <cell r="B1101" t="str">
            <v>OWL</v>
          </cell>
          <cell r="C1101" t="str">
            <v>The former Yugoslav Republic of Macedonia</v>
          </cell>
          <cell r="D1101">
            <v>2005</v>
          </cell>
          <cell r="E1101">
            <v>82</v>
          </cell>
          <cell r="F1101" t="str">
            <v>1000 ha</v>
          </cell>
          <cell r="G1101">
            <v>40706</v>
          </cell>
        </row>
        <row r="1102">
          <cell r="A1102" t="str">
            <v>ForestandOWL-The former Yugoslav Republic of Macedonia-2005</v>
          </cell>
          <cell r="B1102" t="str">
            <v>ForestandOWL</v>
          </cell>
          <cell r="C1102" t="str">
            <v>The former Yugoslav Republic of Macedonia</v>
          </cell>
          <cell r="D1102">
            <v>2005</v>
          </cell>
          <cell r="E1102">
            <v>988</v>
          </cell>
          <cell r="F1102" t="str">
            <v>1000 ha</v>
          </cell>
          <cell r="G1102">
            <v>40706</v>
          </cell>
        </row>
        <row r="1103">
          <cell r="A1103" t="str">
            <v>FAWS-The former Yugoslav Republic of Macedonia-2005</v>
          </cell>
          <cell r="B1103" t="str">
            <v>FAWS</v>
          </cell>
          <cell r="C1103" t="str">
            <v>The former Yugoslav Republic of Macedonia</v>
          </cell>
          <cell r="D1103">
            <v>2005</v>
          </cell>
          <cell r="E1103">
            <v>745</v>
          </cell>
          <cell r="F1103" t="str">
            <v>1000 ha</v>
          </cell>
          <cell r="G1103">
            <v>40706</v>
          </cell>
        </row>
        <row r="1104">
          <cell r="A1104" t="str">
            <v>OWLavailableforwoodsupply-The former Yugoslav Republic of Macedonia-2005</v>
          </cell>
          <cell r="B1104" t="str">
            <v>OWLavailableforwoodsupply</v>
          </cell>
          <cell r="C1104" t="str">
            <v>The former Yugoslav Republic of Macedonia</v>
          </cell>
          <cell r="D1104">
            <v>2005</v>
          </cell>
          <cell r="E1104">
            <v>0</v>
          </cell>
          <cell r="F1104" t="str">
            <v>1000 ha</v>
          </cell>
          <cell r="G1104">
            <v>40706</v>
          </cell>
        </row>
        <row r="1105">
          <cell r="A1105" t="str">
            <v>Forest-Turkey-2005</v>
          </cell>
          <cell r="B1105" t="str">
            <v>Forest</v>
          </cell>
          <cell r="C1105" t="str">
            <v>Turkey</v>
          </cell>
          <cell r="D1105">
            <v>2005</v>
          </cell>
          <cell r="E1105">
            <v>10175</v>
          </cell>
          <cell r="F1105" t="str">
            <v>1000 ha</v>
          </cell>
          <cell r="G1105">
            <v>40706</v>
          </cell>
        </row>
        <row r="1106">
          <cell r="A1106" t="str">
            <v>OWL-Turkey-2005</v>
          </cell>
          <cell r="B1106" t="str">
            <v>OWL</v>
          </cell>
          <cell r="C1106" t="str">
            <v>Turkey</v>
          </cell>
          <cell r="D1106">
            <v>2005</v>
          </cell>
          <cell r="E1106">
            <v>10689</v>
          </cell>
          <cell r="F1106" t="str">
            <v>1000 ha</v>
          </cell>
          <cell r="G1106">
            <v>40706</v>
          </cell>
        </row>
        <row r="1107">
          <cell r="A1107" t="str">
            <v>ForestandOWL-Turkey-2005</v>
          </cell>
          <cell r="B1107" t="str">
            <v>ForestandOWL</v>
          </cell>
          <cell r="C1107" t="str">
            <v>Turkey</v>
          </cell>
          <cell r="D1107">
            <v>2005</v>
          </cell>
          <cell r="E1107">
            <v>20864</v>
          </cell>
          <cell r="F1107" t="str">
            <v>1000 ha</v>
          </cell>
          <cell r="G1107">
            <v>40706</v>
          </cell>
        </row>
        <row r="1108">
          <cell r="A1108" t="str">
            <v>FAWS-Turkey-2005</v>
          </cell>
          <cell r="B1108" t="str">
            <v>FAWS</v>
          </cell>
          <cell r="C1108" t="str">
            <v>Turkey</v>
          </cell>
          <cell r="D1108">
            <v>2005</v>
          </cell>
          <cell r="E1108">
            <v>8665</v>
          </cell>
          <cell r="F1108" t="str">
            <v>1000 ha</v>
          </cell>
          <cell r="G1108">
            <v>40706</v>
          </cell>
        </row>
        <row r="1109">
          <cell r="A1109" t="str">
            <v>OWLavailableforwoodsupply-Turkey-2005</v>
          </cell>
          <cell r="B1109" t="str">
            <v>OWLavailableforwoodsupply</v>
          </cell>
          <cell r="C1109" t="str">
            <v>Turkey</v>
          </cell>
          <cell r="D1109">
            <v>2005</v>
          </cell>
          <cell r="E1109">
            <v>0</v>
          </cell>
          <cell r="F1109" t="str">
            <v>1000 ha</v>
          </cell>
          <cell r="G1109">
            <v>40706</v>
          </cell>
        </row>
        <row r="1110">
          <cell r="A1110" t="str">
            <v>Forest-Ukraine-2005</v>
          </cell>
          <cell r="B1110" t="str">
            <v>Forest</v>
          </cell>
          <cell r="C1110" t="str">
            <v>Ukraine</v>
          </cell>
          <cell r="D1110">
            <v>2005</v>
          </cell>
          <cell r="E1110">
            <v>9575</v>
          </cell>
          <cell r="F1110" t="str">
            <v>1000 ha</v>
          </cell>
          <cell r="G1110">
            <v>40706</v>
          </cell>
        </row>
        <row r="1111">
          <cell r="A1111" t="str">
            <v>OWL-Ukraine-2005</v>
          </cell>
          <cell r="B1111" t="str">
            <v>OWL</v>
          </cell>
          <cell r="C1111" t="str">
            <v>Ukraine</v>
          </cell>
          <cell r="D1111">
            <v>2005</v>
          </cell>
          <cell r="E1111">
            <v>41</v>
          </cell>
          <cell r="F1111" t="str">
            <v>1000 ha</v>
          </cell>
          <cell r="G1111">
            <v>40706</v>
          </cell>
        </row>
        <row r="1112">
          <cell r="A1112" t="str">
            <v>ForestandOWL-Ukraine-2005</v>
          </cell>
          <cell r="B1112" t="str">
            <v>ForestandOWL</v>
          </cell>
          <cell r="C1112" t="str">
            <v>Ukraine</v>
          </cell>
          <cell r="D1112">
            <v>2005</v>
          </cell>
          <cell r="E1112">
            <v>9616</v>
          </cell>
          <cell r="F1112" t="str">
            <v>1000 ha</v>
          </cell>
          <cell r="G1112">
            <v>40706</v>
          </cell>
        </row>
        <row r="1113">
          <cell r="A1113" t="str">
            <v>FAWS-Ukraine-2005</v>
          </cell>
          <cell r="B1113" t="str">
            <v>FAWS</v>
          </cell>
          <cell r="C1113" t="str">
            <v>Ukraine</v>
          </cell>
          <cell r="D1113">
            <v>2005</v>
          </cell>
          <cell r="E1113">
            <v>5307</v>
          </cell>
          <cell r="F1113" t="str">
            <v>1000 ha</v>
          </cell>
          <cell r="G1113">
            <v>40706</v>
          </cell>
        </row>
        <row r="1114">
          <cell r="A1114" t="str">
            <v>OWLavailableforwoodsupply-Ukraine-2005</v>
          </cell>
          <cell r="B1114" t="str">
            <v>OWLavailableforwoodsupply</v>
          </cell>
          <cell r="C1114" t="str">
            <v>Ukraine</v>
          </cell>
          <cell r="D1114">
            <v>2005</v>
          </cell>
          <cell r="E1114">
            <v>0</v>
          </cell>
          <cell r="F1114" t="str">
            <v>1000 ha</v>
          </cell>
          <cell r="G1114">
            <v>40706</v>
          </cell>
        </row>
        <row r="1115">
          <cell r="A1115" t="str">
            <v>Forest-United Kingdom-2005</v>
          </cell>
          <cell r="B1115" t="str">
            <v>Forest</v>
          </cell>
          <cell r="C1115" t="str">
            <v>United Kingdom</v>
          </cell>
          <cell r="D1115">
            <v>2005</v>
          </cell>
          <cell r="E1115">
            <v>2845</v>
          </cell>
          <cell r="F1115" t="str">
            <v>1000 ha</v>
          </cell>
          <cell r="G1115">
            <v>40706</v>
          </cell>
        </row>
        <row r="1116">
          <cell r="A1116" t="str">
            <v>OWL-United Kingdom-2005</v>
          </cell>
          <cell r="B1116" t="str">
            <v>OWL</v>
          </cell>
          <cell r="C1116" t="str">
            <v>United Kingdom</v>
          </cell>
          <cell r="D1116">
            <v>2005</v>
          </cell>
          <cell r="E1116">
            <v>20</v>
          </cell>
          <cell r="F1116" t="str">
            <v>1000 ha</v>
          </cell>
          <cell r="G1116">
            <v>40706</v>
          </cell>
        </row>
        <row r="1117">
          <cell r="A1117" t="str">
            <v>ForestandOWL-United Kingdom-2005</v>
          </cell>
          <cell r="B1117" t="str">
            <v>ForestandOWL</v>
          </cell>
          <cell r="C1117" t="str">
            <v>United Kingdom</v>
          </cell>
          <cell r="D1117">
            <v>2005</v>
          </cell>
          <cell r="E1117">
            <v>2865</v>
          </cell>
          <cell r="F1117" t="str">
            <v>1000 ha</v>
          </cell>
          <cell r="G1117">
            <v>40706</v>
          </cell>
        </row>
        <row r="1118">
          <cell r="A1118" t="str">
            <v>FAWS-United Kingdom-2005</v>
          </cell>
          <cell r="B1118" t="str">
            <v>FAWS</v>
          </cell>
          <cell r="C1118" t="str">
            <v>United Kingdom</v>
          </cell>
          <cell r="D1118">
            <v>2005</v>
          </cell>
          <cell r="E1118">
            <v>2375</v>
          </cell>
          <cell r="F1118" t="str">
            <v>1000 ha</v>
          </cell>
          <cell r="G1118">
            <v>40706</v>
          </cell>
        </row>
        <row r="1119">
          <cell r="A1119" t="str">
            <v>OWLavailableforwoodsupply-United Kingdom-2005</v>
          </cell>
          <cell r="B1119" t="str">
            <v>OWLavailableforwoodsupply</v>
          </cell>
          <cell r="C1119" t="str">
            <v>United Kingdom</v>
          </cell>
          <cell r="D1119">
            <v>2005</v>
          </cell>
          <cell r="E1119">
            <v>0</v>
          </cell>
          <cell r="F1119" t="str">
            <v>1000 ha</v>
          </cell>
          <cell r="G1119">
            <v>40706</v>
          </cell>
        </row>
        <row r="1120">
          <cell r="A1120" t="str">
            <v>Forest-United States-2000</v>
          </cell>
          <cell r="B1120" t="str">
            <v>Forest</v>
          </cell>
          <cell r="C1120" t="str">
            <v>United States</v>
          </cell>
          <cell r="D1120">
            <v>2000</v>
          </cell>
          <cell r="E1120" t="str">
            <v>…</v>
          </cell>
          <cell r="F1120" t="str">
            <v>1000 ha</v>
          </cell>
          <cell r="G1120">
            <v>40883</v>
          </cell>
        </row>
        <row r="1121">
          <cell r="A1121" t="str">
            <v>OWL-United States-2000</v>
          </cell>
          <cell r="B1121" t="str">
            <v>OWL</v>
          </cell>
          <cell r="C1121" t="str">
            <v>United States</v>
          </cell>
          <cell r="D1121">
            <v>2000</v>
          </cell>
          <cell r="E1121" t="str">
            <v>…</v>
          </cell>
          <cell r="F1121" t="str">
            <v>1000 ha</v>
          </cell>
          <cell r="G1121">
            <v>40883</v>
          </cell>
        </row>
        <row r="1122">
          <cell r="A1122" t="str">
            <v>FAWS-United States-2000</v>
          </cell>
          <cell r="B1122" t="str">
            <v>FAWS</v>
          </cell>
          <cell r="C1122" t="str">
            <v>United States</v>
          </cell>
          <cell r="D1122">
            <v>2000</v>
          </cell>
          <cell r="E1122" t="str">
            <v>…</v>
          </cell>
          <cell r="F1122" t="str">
            <v>1000 ha</v>
          </cell>
          <cell r="G1122">
            <v>40883</v>
          </cell>
        </row>
        <row r="1123">
          <cell r="A1123" t="str">
            <v>ForestandOWL-United States-2000</v>
          </cell>
          <cell r="B1123" t="str">
            <v>ForestandOWL</v>
          </cell>
          <cell r="C1123" t="str">
            <v>United States</v>
          </cell>
          <cell r="D1123">
            <v>2000</v>
          </cell>
          <cell r="E1123" t="str">
            <v>…</v>
          </cell>
          <cell r="F1123" t="str">
            <v>1000 ha</v>
          </cell>
          <cell r="G1123">
            <v>40883</v>
          </cell>
        </row>
        <row r="1124">
          <cell r="A1124" t="str">
            <v>OWLavailableforwoodsupply-United States-2000</v>
          </cell>
          <cell r="B1124" t="str">
            <v>OWLavailableforwoodsupply</v>
          </cell>
          <cell r="C1124" t="str">
            <v>United States</v>
          </cell>
          <cell r="D1124">
            <v>2000</v>
          </cell>
          <cell r="E1124" t="str">
            <v>…</v>
          </cell>
          <cell r="F1124" t="str">
            <v>1000 ha</v>
          </cell>
          <cell r="G1124">
            <v>40883</v>
          </cell>
        </row>
        <row r="1125">
          <cell r="A1125" t="str">
            <v>Forest-United States-2005</v>
          </cell>
          <cell r="B1125" t="str">
            <v>Forest</v>
          </cell>
          <cell r="C1125" t="str">
            <v>United States</v>
          </cell>
          <cell r="D1125">
            <v>2005</v>
          </cell>
          <cell r="E1125" t="str">
            <v>…</v>
          </cell>
          <cell r="F1125" t="str">
            <v>1000 ha</v>
          </cell>
          <cell r="G1125">
            <v>40883</v>
          </cell>
        </row>
        <row r="1126">
          <cell r="A1126" t="str">
            <v>OWL-United States-2005</v>
          </cell>
          <cell r="B1126" t="str">
            <v>OWL</v>
          </cell>
          <cell r="C1126" t="str">
            <v>United States</v>
          </cell>
          <cell r="D1126">
            <v>2005</v>
          </cell>
          <cell r="F1126" t="str">
            <v>1000 ha</v>
          </cell>
          <cell r="G1126">
            <v>40883</v>
          </cell>
        </row>
        <row r="1127">
          <cell r="A1127" t="str">
            <v>FAWS-United States-2005</v>
          </cell>
          <cell r="B1127" t="str">
            <v>FAWS</v>
          </cell>
          <cell r="C1127" t="str">
            <v>United States</v>
          </cell>
          <cell r="D1127">
            <v>2005</v>
          </cell>
          <cell r="E1127">
            <v>304022</v>
          </cell>
          <cell r="F1127" t="str">
            <v>1000 ha</v>
          </cell>
          <cell r="G1127">
            <v>40883</v>
          </cell>
        </row>
        <row r="1128">
          <cell r="A1128" t="str">
            <v>ForestandOWL-United States-2005</v>
          </cell>
          <cell r="B1128" t="str">
            <v>ForestandOWL</v>
          </cell>
          <cell r="C1128" t="str">
            <v>United States</v>
          </cell>
          <cell r="D1128">
            <v>2005</v>
          </cell>
          <cell r="E1128" t="str">
            <v>…</v>
          </cell>
          <cell r="F1128" t="str">
            <v>1000 ha</v>
          </cell>
          <cell r="G1128">
            <v>40883</v>
          </cell>
        </row>
        <row r="1129">
          <cell r="A1129" t="str">
            <v>OWLavailableforwoodsupply-United States-2005</v>
          </cell>
          <cell r="B1129" t="str">
            <v>OWLavailableforwoodsupply</v>
          </cell>
          <cell r="C1129" t="str">
            <v>United States</v>
          </cell>
          <cell r="D1129">
            <v>2005</v>
          </cell>
          <cell r="E1129">
            <v>14933</v>
          </cell>
          <cell r="F1129" t="str">
            <v>1000 ha</v>
          </cell>
          <cell r="G1129">
            <v>40883</v>
          </cell>
        </row>
        <row r="1130">
          <cell r="A1130" t="str">
            <v>RW-Removals-Austria-2005</v>
          </cell>
          <cell r="B1130" t="str">
            <v>RW-Removals</v>
          </cell>
          <cell r="C1130" t="str">
            <v>Austria</v>
          </cell>
          <cell r="D1130">
            <v>2005</v>
          </cell>
          <cell r="E1130">
            <v>16471</v>
          </cell>
          <cell r="F1130" t="str">
            <v>1000 m3</v>
          </cell>
          <cell r="G1130">
            <v>40872</v>
          </cell>
        </row>
        <row r="1131">
          <cell r="A1131" t="str">
            <v>RW-Removals-Austria-2007</v>
          </cell>
          <cell r="B1131" t="str">
            <v>RW-Removals</v>
          </cell>
          <cell r="C1131" t="str">
            <v>Austria</v>
          </cell>
          <cell r="D1131">
            <v>2007</v>
          </cell>
          <cell r="E1131">
            <v>21317.34</v>
          </cell>
          <cell r="F1131" t="str">
            <v>1000 m3</v>
          </cell>
          <cell r="G1131">
            <v>40872</v>
          </cell>
        </row>
        <row r="1132">
          <cell r="A1132" t="str">
            <v>RW-Removals-Belarus-2005</v>
          </cell>
          <cell r="B1132" t="str">
            <v>RW-Removals</v>
          </cell>
          <cell r="C1132" t="str">
            <v>Belarus</v>
          </cell>
          <cell r="D1132">
            <v>2005</v>
          </cell>
          <cell r="E1132">
            <v>8696</v>
          </cell>
          <cell r="F1132" t="str">
            <v>1000 m3</v>
          </cell>
          <cell r="G1132">
            <v>40872</v>
          </cell>
        </row>
        <row r="1133">
          <cell r="A1133" t="str">
            <v>RW-Removals-Belarus-2007</v>
          </cell>
          <cell r="B1133" t="str">
            <v>RW-Removals</v>
          </cell>
          <cell r="C1133" t="str">
            <v>Belarus</v>
          </cell>
          <cell r="D1133">
            <v>2007</v>
          </cell>
          <cell r="E1133">
            <v>8756.1</v>
          </cell>
          <cell r="F1133" t="str">
            <v>1000 m3</v>
          </cell>
          <cell r="G1133">
            <v>40872</v>
          </cell>
        </row>
        <row r="1134">
          <cell r="A1134" t="str">
            <v>RW-Removals-Belgium-2005</v>
          </cell>
          <cell r="B1134" t="str">
            <v>RW-Removals</v>
          </cell>
          <cell r="C1134" t="str">
            <v>Belgium</v>
          </cell>
          <cell r="D1134">
            <v>2005</v>
          </cell>
          <cell r="E1134">
            <v>4950</v>
          </cell>
          <cell r="F1134" t="str">
            <v>1000 m3</v>
          </cell>
          <cell r="G1134">
            <v>40872</v>
          </cell>
        </row>
        <row r="1135">
          <cell r="A1135" t="str">
            <v>RW-Removals-Belgium-2007</v>
          </cell>
          <cell r="B1135" t="str">
            <v>RW-Removals</v>
          </cell>
          <cell r="C1135" t="str">
            <v>Belgium</v>
          </cell>
          <cell r="D1135">
            <v>2007</v>
          </cell>
          <cell r="E1135">
            <v>5015</v>
          </cell>
          <cell r="F1135" t="str">
            <v>1000 m3</v>
          </cell>
          <cell r="G1135">
            <v>40872</v>
          </cell>
        </row>
        <row r="1136">
          <cell r="A1136" t="str">
            <v>RW-Removals-Bosnia and Herzegovina-2005</v>
          </cell>
          <cell r="B1136" t="str">
            <v>RW-Removals</v>
          </cell>
          <cell r="C1136" t="str">
            <v>Bosnia and Herzegovina</v>
          </cell>
          <cell r="D1136">
            <v>2005</v>
          </cell>
          <cell r="E1136">
            <v>3806</v>
          </cell>
          <cell r="F1136" t="str">
            <v>1000 m3</v>
          </cell>
          <cell r="G1136">
            <v>40872</v>
          </cell>
        </row>
        <row r="1137">
          <cell r="A1137" t="str">
            <v>RW-Removals-Bosnia and Herzegovina-2007</v>
          </cell>
          <cell r="B1137" t="str">
            <v>RW-Removals</v>
          </cell>
          <cell r="C1137" t="str">
            <v>Bosnia and Herzegovina</v>
          </cell>
          <cell r="D1137">
            <v>2007</v>
          </cell>
          <cell r="E1137">
            <v>3752</v>
          </cell>
          <cell r="F1137" t="str">
            <v>1000 m3</v>
          </cell>
          <cell r="G1137">
            <v>40872</v>
          </cell>
        </row>
        <row r="1138">
          <cell r="A1138" t="str">
            <v>RW-Removals-Canada-2005</v>
          </cell>
          <cell r="B1138" t="str">
            <v>RW-Removals</v>
          </cell>
          <cell r="C1138" t="str">
            <v>Canada</v>
          </cell>
          <cell r="D1138">
            <v>2005</v>
          </cell>
          <cell r="E1138">
            <v>203121</v>
          </cell>
          <cell r="F1138" t="str">
            <v>1000 m3</v>
          </cell>
          <cell r="G1138">
            <v>40872</v>
          </cell>
        </row>
        <row r="1139">
          <cell r="A1139" t="str">
            <v>RW-Removals-Canada-2007</v>
          </cell>
          <cell r="B1139" t="str">
            <v>RW-Removals</v>
          </cell>
          <cell r="C1139" t="str">
            <v>Canada</v>
          </cell>
          <cell r="D1139">
            <v>2007</v>
          </cell>
          <cell r="E1139">
            <v>160792</v>
          </cell>
          <cell r="F1139" t="str">
            <v>1000 m3</v>
          </cell>
          <cell r="G1139">
            <v>40872</v>
          </cell>
        </row>
        <row r="1140">
          <cell r="A1140" t="str">
            <v>RW-Removals-Cyprus-2005</v>
          </cell>
          <cell r="B1140" t="str">
            <v>RW-Removals</v>
          </cell>
          <cell r="C1140" t="str">
            <v>Cyprus</v>
          </cell>
          <cell r="D1140">
            <v>2005</v>
          </cell>
          <cell r="E1140">
            <v>9.6560000000000006</v>
          </cell>
          <cell r="F1140" t="str">
            <v>1000 m3</v>
          </cell>
          <cell r="G1140">
            <v>40872</v>
          </cell>
        </row>
        <row r="1141">
          <cell r="A1141" t="str">
            <v>RW-Removals-Cyprus-2007</v>
          </cell>
          <cell r="B1141" t="str">
            <v>RW-Removals</v>
          </cell>
          <cell r="C1141" t="str">
            <v>Cyprus</v>
          </cell>
          <cell r="D1141">
            <v>2007</v>
          </cell>
          <cell r="E1141">
            <v>19.672000000000001</v>
          </cell>
          <cell r="F1141" t="str">
            <v>1000 m3</v>
          </cell>
          <cell r="G1141">
            <v>40872</v>
          </cell>
        </row>
        <row r="1142">
          <cell r="A1142" t="str">
            <v>RW-Removals-Czech Republic-2005</v>
          </cell>
          <cell r="B1142" t="str">
            <v>RW-Removals</v>
          </cell>
          <cell r="C1142" t="str">
            <v>Czech Republic</v>
          </cell>
          <cell r="D1142">
            <v>2005</v>
          </cell>
          <cell r="E1142">
            <v>15510</v>
          </cell>
          <cell r="F1142" t="str">
            <v>1000 m3</v>
          </cell>
          <cell r="G1142">
            <v>40872</v>
          </cell>
        </row>
        <row r="1143">
          <cell r="A1143" t="str">
            <v>RW-Removals-Czech Republic-2007</v>
          </cell>
          <cell r="B1143" t="str">
            <v>RW-Removals</v>
          </cell>
          <cell r="C1143" t="str">
            <v>Czech Republic</v>
          </cell>
          <cell r="D1143">
            <v>2007</v>
          </cell>
          <cell r="E1143">
            <v>18508</v>
          </cell>
          <cell r="F1143" t="str">
            <v>1000 m3</v>
          </cell>
          <cell r="G1143">
            <v>40872</v>
          </cell>
        </row>
        <row r="1144">
          <cell r="A1144" t="str">
            <v>RW-Removals-Estonia-2005</v>
          </cell>
          <cell r="B1144" t="str">
            <v>RW-Removals</v>
          </cell>
          <cell r="C1144" t="str">
            <v>Estonia</v>
          </cell>
          <cell r="D1144">
            <v>2005</v>
          </cell>
          <cell r="E1144">
            <v>5500</v>
          </cell>
          <cell r="F1144" t="str">
            <v>1000 m3</v>
          </cell>
          <cell r="G1144">
            <v>40872</v>
          </cell>
        </row>
        <row r="1145">
          <cell r="A1145" t="str">
            <v>RW-Removals-Estonia-2007</v>
          </cell>
          <cell r="B1145" t="str">
            <v>RW-Removals</v>
          </cell>
          <cell r="C1145" t="str">
            <v>Estonia</v>
          </cell>
          <cell r="D1145">
            <v>2007</v>
          </cell>
          <cell r="E1145">
            <v>4500</v>
          </cell>
          <cell r="F1145" t="str">
            <v>1000 m3</v>
          </cell>
          <cell r="G1145">
            <v>40872</v>
          </cell>
        </row>
        <row r="1146">
          <cell r="A1146" t="str">
            <v>RW-Removals-Finland-2005</v>
          </cell>
          <cell r="B1146" t="str">
            <v>RW-Removals</v>
          </cell>
          <cell r="C1146" t="str">
            <v>Finland</v>
          </cell>
          <cell r="D1146">
            <v>2005</v>
          </cell>
          <cell r="E1146">
            <v>52250.182000000001</v>
          </cell>
          <cell r="F1146" t="str">
            <v>1000 m3</v>
          </cell>
          <cell r="G1146">
            <v>40872</v>
          </cell>
        </row>
        <row r="1147">
          <cell r="A1147" t="str">
            <v>RW-Removals-Finland-2007</v>
          </cell>
          <cell r="B1147" t="str">
            <v>RW-Removals</v>
          </cell>
          <cell r="C1147" t="str">
            <v>Finland</v>
          </cell>
          <cell r="D1147">
            <v>2007</v>
          </cell>
          <cell r="E1147">
            <v>56612.178999999996</v>
          </cell>
          <cell r="F1147" t="str">
            <v>1000 m3</v>
          </cell>
          <cell r="G1147">
            <v>40872</v>
          </cell>
        </row>
        <row r="1148">
          <cell r="A1148" t="str">
            <v>RW-Removals-France-2005</v>
          </cell>
          <cell r="B1148" t="str">
            <v>RW-Removals</v>
          </cell>
          <cell r="C1148" t="str">
            <v>France</v>
          </cell>
          <cell r="D1148">
            <v>2005</v>
          </cell>
          <cell r="E1148">
            <v>52498.739000000001</v>
          </cell>
          <cell r="F1148" t="str">
            <v>1000 m3</v>
          </cell>
          <cell r="G1148">
            <v>40872</v>
          </cell>
        </row>
        <row r="1149">
          <cell r="A1149" t="str">
            <v>RW-Removals-France-2007</v>
          </cell>
          <cell r="B1149" t="str">
            <v>RW-Removals</v>
          </cell>
          <cell r="C1149" t="str">
            <v>France</v>
          </cell>
          <cell r="D1149">
            <v>2007</v>
          </cell>
          <cell r="E1149">
            <v>54582.546000000002</v>
          </cell>
          <cell r="F1149" t="str">
            <v>1000 m3</v>
          </cell>
          <cell r="G1149">
            <v>40872</v>
          </cell>
        </row>
        <row r="1150">
          <cell r="A1150" t="str">
            <v>RW-Removals-Germany-2005</v>
          </cell>
          <cell r="B1150" t="str">
            <v>RW-Removals</v>
          </cell>
          <cell r="C1150" t="str">
            <v>Germany</v>
          </cell>
          <cell r="D1150">
            <v>2005</v>
          </cell>
          <cell r="E1150">
            <v>56946</v>
          </cell>
          <cell r="F1150" t="str">
            <v>1000 m3</v>
          </cell>
          <cell r="G1150">
            <v>40872</v>
          </cell>
        </row>
        <row r="1151">
          <cell r="A1151" t="str">
            <v>RW-Removals-Germany-2007</v>
          </cell>
          <cell r="B1151" t="str">
            <v>RW-Removals</v>
          </cell>
          <cell r="C1151" t="str">
            <v>Germany</v>
          </cell>
          <cell r="D1151">
            <v>2007</v>
          </cell>
          <cell r="E1151">
            <v>76728</v>
          </cell>
          <cell r="F1151" t="str">
            <v>1000 m3</v>
          </cell>
          <cell r="G1151">
            <v>40872</v>
          </cell>
        </row>
        <row r="1152">
          <cell r="A1152" t="str">
            <v>RW-Removals-Ireland-2005</v>
          </cell>
          <cell r="B1152" t="str">
            <v>RW-Removals</v>
          </cell>
          <cell r="C1152" t="str">
            <v>Ireland</v>
          </cell>
          <cell r="D1152">
            <v>2005</v>
          </cell>
          <cell r="E1152">
            <v>2648</v>
          </cell>
          <cell r="F1152" t="str">
            <v>1000 m3</v>
          </cell>
          <cell r="G1152">
            <v>40872</v>
          </cell>
        </row>
        <row r="1153">
          <cell r="A1153" t="str">
            <v>RW-Removals-Ireland-2007</v>
          </cell>
          <cell r="B1153" t="str">
            <v>RW-Removals</v>
          </cell>
          <cell r="C1153" t="str">
            <v>Ireland</v>
          </cell>
          <cell r="D1153">
            <v>2007</v>
          </cell>
          <cell r="E1153">
            <v>2710</v>
          </cell>
          <cell r="F1153" t="str">
            <v>1000 m3</v>
          </cell>
          <cell r="G1153">
            <v>40872</v>
          </cell>
        </row>
        <row r="1154">
          <cell r="A1154" t="str">
            <v>RW-Removals-Italy-2005</v>
          </cell>
          <cell r="B1154" t="str">
            <v>RW-Removals</v>
          </cell>
          <cell r="C1154" t="str">
            <v>Italy</v>
          </cell>
          <cell r="D1154">
            <v>2005</v>
          </cell>
          <cell r="E1154">
            <v>8690.8549999999996</v>
          </cell>
          <cell r="F1154" t="str">
            <v>1000 m3</v>
          </cell>
          <cell r="G1154">
            <v>40872</v>
          </cell>
        </row>
        <row r="1155">
          <cell r="A1155" t="str">
            <v>RW-Removals-Italy-2007</v>
          </cell>
          <cell r="B1155" t="str">
            <v>RW-Removals</v>
          </cell>
          <cell r="C1155" t="str">
            <v>Italy</v>
          </cell>
          <cell r="D1155">
            <v>2007</v>
          </cell>
          <cell r="E1155">
            <v>8124.9740000000002</v>
          </cell>
          <cell r="F1155" t="str">
            <v>1000 m3</v>
          </cell>
          <cell r="G1155">
            <v>40872</v>
          </cell>
        </row>
        <row r="1156">
          <cell r="A1156" t="str">
            <v>RW-Removals-Latvia-2005</v>
          </cell>
          <cell r="B1156" t="str">
            <v>RW-Removals</v>
          </cell>
          <cell r="C1156" t="str">
            <v>Latvia</v>
          </cell>
          <cell r="D1156">
            <v>2005</v>
          </cell>
          <cell r="E1156">
            <v>12842.6</v>
          </cell>
          <cell r="F1156" t="str">
            <v>1000 m3</v>
          </cell>
          <cell r="G1156">
            <v>40872</v>
          </cell>
        </row>
        <row r="1157">
          <cell r="A1157" t="str">
            <v>RW-Removals-Latvia-2007</v>
          </cell>
          <cell r="B1157" t="str">
            <v>RW-Removals</v>
          </cell>
          <cell r="C1157" t="str">
            <v>Latvia</v>
          </cell>
          <cell r="D1157">
            <v>2007</v>
          </cell>
          <cell r="E1157">
            <v>12172.9</v>
          </cell>
          <cell r="F1157" t="str">
            <v>1000 m3</v>
          </cell>
          <cell r="G1157">
            <v>40872</v>
          </cell>
        </row>
        <row r="1158">
          <cell r="A1158" t="str">
            <v>RW-Removals-Liechtenstein-2005</v>
          </cell>
          <cell r="B1158" t="str">
            <v>RW-Removals</v>
          </cell>
          <cell r="C1158" t="str">
            <v>Liechtenstein</v>
          </cell>
          <cell r="D1158">
            <v>2005</v>
          </cell>
          <cell r="E1158">
            <v>22.167000000000002</v>
          </cell>
          <cell r="F1158" t="str">
            <v>1000 m3</v>
          </cell>
          <cell r="G1158">
            <v>40872</v>
          </cell>
        </row>
        <row r="1159">
          <cell r="A1159" t="str">
            <v>RW-Removals-Liechtenstein-2007</v>
          </cell>
          <cell r="B1159" t="str">
            <v>RW-Removals</v>
          </cell>
          <cell r="C1159" t="str">
            <v>Liechtenstein</v>
          </cell>
          <cell r="D1159">
            <v>2007</v>
          </cell>
          <cell r="E1159">
            <v>25</v>
          </cell>
          <cell r="F1159" t="str">
            <v>1000 m3</v>
          </cell>
          <cell r="G1159">
            <v>40872</v>
          </cell>
        </row>
        <row r="1160">
          <cell r="A1160" t="str">
            <v>RW-Removals-Lithuania-2005</v>
          </cell>
          <cell r="B1160" t="str">
            <v>RW-Removals</v>
          </cell>
          <cell r="C1160" t="str">
            <v>Lithuania</v>
          </cell>
          <cell r="D1160">
            <v>2005</v>
          </cell>
          <cell r="E1160">
            <v>6045</v>
          </cell>
          <cell r="F1160" t="str">
            <v>1000 m3</v>
          </cell>
          <cell r="G1160">
            <v>40872</v>
          </cell>
        </row>
        <row r="1161">
          <cell r="A1161" t="str">
            <v>RW-Removals-Lithuania-2007</v>
          </cell>
          <cell r="B1161" t="str">
            <v>RW-Removals</v>
          </cell>
          <cell r="C1161" t="str">
            <v>Lithuania</v>
          </cell>
          <cell r="D1161">
            <v>2007</v>
          </cell>
          <cell r="E1161">
            <v>6195</v>
          </cell>
          <cell r="F1161" t="str">
            <v>1000 m3</v>
          </cell>
          <cell r="G1161">
            <v>40872</v>
          </cell>
        </row>
        <row r="1162">
          <cell r="A1162" t="str">
            <v>RW-Removals-Netherlands-2005</v>
          </cell>
          <cell r="B1162" t="str">
            <v>RW-Removals</v>
          </cell>
          <cell r="C1162" t="str">
            <v>Netherlands</v>
          </cell>
          <cell r="D1162">
            <v>2005</v>
          </cell>
          <cell r="E1162">
            <v>1110</v>
          </cell>
          <cell r="F1162" t="str">
            <v>1000 m3</v>
          </cell>
          <cell r="G1162">
            <v>40872</v>
          </cell>
        </row>
        <row r="1163">
          <cell r="A1163" t="str">
            <v>RW-Removals-Netherlands-2007</v>
          </cell>
          <cell r="B1163" t="str">
            <v>RW-Removals</v>
          </cell>
          <cell r="C1163" t="str">
            <v>Netherlands</v>
          </cell>
          <cell r="D1163">
            <v>2007</v>
          </cell>
          <cell r="E1163">
            <v>1022.046</v>
          </cell>
          <cell r="F1163" t="str">
            <v>1000 m3</v>
          </cell>
          <cell r="G1163">
            <v>40872</v>
          </cell>
        </row>
        <row r="1164">
          <cell r="A1164" t="str">
            <v>RW-Removals-Norway-2005</v>
          </cell>
          <cell r="B1164" t="str">
            <v>RW-Removals</v>
          </cell>
          <cell r="C1164" t="str">
            <v>Norway</v>
          </cell>
          <cell r="D1164">
            <v>2005</v>
          </cell>
          <cell r="E1164">
            <v>9667.1790000000001</v>
          </cell>
          <cell r="F1164" t="str">
            <v>1000 m3</v>
          </cell>
          <cell r="G1164">
            <v>40872</v>
          </cell>
        </row>
        <row r="1165">
          <cell r="A1165" t="str">
            <v>RW-Removals-Norway-2007</v>
          </cell>
          <cell r="B1165" t="str">
            <v>RW-Removals</v>
          </cell>
          <cell r="C1165" t="str">
            <v>Norway</v>
          </cell>
          <cell r="D1165">
            <v>2007</v>
          </cell>
          <cell r="E1165">
            <v>10464.68</v>
          </cell>
          <cell r="F1165" t="str">
            <v>1000 m3</v>
          </cell>
          <cell r="G1165">
            <v>40872</v>
          </cell>
        </row>
        <row r="1166">
          <cell r="A1166" t="str">
            <v>RW-Removals-Russian Federation-2005</v>
          </cell>
          <cell r="B1166" t="str">
            <v>RW-Removals</v>
          </cell>
          <cell r="C1166" t="str">
            <v>Russian Federation</v>
          </cell>
          <cell r="D1166">
            <v>2005</v>
          </cell>
          <cell r="E1166">
            <v>185000</v>
          </cell>
          <cell r="F1166" t="str">
            <v>1000 m3</v>
          </cell>
          <cell r="G1166">
            <v>40872</v>
          </cell>
        </row>
        <row r="1167">
          <cell r="A1167" t="str">
            <v>RW-Removals-Russian Federation-2007</v>
          </cell>
          <cell r="B1167" t="str">
            <v>RW-Removals</v>
          </cell>
          <cell r="C1167" t="str">
            <v>Russian Federation</v>
          </cell>
          <cell r="D1167">
            <v>2007</v>
          </cell>
          <cell r="E1167">
            <v>207000</v>
          </cell>
          <cell r="F1167" t="str">
            <v>1000 m3</v>
          </cell>
          <cell r="G1167">
            <v>40872</v>
          </cell>
        </row>
        <row r="1168">
          <cell r="A1168" t="str">
            <v>RW-Removals-Serbia-2005</v>
          </cell>
          <cell r="B1168" t="str">
            <v>RW-Removals</v>
          </cell>
          <cell r="C1168" t="str">
            <v>Serbia</v>
          </cell>
          <cell r="D1168">
            <v>2005</v>
          </cell>
          <cell r="E1168">
            <v>3170</v>
          </cell>
          <cell r="F1168" t="str">
            <v>1000 m3</v>
          </cell>
          <cell r="G1168">
            <v>40872</v>
          </cell>
        </row>
        <row r="1169">
          <cell r="A1169" t="str">
            <v>RW-Removals-Serbia-2007</v>
          </cell>
          <cell r="B1169" t="str">
            <v>RW-Removals</v>
          </cell>
          <cell r="C1169" t="str">
            <v>Serbia</v>
          </cell>
          <cell r="D1169">
            <v>2007</v>
          </cell>
          <cell r="E1169">
            <v>2981</v>
          </cell>
          <cell r="F1169" t="str">
            <v>1000 m3</v>
          </cell>
          <cell r="G1169">
            <v>40872</v>
          </cell>
        </row>
        <row r="1170">
          <cell r="A1170" t="str">
            <v>RW-Removals-Slovak Republic-2005</v>
          </cell>
          <cell r="B1170" t="str">
            <v>RW-Removals</v>
          </cell>
          <cell r="C1170" t="str">
            <v>Slovak Republic</v>
          </cell>
          <cell r="D1170">
            <v>2005</v>
          </cell>
          <cell r="E1170">
            <v>9302</v>
          </cell>
          <cell r="F1170" t="str">
            <v>1000 m3</v>
          </cell>
          <cell r="G1170">
            <v>40872</v>
          </cell>
        </row>
        <row r="1171">
          <cell r="A1171" t="str">
            <v>RW-Removals-Slovak Republic-2007</v>
          </cell>
          <cell r="B1171" t="str">
            <v>RW-Removals</v>
          </cell>
          <cell r="C1171" t="str">
            <v>Slovak Republic</v>
          </cell>
          <cell r="D1171">
            <v>2007</v>
          </cell>
          <cell r="E1171">
            <v>8131.4859999999999</v>
          </cell>
          <cell r="F1171" t="str">
            <v>1000 m3</v>
          </cell>
          <cell r="G1171">
            <v>40872</v>
          </cell>
        </row>
        <row r="1172">
          <cell r="A1172" t="str">
            <v>RW-Removals-Slovenia-2005</v>
          </cell>
          <cell r="B1172" t="str">
            <v>RW-Removals</v>
          </cell>
          <cell r="C1172" t="str">
            <v>Slovenia</v>
          </cell>
          <cell r="D1172">
            <v>2005</v>
          </cell>
          <cell r="E1172">
            <v>2732.8220000000001</v>
          </cell>
          <cell r="F1172" t="str">
            <v>1000 m3</v>
          </cell>
          <cell r="G1172">
            <v>40872</v>
          </cell>
        </row>
        <row r="1173">
          <cell r="A1173" t="str">
            <v>RW-Removals-Slovenia-2007</v>
          </cell>
          <cell r="B1173" t="str">
            <v>RW-Removals</v>
          </cell>
          <cell r="C1173" t="str">
            <v>Slovenia</v>
          </cell>
          <cell r="D1173">
            <v>2007</v>
          </cell>
          <cell r="E1173">
            <v>2881.65</v>
          </cell>
          <cell r="F1173" t="str">
            <v>1000 m3</v>
          </cell>
          <cell r="G1173">
            <v>40872</v>
          </cell>
        </row>
        <row r="1174">
          <cell r="A1174" t="str">
            <v>RW-Removals-Sweden-2005</v>
          </cell>
          <cell r="B1174" t="str">
            <v>RW-Removals</v>
          </cell>
          <cell r="C1174" t="str">
            <v>Sweden</v>
          </cell>
          <cell r="D1174">
            <v>2005</v>
          </cell>
          <cell r="E1174">
            <v>98200</v>
          </cell>
          <cell r="F1174" t="str">
            <v>1000 m3</v>
          </cell>
          <cell r="G1174">
            <v>40872</v>
          </cell>
        </row>
        <row r="1175">
          <cell r="A1175" t="str">
            <v>RW-Removals-Sweden-2007</v>
          </cell>
          <cell r="B1175" t="str">
            <v>RW-Removals</v>
          </cell>
          <cell r="C1175" t="str">
            <v>Sweden</v>
          </cell>
          <cell r="D1175">
            <v>2007</v>
          </cell>
          <cell r="E1175">
            <v>78200</v>
          </cell>
          <cell r="F1175" t="str">
            <v>1000 m3</v>
          </cell>
          <cell r="G1175">
            <v>40872</v>
          </cell>
        </row>
        <row r="1176">
          <cell r="A1176" t="str">
            <v>RW-Removals-Switzerland-2005</v>
          </cell>
          <cell r="B1176" t="str">
            <v>RW-Removals</v>
          </cell>
          <cell r="C1176" t="str">
            <v>Switzerland</v>
          </cell>
          <cell r="D1176">
            <v>2005</v>
          </cell>
          <cell r="E1176">
            <v>5284.6390000000001</v>
          </cell>
          <cell r="F1176" t="str">
            <v>1000 m3</v>
          </cell>
          <cell r="G1176">
            <v>40872</v>
          </cell>
        </row>
        <row r="1177">
          <cell r="A1177" t="str">
            <v>RW-Removals-Switzerland-2007</v>
          </cell>
          <cell r="B1177" t="str">
            <v>RW-Removals</v>
          </cell>
          <cell r="C1177" t="str">
            <v>Switzerland</v>
          </cell>
          <cell r="D1177">
            <v>2007</v>
          </cell>
          <cell r="E1177">
            <v>5520.0119999999997</v>
          </cell>
          <cell r="F1177" t="str">
            <v>1000 m3</v>
          </cell>
          <cell r="G1177">
            <v>40872</v>
          </cell>
        </row>
        <row r="1178">
          <cell r="A1178" t="str">
            <v>RW-Removals-Turkey-2005</v>
          </cell>
          <cell r="B1178" t="str">
            <v>RW-Removals</v>
          </cell>
          <cell r="C1178" t="str">
            <v>Turkey</v>
          </cell>
          <cell r="D1178">
            <v>2005</v>
          </cell>
          <cell r="E1178">
            <v>16185</v>
          </cell>
          <cell r="F1178" t="str">
            <v>1000 m3</v>
          </cell>
          <cell r="G1178">
            <v>40872</v>
          </cell>
        </row>
        <row r="1179">
          <cell r="A1179" t="str">
            <v>RW-Removals-Turkey-2007</v>
          </cell>
          <cell r="B1179" t="str">
            <v>RW-Removals</v>
          </cell>
          <cell r="C1179" t="str">
            <v>Turkey</v>
          </cell>
          <cell r="D1179">
            <v>2007</v>
          </cell>
          <cell r="E1179">
            <v>18319</v>
          </cell>
          <cell r="F1179" t="str">
            <v>1000 m3</v>
          </cell>
          <cell r="G1179">
            <v>40872</v>
          </cell>
        </row>
        <row r="1180">
          <cell r="A1180" t="str">
            <v>RW-Removals-United Kingdom-2005</v>
          </cell>
          <cell r="B1180" t="str">
            <v>RW-Removals</v>
          </cell>
          <cell r="C1180" t="str">
            <v>United Kingdom</v>
          </cell>
          <cell r="D1180">
            <v>2005</v>
          </cell>
          <cell r="E1180">
            <v>8519</v>
          </cell>
          <cell r="F1180" t="str">
            <v>1000 m3</v>
          </cell>
          <cell r="G1180">
            <v>40872</v>
          </cell>
        </row>
        <row r="1181">
          <cell r="A1181" t="str">
            <v>RW-Removals-United Kingdom-2007</v>
          </cell>
          <cell r="B1181" t="str">
            <v>RW-Removals</v>
          </cell>
          <cell r="C1181" t="str">
            <v>United Kingdom</v>
          </cell>
          <cell r="D1181">
            <v>2007</v>
          </cell>
          <cell r="E1181">
            <v>9021</v>
          </cell>
          <cell r="F1181" t="str">
            <v>1000 m3</v>
          </cell>
          <cell r="G1181">
            <v>40872</v>
          </cell>
        </row>
        <row r="1182">
          <cell r="A1182" t="str">
            <v>RW-Removals-United States-2005</v>
          </cell>
          <cell r="B1182" t="str">
            <v>RW-Removals</v>
          </cell>
          <cell r="C1182" t="str">
            <v>United States</v>
          </cell>
          <cell r="D1182">
            <v>2005</v>
          </cell>
          <cell r="E1182">
            <v>467347.35</v>
          </cell>
          <cell r="F1182" t="str">
            <v>1000 m3</v>
          </cell>
          <cell r="G1182">
            <v>40872</v>
          </cell>
        </row>
        <row r="1183">
          <cell r="A1183" t="str">
            <v>RW-Removals-United States-2007</v>
          </cell>
          <cell r="B1183" t="str">
            <v>RW-Removals</v>
          </cell>
          <cell r="C1183" t="str">
            <v>United States</v>
          </cell>
          <cell r="D1183">
            <v>2007</v>
          </cell>
          <cell r="E1183">
            <v>425128.76</v>
          </cell>
          <cell r="F1183" t="str">
            <v>1000 m3</v>
          </cell>
          <cell r="G1183">
            <v>40872</v>
          </cell>
        </row>
        <row r="1184">
          <cell r="A1184" t="str">
            <v>FW-Removals-Austria-2005</v>
          </cell>
          <cell r="B1184" t="str">
            <v>FW-Removals</v>
          </cell>
          <cell r="C1184" t="str">
            <v>Austria</v>
          </cell>
          <cell r="D1184">
            <v>2005</v>
          </cell>
          <cell r="E1184">
            <v>24471</v>
          </cell>
          <cell r="F1184" t="str">
            <v>1000 m3</v>
          </cell>
          <cell r="G1184">
            <v>40872</v>
          </cell>
        </row>
        <row r="1185">
          <cell r="A1185" t="str">
            <v>FW-Removals-Austria-2007</v>
          </cell>
          <cell r="B1185" t="str">
            <v>FW-Removals</v>
          </cell>
          <cell r="C1185" t="str">
            <v>Austria</v>
          </cell>
          <cell r="D1185">
            <v>2007</v>
          </cell>
          <cell r="E1185">
            <v>29379.341</v>
          </cell>
          <cell r="F1185" t="str">
            <v>1000 m3</v>
          </cell>
          <cell r="G1185">
            <v>40872</v>
          </cell>
        </row>
        <row r="1186">
          <cell r="A1186" t="str">
            <v>FW-Removals-Belarus-2005</v>
          </cell>
          <cell r="B1186" t="str">
            <v>FW-Removals</v>
          </cell>
          <cell r="C1186" t="str">
            <v>Belarus</v>
          </cell>
          <cell r="D1186">
            <v>2005</v>
          </cell>
          <cell r="E1186">
            <v>7254.9539999999997</v>
          </cell>
          <cell r="F1186" t="str">
            <v>1000 m3</v>
          </cell>
          <cell r="G1186">
            <v>40872</v>
          </cell>
        </row>
        <row r="1187">
          <cell r="A1187" t="str">
            <v>FW-Removals-Belarus-2007</v>
          </cell>
          <cell r="B1187" t="str">
            <v>FW-Removals</v>
          </cell>
          <cell r="C1187" t="str">
            <v>Belarus</v>
          </cell>
          <cell r="D1187">
            <v>2007</v>
          </cell>
          <cell r="E1187">
            <v>7315.0540000000001</v>
          </cell>
          <cell r="F1187" t="str">
            <v>1000 m3</v>
          </cell>
          <cell r="G1187">
            <v>40872</v>
          </cell>
        </row>
        <row r="1188">
          <cell r="A1188" t="str">
            <v>FW-Removals-Belgium-2005</v>
          </cell>
          <cell r="B1188" t="str">
            <v>FW-Removals</v>
          </cell>
          <cell r="C1188" t="str">
            <v>Belgium</v>
          </cell>
          <cell r="D1188">
            <v>2005</v>
          </cell>
          <cell r="E1188">
            <v>7044</v>
          </cell>
          <cell r="F1188" t="str">
            <v>1000 m3</v>
          </cell>
          <cell r="G1188">
            <v>40872</v>
          </cell>
        </row>
        <row r="1189">
          <cell r="A1189" t="str">
            <v>FW-Removals-Belgium-2007</v>
          </cell>
          <cell r="B1189" t="str">
            <v>FW-Removals</v>
          </cell>
          <cell r="C1189" t="str">
            <v>Belgium</v>
          </cell>
          <cell r="D1189">
            <v>2007</v>
          </cell>
          <cell r="E1189">
            <v>8339.768</v>
          </cell>
          <cell r="F1189" t="str">
            <v>1000 m3</v>
          </cell>
          <cell r="G1189">
            <v>40872</v>
          </cell>
        </row>
        <row r="1190">
          <cell r="A1190" t="str">
            <v>FW-Removals-Bosnia and Herzegovina-2005</v>
          </cell>
          <cell r="B1190" t="str">
            <v>FW-Removals</v>
          </cell>
          <cell r="C1190" t="str">
            <v>Bosnia and Herzegovina</v>
          </cell>
          <cell r="D1190">
            <v>2005</v>
          </cell>
          <cell r="E1190">
            <v>3414.1239999999998</v>
          </cell>
          <cell r="F1190" t="str">
            <v>1000 m3</v>
          </cell>
          <cell r="G1190">
            <v>40872</v>
          </cell>
        </row>
        <row r="1191">
          <cell r="A1191" t="str">
            <v>FW-Removals-Bosnia and Herzegovina-2007</v>
          </cell>
          <cell r="B1191" t="str">
            <v>FW-Removals</v>
          </cell>
          <cell r="C1191" t="str">
            <v>Bosnia and Herzegovina</v>
          </cell>
          <cell r="D1191">
            <v>2007</v>
          </cell>
          <cell r="E1191">
            <v>3373.3684969999999</v>
          </cell>
          <cell r="F1191" t="str">
            <v>1000 m3</v>
          </cell>
          <cell r="G1191">
            <v>40872</v>
          </cell>
        </row>
        <row r="1192">
          <cell r="A1192" t="str">
            <v>FW-Removals-Canada-2005</v>
          </cell>
          <cell r="B1192" t="str">
            <v>FW-Removals</v>
          </cell>
          <cell r="C1192" t="str">
            <v>Canada</v>
          </cell>
          <cell r="D1192">
            <v>2005</v>
          </cell>
          <cell r="E1192">
            <v>203534.15599999999</v>
          </cell>
          <cell r="F1192" t="str">
            <v>1000 m3</v>
          </cell>
          <cell r="G1192">
            <v>40872</v>
          </cell>
        </row>
        <row r="1193">
          <cell r="A1193" t="str">
            <v>FW-Removals-Canada-2007</v>
          </cell>
          <cell r="B1193" t="str">
            <v>FW-Removals</v>
          </cell>
          <cell r="C1193" t="str">
            <v>Canada</v>
          </cell>
          <cell r="D1193">
            <v>2007</v>
          </cell>
          <cell r="E1193">
            <v>162144.693</v>
          </cell>
          <cell r="F1193" t="str">
            <v>1000 m3</v>
          </cell>
          <cell r="G1193">
            <v>40872</v>
          </cell>
        </row>
        <row r="1194">
          <cell r="A1194" t="str">
            <v>FW-Removals-Cyprus-2005</v>
          </cell>
          <cell r="B1194" t="str">
            <v>FW-Removals</v>
          </cell>
          <cell r="C1194" t="str">
            <v>Cyprus</v>
          </cell>
          <cell r="D1194">
            <v>2005</v>
          </cell>
          <cell r="E1194">
            <v>10.148999999999999</v>
          </cell>
          <cell r="F1194" t="str">
            <v>1000 m3</v>
          </cell>
          <cell r="G1194">
            <v>40872</v>
          </cell>
        </row>
        <row r="1195">
          <cell r="A1195" t="str">
            <v>FW-Removals-Cyprus-2007</v>
          </cell>
          <cell r="B1195" t="str">
            <v>FW-Removals</v>
          </cell>
          <cell r="C1195" t="str">
            <v>Cyprus</v>
          </cell>
          <cell r="D1195">
            <v>2007</v>
          </cell>
          <cell r="E1195">
            <v>20.369</v>
          </cell>
          <cell r="F1195" t="str">
            <v>1000 m3</v>
          </cell>
          <cell r="G1195">
            <v>40872</v>
          </cell>
        </row>
        <row r="1196">
          <cell r="A1196" t="str">
            <v>FW-Removals-Czech Republic-2005</v>
          </cell>
          <cell r="B1196" t="str">
            <v>FW-Removals</v>
          </cell>
          <cell r="C1196" t="str">
            <v>Czech Republic</v>
          </cell>
          <cell r="D1196">
            <v>2005</v>
          </cell>
          <cell r="E1196">
            <v>13456</v>
          </cell>
          <cell r="F1196" t="str">
            <v>1000 m3</v>
          </cell>
          <cell r="G1196">
            <v>40872</v>
          </cell>
        </row>
        <row r="1197">
          <cell r="A1197" t="str">
            <v>FW-Removals-Czech Republic-2007</v>
          </cell>
          <cell r="B1197" t="str">
            <v>FW-Removals</v>
          </cell>
          <cell r="C1197" t="str">
            <v>Czech Republic</v>
          </cell>
          <cell r="D1197">
            <v>2007</v>
          </cell>
          <cell r="E1197">
            <v>16881</v>
          </cell>
          <cell r="F1197" t="str">
            <v>1000 m3</v>
          </cell>
          <cell r="G1197">
            <v>40872</v>
          </cell>
        </row>
        <row r="1198">
          <cell r="A1198" t="str">
            <v>FW-Removals-Estonia-2005</v>
          </cell>
          <cell r="B1198" t="str">
            <v>FW-Removals</v>
          </cell>
          <cell r="C1198" t="str">
            <v>Estonia</v>
          </cell>
          <cell r="D1198">
            <v>2005</v>
          </cell>
          <cell r="E1198">
            <v>5460.16</v>
          </cell>
          <cell r="F1198" t="str">
            <v>1000 m3</v>
          </cell>
          <cell r="G1198">
            <v>40872</v>
          </cell>
        </row>
        <row r="1199">
          <cell r="A1199" t="str">
            <v>FW-Removals-Estonia-2007</v>
          </cell>
          <cell r="B1199" t="str">
            <v>FW-Removals</v>
          </cell>
          <cell r="C1199" t="str">
            <v>Estonia</v>
          </cell>
          <cell r="D1199">
            <v>2007</v>
          </cell>
          <cell r="E1199">
            <v>4390.201</v>
          </cell>
          <cell r="F1199" t="str">
            <v>1000 m3</v>
          </cell>
          <cell r="G1199">
            <v>40872</v>
          </cell>
        </row>
        <row r="1200">
          <cell r="A1200" t="str">
            <v>FW-Removals-Finland-2005</v>
          </cell>
          <cell r="B1200" t="str">
            <v>FW-Removals</v>
          </cell>
          <cell r="C1200" t="str">
            <v>Finland</v>
          </cell>
          <cell r="D1200">
            <v>2005</v>
          </cell>
          <cell r="E1200">
            <v>67708.447</v>
          </cell>
          <cell r="F1200" t="str">
            <v>1000 m3</v>
          </cell>
          <cell r="G1200">
            <v>40872</v>
          </cell>
        </row>
        <row r="1201">
          <cell r="A1201" t="str">
            <v>FW-Removals-Finland-2007</v>
          </cell>
          <cell r="B1201" t="str">
            <v>FW-Removals</v>
          </cell>
          <cell r="C1201" t="str">
            <v>Finland</v>
          </cell>
          <cell r="D1201">
            <v>2007</v>
          </cell>
          <cell r="E1201">
            <v>69053.899999999994</v>
          </cell>
          <cell r="F1201" t="str">
            <v>1000 m3</v>
          </cell>
          <cell r="G1201">
            <v>40872</v>
          </cell>
        </row>
        <row r="1202">
          <cell r="A1202" t="str">
            <v>FW-Removals-France-2005</v>
          </cell>
          <cell r="B1202" t="str">
            <v>FW-Removals</v>
          </cell>
          <cell r="C1202" t="str">
            <v>France</v>
          </cell>
          <cell r="D1202">
            <v>2005</v>
          </cell>
          <cell r="E1202">
            <v>50567.122000000003</v>
          </cell>
          <cell r="F1202" t="str">
            <v>1000 m3</v>
          </cell>
          <cell r="G1202">
            <v>40872</v>
          </cell>
        </row>
        <row r="1203">
          <cell r="A1203" t="str">
            <v>FW-Removals-France-2007</v>
          </cell>
          <cell r="B1203" t="str">
            <v>FW-Removals</v>
          </cell>
          <cell r="C1203" t="str">
            <v>France</v>
          </cell>
          <cell r="D1203">
            <v>2007</v>
          </cell>
          <cell r="E1203">
            <v>53344.983999999997</v>
          </cell>
          <cell r="F1203" t="str">
            <v>1000 m3</v>
          </cell>
          <cell r="G1203">
            <v>40872</v>
          </cell>
        </row>
        <row r="1204">
          <cell r="A1204" t="str">
            <v>FW-Removals-Germany-2005</v>
          </cell>
          <cell r="B1204" t="str">
            <v>FW-Removals</v>
          </cell>
          <cell r="C1204" t="str">
            <v>Germany</v>
          </cell>
          <cell r="D1204">
            <v>2005</v>
          </cell>
          <cell r="E1204">
            <v>53478</v>
          </cell>
          <cell r="F1204" t="str">
            <v>1000 m3</v>
          </cell>
          <cell r="G1204">
            <v>40872</v>
          </cell>
        </row>
        <row r="1205">
          <cell r="A1205" t="str">
            <v>FW-Removals-Germany-2007</v>
          </cell>
          <cell r="B1205" t="str">
            <v>FW-Removals</v>
          </cell>
          <cell r="C1205" t="str">
            <v>Germany</v>
          </cell>
          <cell r="D1205">
            <v>2007</v>
          </cell>
          <cell r="E1205">
            <v>74189</v>
          </cell>
          <cell r="F1205" t="str">
            <v>1000 m3</v>
          </cell>
          <cell r="G1205">
            <v>40872</v>
          </cell>
        </row>
        <row r="1206">
          <cell r="A1206" t="str">
            <v>FW-Removals-Ireland-2005</v>
          </cell>
          <cell r="B1206" t="str">
            <v>FW-Removals</v>
          </cell>
          <cell r="C1206" t="str">
            <v>Ireland</v>
          </cell>
          <cell r="D1206">
            <v>2005</v>
          </cell>
          <cell r="E1206">
            <v>2542.9940000000001</v>
          </cell>
          <cell r="F1206" t="str">
            <v>1000 m3</v>
          </cell>
          <cell r="G1206">
            <v>40872</v>
          </cell>
        </row>
        <row r="1207">
          <cell r="A1207" t="str">
            <v>FW-Removals-Ireland-2007</v>
          </cell>
          <cell r="B1207" t="str">
            <v>FW-Removals</v>
          </cell>
          <cell r="C1207" t="str">
            <v>Ireland</v>
          </cell>
          <cell r="D1207">
            <v>2007</v>
          </cell>
          <cell r="E1207">
            <v>2673.9940000000001</v>
          </cell>
          <cell r="F1207" t="str">
            <v>1000 m3</v>
          </cell>
          <cell r="G1207">
            <v>40872</v>
          </cell>
        </row>
        <row r="1208">
          <cell r="A1208" t="str">
            <v>FW-Removals-Italy-2005</v>
          </cell>
          <cell r="B1208" t="str">
            <v>FW-Removals</v>
          </cell>
          <cell r="C1208" t="str">
            <v>Italy</v>
          </cell>
          <cell r="D1208">
            <v>2005</v>
          </cell>
          <cell r="E1208">
            <v>14295.779</v>
          </cell>
          <cell r="F1208" t="str">
            <v>1000 m3</v>
          </cell>
          <cell r="G1208">
            <v>40872</v>
          </cell>
        </row>
        <row r="1209">
          <cell r="A1209" t="str">
            <v>FW-Removals-Italy-2007</v>
          </cell>
          <cell r="B1209" t="str">
            <v>FW-Removals</v>
          </cell>
          <cell r="C1209" t="str">
            <v>Italy</v>
          </cell>
          <cell r="D1209">
            <v>2007</v>
          </cell>
          <cell r="E1209">
            <v>13072.525</v>
          </cell>
          <cell r="F1209" t="str">
            <v>1000 m3</v>
          </cell>
          <cell r="G1209">
            <v>40872</v>
          </cell>
        </row>
        <row r="1210">
          <cell r="A1210" t="str">
            <v>FW-Removals-Latvia-2005</v>
          </cell>
          <cell r="B1210" t="str">
            <v>FW-Removals</v>
          </cell>
          <cell r="C1210" t="str">
            <v>Latvia</v>
          </cell>
          <cell r="D1210">
            <v>2005</v>
          </cell>
          <cell r="E1210">
            <v>9663.6509999999998</v>
          </cell>
          <cell r="F1210" t="str">
            <v>1000 m3</v>
          </cell>
          <cell r="G1210">
            <v>40872</v>
          </cell>
        </row>
        <row r="1211">
          <cell r="A1211" t="str">
            <v>FW-Removals-Latvia-2007</v>
          </cell>
          <cell r="B1211" t="str">
            <v>FW-Removals</v>
          </cell>
          <cell r="C1211" t="str">
            <v>Latvia</v>
          </cell>
          <cell r="D1211">
            <v>2007</v>
          </cell>
          <cell r="E1211">
            <v>9731.0720000000001</v>
          </cell>
          <cell r="F1211" t="str">
            <v>1000 m3</v>
          </cell>
          <cell r="G1211">
            <v>40872</v>
          </cell>
        </row>
        <row r="1212">
          <cell r="A1212" t="str">
            <v>FW-Removals-Liechtenstein-2005</v>
          </cell>
          <cell r="B1212" t="str">
            <v>FW-Removals</v>
          </cell>
          <cell r="C1212" t="str">
            <v>Liechtenstein</v>
          </cell>
          <cell r="D1212">
            <v>2005</v>
          </cell>
          <cell r="E1212">
            <v>22.167000000000002</v>
          </cell>
          <cell r="F1212" t="str">
            <v>1000 m3</v>
          </cell>
          <cell r="G1212">
            <v>40872</v>
          </cell>
        </row>
        <row r="1213">
          <cell r="A1213" t="str">
            <v>FW-Removals-Liechtenstein-2007</v>
          </cell>
          <cell r="B1213" t="str">
            <v>FW-Removals</v>
          </cell>
          <cell r="C1213" t="str">
            <v>Liechtenstein</v>
          </cell>
          <cell r="D1213">
            <v>2007</v>
          </cell>
          <cell r="E1213">
            <v>17</v>
          </cell>
          <cell r="F1213" t="str">
            <v>1000 m3</v>
          </cell>
          <cell r="G1213">
            <v>40872</v>
          </cell>
        </row>
        <row r="1214">
          <cell r="A1214" t="str">
            <v>FW-Removals-Lithuania-2005</v>
          </cell>
          <cell r="B1214" t="str">
            <v>FW-Removals</v>
          </cell>
          <cell r="C1214" t="str">
            <v>Lithuania</v>
          </cell>
          <cell r="D1214">
            <v>2005</v>
          </cell>
          <cell r="E1214">
            <v>5158.9870000000001</v>
          </cell>
          <cell r="F1214" t="str">
            <v>1000 m3</v>
          </cell>
          <cell r="G1214">
            <v>40872</v>
          </cell>
        </row>
        <row r="1215">
          <cell r="A1215" t="str">
            <v>FW-Removals-Lithuania-2007</v>
          </cell>
          <cell r="B1215" t="str">
            <v>FW-Removals</v>
          </cell>
          <cell r="C1215" t="str">
            <v>Lithuania</v>
          </cell>
          <cell r="D1215">
            <v>2007</v>
          </cell>
          <cell r="E1215">
            <v>4871.3519999999999</v>
          </cell>
          <cell r="F1215" t="str">
            <v>1000 m3</v>
          </cell>
          <cell r="G1215">
            <v>40872</v>
          </cell>
        </row>
        <row r="1216">
          <cell r="A1216" t="str">
            <v>FW-Removals-Netherlands-2005</v>
          </cell>
          <cell r="B1216" t="str">
            <v>FW-Removals</v>
          </cell>
          <cell r="C1216" t="str">
            <v>Netherlands</v>
          </cell>
          <cell r="D1216">
            <v>2005</v>
          </cell>
          <cell r="E1216">
            <v>938.79499999999996</v>
          </cell>
          <cell r="F1216" t="str">
            <v>1000 m3</v>
          </cell>
          <cell r="G1216">
            <v>40872</v>
          </cell>
        </row>
        <row r="1217">
          <cell r="A1217" t="str">
            <v>FW-Removals-Netherlands-2007</v>
          </cell>
          <cell r="B1217" t="str">
            <v>FW-Removals</v>
          </cell>
          <cell r="C1217" t="str">
            <v>Netherlands</v>
          </cell>
          <cell r="D1217">
            <v>2007</v>
          </cell>
          <cell r="E1217">
            <v>785.846</v>
          </cell>
          <cell r="F1217" t="str">
            <v>1000 m3</v>
          </cell>
          <cell r="G1217">
            <v>40872</v>
          </cell>
        </row>
        <row r="1218">
          <cell r="A1218" t="str">
            <v>FW-Removals-Norway-2005</v>
          </cell>
          <cell r="B1218" t="str">
            <v>FW-Removals</v>
          </cell>
          <cell r="C1218" t="str">
            <v>Norway</v>
          </cell>
          <cell r="D1218">
            <v>2005</v>
          </cell>
          <cell r="E1218">
            <v>12398.111999999999</v>
          </cell>
          <cell r="F1218" t="str">
            <v>1000 m3</v>
          </cell>
          <cell r="G1218">
            <v>40872</v>
          </cell>
        </row>
        <row r="1219">
          <cell r="A1219" t="str">
            <v>FW-Removals-Norway-2007</v>
          </cell>
          <cell r="B1219" t="str">
            <v>FW-Removals</v>
          </cell>
          <cell r="C1219" t="str">
            <v>Norway</v>
          </cell>
          <cell r="D1219">
            <v>2007</v>
          </cell>
          <cell r="E1219">
            <v>12215.575999999999</v>
          </cell>
          <cell r="F1219" t="str">
            <v>1000 m3</v>
          </cell>
          <cell r="G1219">
            <v>40872</v>
          </cell>
        </row>
        <row r="1220">
          <cell r="A1220" t="str">
            <v>FW-Removals-Russian Federation-2005</v>
          </cell>
          <cell r="B1220" t="str">
            <v>FW-Removals</v>
          </cell>
          <cell r="C1220" t="str">
            <v>Russian Federation</v>
          </cell>
          <cell r="D1220">
            <v>2005</v>
          </cell>
          <cell r="E1220">
            <v>137430</v>
          </cell>
          <cell r="F1220" t="str">
            <v>1000 m3</v>
          </cell>
          <cell r="G1220">
            <v>40872</v>
          </cell>
        </row>
        <row r="1221">
          <cell r="A1221" t="str">
            <v>FW-Removals-Russian Federation-2007</v>
          </cell>
          <cell r="B1221" t="str">
            <v>FW-Removals</v>
          </cell>
          <cell r="C1221" t="str">
            <v>Russian Federation</v>
          </cell>
          <cell r="D1221">
            <v>2007</v>
          </cell>
          <cell r="E1221">
            <v>158024.95000000001</v>
          </cell>
          <cell r="F1221" t="str">
            <v>1000 m3</v>
          </cell>
          <cell r="G1221">
            <v>40872</v>
          </cell>
        </row>
        <row r="1222">
          <cell r="A1222" t="str">
            <v>FW-Removals-Serbia-2005</v>
          </cell>
          <cell r="B1222" t="str">
            <v>FW-Removals</v>
          </cell>
          <cell r="C1222" t="str">
            <v>Serbia</v>
          </cell>
          <cell r="D1222">
            <v>2005</v>
          </cell>
          <cell r="E1222">
            <v>3141</v>
          </cell>
          <cell r="F1222" t="str">
            <v>1000 m3</v>
          </cell>
          <cell r="G1222">
            <v>40872</v>
          </cell>
        </row>
        <row r="1223">
          <cell r="A1223" t="str">
            <v>FW-Removals-Serbia-2007</v>
          </cell>
          <cell r="B1223" t="str">
            <v>FW-Removals</v>
          </cell>
          <cell r="C1223" t="str">
            <v>Serbia</v>
          </cell>
          <cell r="D1223">
            <v>2007</v>
          </cell>
          <cell r="E1223">
            <v>2994</v>
          </cell>
          <cell r="F1223" t="str">
            <v>1000 m3</v>
          </cell>
          <cell r="G1223">
            <v>40872</v>
          </cell>
        </row>
        <row r="1224">
          <cell r="A1224" t="str">
            <v>FW-Removals-Slovak Republic-2005</v>
          </cell>
          <cell r="B1224" t="str">
            <v>FW-Removals</v>
          </cell>
          <cell r="C1224" t="str">
            <v>Slovak Republic</v>
          </cell>
          <cell r="D1224">
            <v>2005</v>
          </cell>
          <cell r="E1224">
            <v>7591.5309999999999</v>
          </cell>
          <cell r="F1224" t="str">
            <v>1000 m3</v>
          </cell>
          <cell r="G1224">
            <v>40872</v>
          </cell>
        </row>
        <row r="1225">
          <cell r="A1225" t="str">
            <v>FW-Removals-Slovak Republic-2007</v>
          </cell>
          <cell r="B1225" t="str">
            <v>FW-Removals</v>
          </cell>
          <cell r="C1225" t="str">
            <v>Slovak Republic</v>
          </cell>
          <cell r="D1225">
            <v>2007</v>
          </cell>
          <cell r="E1225">
            <v>7011.4859999999999</v>
          </cell>
          <cell r="F1225" t="str">
            <v>1000 m3</v>
          </cell>
          <cell r="G1225">
            <v>40872</v>
          </cell>
        </row>
        <row r="1226">
          <cell r="A1226" t="str">
            <v>FW-Removals-Slovenia-2005</v>
          </cell>
          <cell r="B1226" t="str">
            <v>FW-Removals</v>
          </cell>
          <cell r="C1226" t="str">
            <v>Slovenia</v>
          </cell>
          <cell r="D1226">
            <v>2005</v>
          </cell>
          <cell r="E1226">
            <v>2719.3220000000001</v>
          </cell>
          <cell r="F1226" t="str">
            <v>1000 m3</v>
          </cell>
          <cell r="G1226">
            <v>40872</v>
          </cell>
        </row>
        <row r="1227">
          <cell r="A1227" t="str">
            <v>FW-Removals-Slovenia-2007</v>
          </cell>
          <cell r="B1227" t="str">
            <v>FW-Removals</v>
          </cell>
          <cell r="C1227" t="str">
            <v>Slovenia</v>
          </cell>
          <cell r="D1227">
            <v>2007</v>
          </cell>
          <cell r="E1227">
            <v>2429.8420000000001</v>
          </cell>
          <cell r="F1227" t="str">
            <v>1000 m3</v>
          </cell>
          <cell r="G1227">
            <v>40872</v>
          </cell>
        </row>
        <row r="1228">
          <cell r="A1228" t="str">
            <v>FW-Removals-Sweden-2005</v>
          </cell>
          <cell r="B1228" t="str">
            <v>FW-Removals</v>
          </cell>
          <cell r="C1228" t="str">
            <v>Sweden</v>
          </cell>
          <cell r="D1228">
            <v>2005</v>
          </cell>
          <cell r="E1228">
            <v>103923.08100000001</v>
          </cell>
          <cell r="F1228" t="str">
            <v>1000 m3</v>
          </cell>
          <cell r="G1228">
            <v>40872</v>
          </cell>
        </row>
        <row r="1229">
          <cell r="A1229" t="str">
            <v>FW-Removals-Sweden-2007</v>
          </cell>
          <cell r="B1229" t="str">
            <v>FW-Removals</v>
          </cell>
          <cell r="C1229" t="str">
            <v>Sweden</v>
          </cell>
          <cell r="D1229">
            <v>2007</v>
          </cell>
          <cell r="E1229">
            <v>81783.195999999996</v>
          </cell>
          <cell r="F1229" t="str">
            <v>1000 m3</v>
          </cell>
          <cell r="G1229">
            <v>40872</v>
          </cell>
        </row>
        <row r="1230">
          <cell r="A1230" t="str">
            <v>FW-Removals-Switzerland-2005</v>
          </cell>
          <cell r="B1230" t="str">
            <v>FW-Removals</v>
          </cell>
          <cell r="C1230" t="str">
            <v>Switzerland</v>
          </cell>
          <cell r="D1230">
            <v>2005</v>
          </cell>
          <cell r="E1230">
            <v>4042.5279999999998</v>
          </cell>
          <cell r="F1230" t="str">
            <v>1000 m3</v>
          </cell>
          <cell r="G1230">
            <v>40872</v>
          </cell>
        </row>
        <row r="1231">
          <cell r="A1231" t="str">
            <v>FW-Removals-Switzerland-2007</v>
          </cell>
          <cell r="B1231" t="str">
            <v>FW-Removals</v>
          </cell>
          <cell r="C1231" t="str">
            <v>Switzerland</v>
          </cell>
          <cell r="D1231">
            <v>2007</v>
          </cell>
          <cell r="E1231">
            <v>4356.6869999999999</v>
          </cell>
          <cell r="F1231" t="str">
            <v>1000 m3</v>
          </cell>
          <cell r="G1231">
            <v>40872</v>
          </cell>
        </row>
        <row r="1232">
          <cell r="A1232" t="str">
            <v>FW-Removals-Turkey-2005</v>
          </cell>
          <cell r="B1232" t="str">
            <v>FW-Removals</v>
          </cell>
          <cell r="C1232" t="str">
            <v>Turkey</v>
          </cell>
          <cell r="D1232">
            <v>2005</v>
          </cell>
          <cell r="E1232">
            <v>18478.906999999999</v>
          </cell>
          <cell r="F1232" t="str">
            <v>1000 m3</v>
          </cell>
          <cell r="G1232">
            <v>40872</v>
          </cell>
        </row>
        <row r="1233">
          <cell r="A1233" t="str">
            <v>FW-Removals-Turkey-2007</v>
          </cell>
          <cell r="B1233" t="str">
            <v>FW-Removals</v>
          </cell>
          <cell r="C1233" t="str">
            <v>Turkey</v>
          </cell>
          <cell r="D1233">
            <v>2007</v>
          </cell>
          <cell r="E1233">
            <v>20390</v>
          </cell>
          <cell r="F1233" t="str">
            <v>1000 m3</v>
          </cell>
          <cell r="G1233">
            <v>40872</v>
          </cell>
        </row>
        <row r="1234">
          <cell r="A1234" t="str">
            <v>FW-Removals-United Kingdom-2005</v>
          </cell>
          <cell r="B1234" t="str">
            <v>FW-Removals</v>
          </cell>
          <cell r="C1234" t="str">
            <v>United Kingdom</v>
          </cell>
          <cell r="D1234">
            <v>2005</v>
          </cell>
          <cell r="E1234">
            <v>8285.1830000000009</v>
          </cell>
          <cell r="F1234" t="str">
            <v>1000 m3</v>
          </cell>
          <cell r="G1234">
            <v>40872</v>
          </cell>
        </row>
        <row r="1235">
          <cell r="A1235" t="str">
            <v>FW-Removals-United Kingdom-2007</v>
          </cell>
          <cell r="B1235" t="str">
            <v>FW-Removals</v>
          </cell>
          <cell r="C1235" t="str">
            <v>United Kingdom</v>
          </cell>
          <cell r="D1235">
            <v>2007</v>
          </cell>
          <cell r="E1235">
            <v>8780.8410000000003</v>
          </cell>
          <cell r="F1235" t="str">
            <v>1000 m3</v>
          </cell>
          <cell r="G1235">
            <v>40872</v>
          </cell>
        </row>
        <row r="1236">
          <cell r="A1236" t="str">
            <v>FW-Removals-United States-2005</v>
          </cell>
          <cell r="B1236" t="str">
            <v>FW-Removals</v>
          </cell>
          <cell r="C1236" t="str">
            <v>United States</v>
          </cell>
          <cell r="D1236">
            <v>2005</v>
          </cell>
          <cell r="E1236">
            <v>461163.50099999999</v>
          </cell>
          <cell r="F1236" t="str">
            <v>1000 m3</v>
          </cell>
          <cell r="G1236">
            <v>40872</v>
          </cell>
        </row>
        <row r="1237">
          <cell r="A1237" t="str">
            <v>FW-Removals-United States-2007</v>
          </cell>
          <cell r="B1237" t="str">
            <v>FW-Removals</v>
          </cell>
          <cell r="C1237" t="str">
            <v>United States</v>
          </cell>
          <cell r="D1237">
            <v>2007</v>
          </cell>
          <cell r="E1237">
            <v>417418.23100000003</v>
          </cell>
          <cell r="F1237" t="str">
            <v>1000 m3</v>
          </cell>
          <cell r="G1237">
            <v>40872</v>
          </cell>
        </row>
        <row r="1238">
          <cell r="A1238" t="str">
            <v>FW-WC-Consumption-Austria-2005</v>
          </cell>
          <cell r="B1238" t="str">
            <v>FW-WC-Consumption</v>
          </cell>
          <cell r="C1238" t="str">
            <v>Austria</v>
          </cell>
          <cell r="D1238">
            <v>2005</v>
          </cell>
          <cell r="E1238">
            <v>3892</v>
          </cell>
          <cell r="F1238" t="str">
            <v>1000 m3</v>
          </cell>
          <cell r="G1238">
            <v>40872</v>
          </cell>
        </row>
        <row r="1239">
          <cell r="A1239" t="str">
            <v>FW-WC-Consumption-Austria-2007</v>
          </cell>
          <cell r="B1239" t="str">
            <v>FW-WC-Consumption</v>
          </cell>
          <cell r="C1239" t="str">
            <v>Austria</v>
          </cell>
          <cell r="D1239">
            <v>2007</v>
          </cell>
          <cell r="E1239">
            <v>5012.3770000000004</v>
          </cell>
          <cell r="F1239" t="str">
            <v>1000 m3</v>
          </cell>
          <cell r="G1239">
            <v>40872</v>
          </cell>
        </row>
        <row r="1240">
          <cell r="A1240" t="str">
            <v>FW-WC-Consumption-Belarus-2005</v>
          </cell>
          <cell r="B1240" t="str">
            <v>FW-WC-Consumption</v>
          </cell>
          <cell r="C1240" t="str">
            <v>Belarus</v>
          </cell>
          <cell r="D1240">
            <v>2005</v>
          </cell>
          <cell r="E1240">
            <v>1265.954</v>
          </cell>
          <cell r="F1240" t="str">
            <v>1000 m3</v>
          </cell>
          <cell r="G1240">
            <v>40872</v>
          </cell>
        </row>
        <row r="1241">
          <cell r="A1241" t="str">
            <v>FW-WC-Consumption-Belarus-2007</v>
          </cell>
          <cell r="B1241" t="str">
            <v>FW-WC-Consumption</v>
          </cell>
          <cell r="C1241" t="str">
            <v>Belarus</v>
          </cell>
          <cell r="D1241">
            <v>2007</v>
          </cell>
          <cell r="E1241">
            <v>1270.954</v>
          </cell>
          <cell r="F1241" t="str">
            <v>1000 m3</v>
          </cell>
          <cell r="G1241">
            <v>40872</v>
          </cell>
        </row>
        <row r="1242">
          <cell r="A1242" t="str">
            <v>FW-WC-Consumption-Belgium-2005</v>
          </cell>
          <cell r="B1242" t="str">
            <v>FW-WC-Consumption</v>
          </cell>
          <cell r="C1242" t="str">
            <v>Belgium</v>
          </cell>
          <cell r="D1242">
            <v>2005</v>
          </cell>
          <cell r="E1242">
            <v>635</v>
          </cell>
          <cell r="F1242" t="str">
            <v>1000 m3</v>
          </cell>
          <cell r="G1242">
            <v>40872</v>
          </cell>
        </row>
        <row r="1243">
          <cell r="A1243" t="str">
            <v>FW-WC-Consumption-Belgium-2007</v>
          </cell>
          <cell r="B1243" t="str">
            <v>FW-WC-Consumption</v>
          </cell>
          <cell r="C1243" t="str">
            <v>Belgium</v>
          </cell>
          <cell r="D1243">
            <v>2007</v>
          </cell>
          <cell r="E1243">
            <v>785.13599999999997</v>
          </cell>
          <cell r="F1243" t="str">
            <v>1000 m3</v>
          </cell>
          <cell r="G1243">
            <v>40872</v>
          </cell>
        </row>
        <row r="1244">
          <cell r="A1244" t="str">
            <v>FW-WC-Consumption-Bosnia and Herzegovina-2005</v>
          </cell>
          <cell r="B1244" t="str">
            <v>FW-WC-Consumption</v>
          </cell>
          <cell r="C1244" t="str">
            <v>Bosnia and Herzegovina</v>
          </cell>
          <cell r="D1244">
            <v>2005</v>
          </cell>
          <cell r="E1244">
            <v>1072.346</v>
          </cell>
          <cell r="F1244" t="str">
            <v>1000 m3</v>
          </cell>
          <cell r="G1244">
            <v>40872</v>
          </cell>
        </row>
        <row r="1245">
          <cell r="A1245" t="str">
            <v>FW-WC-Consumption-Bosnia and Herzegovina-2007</v>
          </cell>
          <cell r="B1245" t="str">
            <v>FW-WC-Consumption</v>
          </cell>
          <cell r="C1245" t="str">
            <v>Bosnia and Herzegovina</v>
          </cell>
          <cell r="D1245">
            <v>2007</v>
          </cell>
          <cell r="E1245">
            <v>1049.346</v>
          </cell>
          <cell r="F1245" t="str">
            <v>1000 m3</v>
          </cell>
          <cell r="G1245">
            <v>40872</v>
          </cell>
        </row>
        <row r="1246">
          <cell r="A1246" t="str">
            <v>FW-WC-Consumption-Canada-2005</v>
          </cell>
          <cell r="B1246" t="str">
            <v>FW-WC-Consumption</v>
          </cell>
          <cell r="C1246" t="str">
            <v>Canada</v>
          </cell>
          <cell r="D1246">
            <v>2005</v>
          </cell>
          <cell r="E1246">
            <v>2605.1559999999999</v>
          </cell>
          <cell r="F1246" t="str">
            <v>1000 m3</v>
          </cell>
          <cell r="G1246">
            <v>40872</v>
          </cell>
        </row>
        <row r="1247">
          <cell r="A1247" t="str">
            <v>FW-WC-Consumption-Canada-2007</v>
          </cell>
          <cell r="B1247" t="str">
            <v>FW-WC-Consumption</v>
          </cell>
          <cell r="C1247" t="str">
            <v>Canada</v>
          </cell>
          <cell r="D1247">
            <v>2007</v>
          </cell>
          <cell r="E1247">
            <v>2995.6930000000002</v>
          </cell>
          <cell r="F1247" t="str">
            <v>1000 m3</v>
          </cell>
          <cell r="G1247">
            <v>40872</v>
          </cell>
        </row>
        <row r="1248">
          <cell r="A1248" t="str">
            <v>FW-WC-Consumption-Cyprus-2005</v>
          </cell>
          <cell r="B1248" t="str">
            <v>FW-WC-Consumption</v>
          </cell>
          <cell r="C1248" t="str">
            <v>Cyprus</v>
          </cell>
          <cell r="D1248">
            <v>2005</v>
          </cell>
          <cell r="E1248">
            <v>4.1820000000000004</v>
          </cell>
          <cell r="F1248" t="str">
            <v>1000 m3</v>
          </cell>
          <cell r="G1248">
            <v>40872</v>
          </cell>
        </row>
        <row r="1249">
          <cell r="A1249" t="str">
            <v>FW-WC-Consumption-Cyprus-2007</v>
          </cell>
          <cell r="B1249" t="str">
            <v>FW-WC-Consumption</v>
          </cell>
          <cell r="C1249" t="str">
            <v>Cyprus</v>
          </cell>
          <cell r="D1249">
            <v>2007</v>
          </cell>
          <cell r="E1249">
            <v>8.0429999999999993</v>
          </cell>
          <cell r="F1249" t="str">
            <v>1000 m3</v>
          </cell>
          <cell r="G1249">
            <v>40872</v>
          </cell>
        </row>
        <row r="1250">
          <cell r="A1250" t="str">
            <v>FW-WC-Consumption-Czech Republic-2005</v>
          </cell>
          <cell r="B1250" t="str">
            <v>FW-WC-Consumption</v>
          </cell>
          <cell r="C1250" t="str">
            <v>Czech Republic</v>
          </cell>
          <cell r="D1250">
            <v>2005</v>
          </cell>
          <cell r="E1250">
            <v>966</v>
          </cell>
          <cell r="F1250" t="str">
            <v>1000 m3</v>
          </cell>
          <cell r="G1250">
            <v>40872</v>
          </cell>
        </row>
        <row r="1251">
          <cell r="A1251" t="str">
            <v>FW-WC-Consumption-Czech Republic-2007</v>
          </cell>
          <cell r="B1251" t="str">
            <v>FW-WC-Consumption</v>
          </cell>
          <cell r="C1251" t="str">
            <v>Czech Republic</v>
          </cell>
          <cell r="D1251">
            <v>2007</v>
          </cell>
          <cell r="E1251">
            <v>1663</v>
          </cell>
          <cell r="F1251" t="str">
            <v>1000 m3</v>
          </cell>
          <cell r="G1251">
            <v>40872</v>
          </cell>
        </row>
        <row r="1252">
          <cell r="A1252" t="str">
            <v>FW-WC-Consumption-Estonia-2005</v>
          </cell>
          <cell r="B1252" t="str">
            <v>FW-WC-Consumption</v>
          </cell>
          <cell r="C1252" t="str">
            <v>Estonia</v>
          </cell>
          <cell r="D1252">
            <v>2005</v>
          </cell>
          <cell r="E1252">
            <v>932.82500000000005</v>
          </cell>
          <cell r="F1252" t="str">
            <v>1000 m3</v>
          </cell>
          <cell r="G1252">
            <v>40872</v>
          </cell>
        </row>
        <row r="1253">
          <cell r="A1253" t="str">
            <v>FW-WC-Consumption-Estonia-2007</v>
          </cell>
          <cell r="B1253" t="str">
            <v>FW-WC-Consumption</v>
          </cell>
          <cell r="C1253" t="str">
            <v>Estonia</v>
          </cell>
          <cell r="D1253">
            <v>2007</v>
          </cell>
          <cell r="E1253">
            <v>959.56500000000005</v>
          </cell>
          <cell r="F1253" t="str">
            <v>1000 m3</v>
          </cell>
          <cell r="G1253">
            <v>40872</v>
          </cell>
        </row>
        <row r="1254">
          <cell r="A1254" t="str">
            <v>FW-WC-Consumption-Finland-2005</v>
          </cell>
          <cell r="B1254" t="str">
            <v>FW-WC-Consumption</v>
          </cell>
          <cell r="C1254" t="str">
            <v>Finland</v>
          </cell>
          <cell r="D1254">
            <v>2005</v>
          </cell>
          <cell r="E1254">
            <v>5309.6080000000002</v>
          </cell>
          <cell r="F1254" t="str">
            <v>1000 m3</v>
          </cell>
          <cell r="G1254">
            <v>40872</v>
          </cell>
        </row>
        <row r="1255">
          <cell r="A1255" t="str">
            <v>FW-WC-Consumption-Finland-2007</v>
          </cell>
          <cell r="B1255" t="str">
            <v>FW-WC-Consumption</v>
          </cell>
          <cell r="C1255" t="str">
            <v>Finland</v>
          </cell>
          <cell r="D1255">
            <v>2007</v>
          </cell>
          <cell r="E1255">
            <v>5352.491</v>
          </cell>
          <cell r="F1255" t="str">
            <v>1000 m3</v>
          </cell>
          <cell r="G1255">
            <v>40872</v>
          </cell>
        </row>
        <row r="1256">
          <cell r="A1256" t="str">
            <v>FW-WC-Consumption-France-2005</v>
          </cell>
          <cell r="B1256" t="str">
            <v>FW-WC-Consumption</v>
          </cell>
          <cell r="C1256" t="str">
            <v>France</v>
          </cell>
          <cell r="D1256">
            <v>2005</v>
          </cell>
          <cell r="E1256">
            <v>24141.112000000001</v>
          </cell>
          <cell r="F1256" t="str">
            <v>1000 m3</v>
          </cell>
          <cell r="G1256">
            <v>40872</v>
          </cell>
        </row>
        <row r="1257">
          <cell r="A1257" t="str">
            <v>FW-WC-Consumption-France-2007</v>
          </cell>
          <cell r="B1257" t="str">
            <v>FW-WC-Consumption</v>
          </cell>
          <cell r="C1257" t="str">
            <v>France</v>
          </cell>
          <cell r="D1257">
            <v>2007</v>
          </cell>
          <cell r="E1257">
            <v>24312.898000000001</v>
          </cell>
          <cell r="F1257" t="str">
            <v>1000 m3</v>
          </cell>
          <cell r="G1257">
            <v>40872</v>
          </cell>
        </row>
        <row r="1258">
          <cell r="A1258" t="str">
            <v>FW-WC-Consumption-Germany-2005</v>
          </cell>
          <cell r="B1258" t="str">
            <v>FW-WC-Consumption</v>
          </cell>
          <cell r="C1258" t="str">
            <v>Germany</v>
          </cell>
          <cell r="D1258">
            <v>2005</v>
          </cell>
          <cell r="E1258">
            <v>6387</v>
          </cell>
          <cell r="F1258" t="str">
            <v>1000 m3</v>
          </cell>
          <cell r="G1258">
            <v>40872</v>
          </cell>
        </row>
        <row r="1259">
          <cell r="A1259" t="str">
            <v>FW-WC-Consumption-Germany-2007</v>
          </cell>
          <cell r="B1259" t="str">
            <v>FW-WC-Consumption</v>
          </cell>
          <cell r="C1259" t="str">
            <v>Germany</v>
          </cell>
          <cell r="D1259">
            <v>2007</v>
          </cell>
          <cell r="E1259">
            <v>9142</v>
          </cell>
          <cell r="F1259" t="str">
            <v>1000 m3</v>
          </cell>
          <cell r="G1259">
            <v>40872</v>
          </cell>
        </row>
        <row r="1260">
          <cell r="A1260" t="str">
            <v>FW-WC-Consumption-Ireland-2005</v>
          </cell>
          <cell r="B1260" t="str">
            <v>FW-WC-Consumption</v>
          </cell>
          <cell r="C1260" t="str">
            <v>Ireland</v>
          </cell>
          <cell r="D1260">
            <v>2005</v>
          </cell>
          <cell r="E1260">
            <v>19.297999999999998</v>
          </cell>
          <cell r="F1260" t="str">
            <v>1000 m3</v>
          </cell>
          <cell r="G1260">
            <v>40872</v>
          </cell>
        </row>
        <row r="1261">
          <cell r="A1261" t="str">
            <v>FW-WC-Consumption-Ireland-2007</v>
          </cell>
          <cell r="B1261" t="str">
            <v>FW-WC-Consumption</v>
          </cell>
          <cell r="C1261" t="str">
            <v>Ireland</v>
          </cell>
          <cell r="D1261">
            <v>2007</v>
          </cell>
          <cell r="E1261">
            <v>39.994</v>
          </cell>
          <cell r="F1261" t="str">
            <v>1000 m3</v>
          </cell>
          <cell r="G1261">
            <v>40872</v>
          </cell>
        </row>
        <row r="1262">
          <cell r="A1262" t="str">
            <v>FW-WC-Consumption-Italy-2005</v>
          </cell>
          <cell r="B1262" t="str">
            <v>FW-WC-Consumption</v>
          </cell>
          <cell r="C1262" t="str">
            <v>Italy</v>
          </cell>
          <cell r="D1262">
            <v>2005</v>
          </cell>
          <cell r="E1262">
            <v>6537.5420000000004</v>
          </cell>
          <cell r="F1262" t="str">
            <v>1000 m3</v>
          </cell>
          <cell r="G1262">
            <v>40872</v>
          </cell>
        </row>
        <row r="1263">
          <cell r="A1263" t="str">
            <v>FW-WC-Consumption-Italy-2007</v>
          </cell>
          <cell r="B1263" t="str">
            <v>FW-WC-Consumption</v>
          </cell>
          <cell r="C1263" t="str">
            <v>Italy</v>
          </cell>
          <cell r="D1263">
            <v>2007</v>
          </cell>
          <cell r="E1263">
            <v>5799.1109999999999</v>
          </cell>
          <cell r="F1263" t="str">
            <v>1000 m3</v>
          </cell>
          <cell r="G1263">
            <v>40872</v>
          </cell>
        </row>
        <row r="1264">
          <cell r="A1264" t="str">
            <v>FW-WC-Consumption-Latvia-2005</v>
          </cell>
          <cell r="B1264" t="str">
            <v>FW-WC-Consumption</v>
          </cell>
          <cell r="C1264" t="str">
            <v>Latvia</v>
          </cell>
          <cell r="D1264">
            <v>2005</v>
          </cell>
          <cell r="E1264">
            <v>607.75699999999995</v>
          </cell>
          <cell r="F1264" t="str">
            <v>1000 m3</v>
          </cell>
          <cell r="G1264">
            <v>40872</v>
          </cell>
        </row>
        <row r="1265">
          <cell r="A1265" t="str">
            <v>FW-WC-Consumption-Latvia-2007</v>
          </cell>
          <cell r="B1265" t="str">
            <v>FW-WC-Consumption</v>
          </cell>
          <cell r="C1265" t="str">
            <v>Latvia</v>
          </cell>
          <cell r="D1265">
            <v>2007</v>
          </cell>
          <cell r="E1265">
            <v>588.09400000000005</v>
          </cell>
          <cell r="F1265" t="str">
            <v>1000 m3</v>
          </cell>
          <cell r="G1265">
            <v>40872</v>
          </cell>
        </row>
        <row r="1266">
          <cell r="A1266" t="str">
            <v>FW-WC-Consumption-Liechtenstein-2005</v>
          </cell>
          <cell r="B1266" t="str">
            <v>FW-WC-Consumption</v>
          </cell>
          <cell r="C1266" t="str">
            <v>Liechtenstein</v>
          </cell>
          <cell r="D1266">
            <v>2005</v>
          </cell>
          <cell r="E1266">
            <v>4.1669999999999998</v>
          </cell>
          <cell r="F1266" t="str">
            <v>1000 m3</v>
          </cell>
          <cell r="G1266">
            <v>40872</v>
          </cell>
        </row>
        <row r="1267">
          <cell r="A1267" t="str">
            <v>FW-WC-Consumption-Liechtenstein-2007</v>
          </cell>
          <cell r="B1267" t="str">
            <v>FW-WC-Consumption</v>
          </cell>
          <cell r="C1267" t="str">
            <v>Liechtenstein</v>
          </cell>
          <cell r="D1267">
            <v>2007</v>
          </cell>
          <cell r="E1267">
            <v>13</v>
          </cell>
          <cell r="F1267" t="str">
            <v>1000 m3</v>
          </cell>
          <cell r="G1267">
            <v>40872</v>
          </cell>
        </row>
        <row r="1268">
          <cell r="A1268" t="str">
            <v>FW-WC-Consumption-Lithuania-2005</v>
          </cell>
          <cell r="B1268" t="str">
            <v>FW-WC-Consumption</v>
          </cell>
          <cell r="C1268" t="str">
            <v>Lithuania</v>
          </cell>
          <cell r="D1268">
            <v>2005</v>
          </cell>
          <cell r="E1268">
            <v>1116.307</v>
          </cell>
          <cell r="F1268" t="str">
            <v>1000 m3</v>
          </cell>
          <cell r="G1268">
            <v>40872</v>
          </cell>
        </row>
        <row r="1269">
          <cell r="A1269" t="str">
            <v>FW-WC-Consumption-Lithuania-2007</v>
          </cell>
          <cell r="B1269" t="str">
            <v>FW-WC-Consumption</v>
          </cell>
          <cell r="C1269" t="str">
            <v>Lithuania</v>
          </cell>
          <cell r="D1269">
            <v>2007</v>
          </cell>
          <cell r="E1269">
            <v>1339.105</v>
          </cell>
          <cell r="F1269" t="str">
            <v>1000 m3</v>
          </cell>
          <cell r="G1269">
            <v>40872</v>
          </cell>
        </row>
        <row r="1270">
          <cell r="A1270" t="str">
            <v>FW-WC-Consumption-Netherlands-2005</v>
          </cell>
          <cell r="B1270" t="str">
            <v>FW-WC-Consumption</v>
          </cell>
          <cell r="C1270" t="str">
            <v>Netherlands</v>
          </cell>
          <cell r="D1270">
            <v>2005</v>
          </cell>
          <cell r="E1270">
            <v>263.69499999999999</v>
          </cell>
          <cell r="F1270" t="str">
            <v>1000 m3</v>
          </cell>
          <cell r="G1270">
            <v>40872</v>
          </cell>
        </row>
        <row r="1271">
          <cell r="A1271" t="str">
            <v>FW-WC-Consumption-Netherlands-2007</v>
          </cell>
          <cell r="B1271" t="str">
            <v>FW-WC-Consumption</v>
          </cell>
          <cell r="C1271" t="str">
            <v>Netherlands</v>
          </cell>
          <cell r="D1271">
            <v>2007</v>
          </cell>
          <cell r="E1271">
            <v>247.9</v>
          </cell>
          <cell r="F1271" t="str">
            <v>1000 m3</v>
          </cell>
          <cell r="G1271">
            <v>40872</v>
          </cell>
        </row>
        <row r="1272">
          <cell r="A1272" t="str">
            <v>FW-WC-Consumption-Norway-2005</v>
          </cell>
          <cell r="B1272" t="str">
            <v>FW-WC-Consumption</v>
          </cell>
          <cell r="C1272" t="str">
            <v>Norway</v>
          </cell>
          <cell r="D1272">
            <v>2005</v>
          </cell>
          <cell r="E1272">
            <v>1287.3050000000001</v>
          </cell>
          <cell r="F1272" t="str">
            <v>1000 m3</v>
          </cell>
          <cell r="G1272">
            <v>40872</v>
          </cell>
        </row>
        <row r="1273">
          <cell r="A1273" t="str">
            <v>FW-WC-Consumption-Norway-2007</v>
          </cell>
          <cell r="B1273" t="str">
            <v>FW-WC-Consumption</v>
          </cell>
          <cell r="C1273" t="str">
            <v>Norway</v>
          </cell>
          <cell r="D1273">
            <v>2007</v>
          </cell>
          <cell r="E1273">
            <v>2414.5500000000002</v>
          </cell>
          <cell r="F1273" t="str">
            <v>1000 m3</v>
          </cell>
          <cell r="G1273">
            <v>40872</v>
          </cell>
        </row>
        <row r="1274">
          <cell r="A1274" t="str">
            <v>FW-WC-Consumption-Russian Federation-2005</v>
          </cell>
          <cell r="B1274" t="str">
            <v>FW-WC-Consumption</v>
          </cell>
          <cell r="C1274" t="str">
            <v>Russian Federation</v>
          </cell>
          <cell r="D1274">
            <v>2005</v>
          </cell>
          <cell r="E1274">
            <v>46720</v>
          </cell>
          <cell r="F1274" t="str">
            <v>1000 m3</v>
          </cell>
          <cell r="G1274">
            <v>40872</v>
          </cell>
        </row>
        <row r="1275">
          <cell r="A1275" t="str">
            <v>FW-WC-Consumption-Russian Federation-2007</v>
          </cell>
          <cell r="B1275" t="str">
            <v>FW-WC-Consumption</v>
          </cell>
          <cell r="C1275" t="str">
            <v>Russian Federation</v>
          </cell>
          <cell r="D1275">
            <v>2007</v>
          </cell>
          <cell r="E1275">
            <v>44800.95</v>
          </cell>
          <cell r="F1275" t="str">
            <v>1000 m3</v>
          </cell>
          <cell r="G1275">
            <v>40872</v>
          </cell>
        </row>
        <row r="1276">
          <cell r="A1276" t="str">
            <v>FW-WC-Consumption-Serbia-2005</v>
          </cell>
          <cell r="B1276" t="str">
            <v>FW-WC-Consumption</v>
          </cell>
          <cell r="C1276" t="str">
            <v>Serbia</v>
          </cell>
          <cell r="D1276">
            <v>2005</v>
          </cell>
          <cell r="E1276">
            <v>1856</v>
          </cell>
          <cell r="F1276" t="str">
            <v>1000 m3</v>
          </cell>
          <cell r="G1276">
            <v>40872</v>
          </cell>
        </row>
        <row r="1277">
          <cell r="A1277" t="str">
            <v>FW-WC-Consumption-Serbia-2007</v>
          </cell>
          <cell r="B1277" t="str">
            <v>FW-WC-Consumption</v>
          </cell>
          <cell r="C1277" t="str">
            <v>Serbia</v>
          </cell>
          <cell r="D1277">
            <v>2007</v>
          </cell>
          <cell r="E1277">
            <v>1553</v>
          </cell>
          <cell r="F1277" t="str">
            <v>1000 m3</v>
          </cell>
          <cell r="G1277">
            <v>40872</v>
          </cell>
        </row>
        <row r="1278">
          <cell r="A1278" t="str">
            <v>FW-WC-Consumption-Slovak Republic-2005</v>
          </cell>
          <cell r="B1278" t="str">
            <v>FW-WC-Consumption</v>
          </cell>
          <cell r="C1278" t="str">
            <v>Slovak Republic</v>
          </cell>
          <cell r="D1278">
            <v>2005</v>
          </cell>
          <cell r="E1278">
            <v>178</v>
          </cell>
          <cell r="F1278" t="str">
            <v>1000 m3</v>
          </cell>
          <cell r="G1278">
            <v>40872</v>
          </cell>
        </row>
        <row r="1279">
          <cell r="A1279" t="str">
            <v>FW-WC-Consumption-Slovak Republic-2007</v>
          </cell>
          <cell r="B1279" t="str">
            <v>FW-WC-Consumption</v>
          </cell>
          <cell r="C1279" t="str">
            <v>Slovak Republic</v>
          </cell>
          <cell r="D1279">
            <v>2007</v>
          </cell>
          <cell r="E1279">
            <v>352.62200000000001</v>
          </cell>
          <cell r="F1279" t="str">
            <v>1000 m3</v>
          </cell>
          <cell r="G1279">
            <v>40872</v>
          </cell>
        </row>
        <row r="1280">
          <cell r="A1280" t="str">
            <v>FW-WC-Consumption-Slovenia-2005</v>
          </cell>
          <cell r="B1280" t="str">
            <v>FW-WC-Consumption</v>
          </cell>
          <cell r="C1280" t="str">
            <v>Slovenia</v>
          </cell>
          <cell r="D1280">
            <v>2005</v>
          </cell>
          <cell r="E1280">
            <v>837.53</v>
          </cell>
          <cell r="F1280" t="str">
            <v>1000 m3</v>
          </cell>
          <cell r="G1280">
            <v>40872</v>
          </cell>
        </row>
        <row r="1281">
          <cell r="A1281" t="str">
            <v>FW-WC-Consumption-Slovenia-2007</v>
          </cell>
          <cell r="B1281" t="str">
            <v>FW-WC-Consumption</v>
          </cell>
          <cell r="C1281" t="str">
            <v>Slovenia</v>
          </cell>
          <cell r="D1281">
            <v>2007</v>
          </cell>
          <cell r="E1281">
            <v>647.48699999999997</v>
          </cell>
          <cell r="F1281" t="str">
            <v>1000 m3</v>
          </cell>
          <cell r="G1281">
            <v>40872</v>
          </cell>
        </row>
        <row r="1282">
          <cell r="A1282" t="str">
            <v>FW-WC-Consumption-Sweden-2005</v>
          </cell>
          <cell r="B1282" t="str">
            <v>FW-WC-Consumption</v>
          </cell>
          <cell r="C1282" t="str">
            <v>Sweden</v>
          </cell>
          <cell r="D1282">
            <v>2005</v>
          </cell>
          <cell r="E1282">
            <v>6032</v>
          </cell>
          <cell r="F1282" t="str">
            <v>1000 m3</v>
          </cell>
          <cell r="G1282">
            <v>40872</v>
          </cell>
        </row>
        <row r="1283">
          <cell r="A1283" t="str">
            <v>FW-WC-Consumption-Sweden-2007</v>
          </cell>
          <cell r="B1283" t="str">
            <v>FW-WC-Consumption</v>
          </cell>
          <cell r="C1283" t="str">
            <v>Sweden</v>
          </cell>
          <cell r="D1283">
            <v>2007</v>
          </cell>
          <cell r="E1283">
            <v>5926.7790000000005</v>
          </cell>
          <cell r="F1283" t="str">
            <v>1000 m3</v>
          </cell>
          <cell r="G1283">
            <v>40872</v>
          </cell>
        </row>
        <row r="1284">
          <cell r="A1284" t="str">
            <v>FW-WC-Consumption-Switzerland-2005</v>
          </cell>
          <cell r="B1284" t="str">
            <v>FW-WC-Consumption</v>
          </cell>
          <cell r="C1284" t="str">
            <v>Switzerland</v>
          </cell>
          <cell r="D1284">
            <v>2005</v>
          </cell>
          <cell r="E1284">
            <v>1218.646</v>
          </cell>
          <cell r="F1284" t="str">
            <v>1000 m3</v>
          </cell>
          <cell r="G1284">
            <v>40872</v>
          </cell>
        </row>
        <row r="1285">
          <cell r="A1285" t="str">
            <v>FW-WC-Consumption-Switzerland-2007</v>
          </cell>
          <cell r="B1285" t="str">
            <v>FW-WC-Consumption</v>
          </cell>
          <cell r="C1285" t="str">
            <v>Switzerland</v>
          </cell>
          <cell r="D1285">
            <v>2007</v>
          </cell>
          <cell r="E1285">
            <v>1206.434</v>
          </cell>
          <cell r="F1285" t="str">
            <v>1000 m3</v>
          </cell>
          <cell r="G1285">
            <v>40872</v>
          </cell>
        </row>
        <row r="1286">
          <cell r="A1286" t="str">
            <v>FW-WC-Consumption-Turkey-2005</v>
          </cell>
          <cell r="B1286" t="str">
            <v>FW-WC-Consumption</v>
          </cell>
          <cell r="C1286" t="str">
            <v>Turkey</v>
          </cell>
          <cell r="D1286">
            <v>2005</v>
          </cell>
          <cell r="E1286">
            <v>5318.991</v>
          </cell>
          <cell r="F1286" t="str">
            <v>1000 m3</v>
          </cell>
          <cell r="G1286">
            <v>40872</v>
          </cell>
        </row>
        <row r="1287">
          <cell r="A1287" t="str">
            <v>FW-WC-Consumption-Turkey-2007</v>
          </cell>
          <cell r="B1287" t="str">
            <v>FW-WC-Consumption</v>
          </cell>
          <cell r="C1287" t="str">
            <v>Turkey</v>
          </cell>
          <cell r="D1287">
            <v>2007</v>
          </cell>
          <cell r="E1287">
            <v>4877</v>
          </cell>
          <cell r="F1287" t="str">
            <v>1000 m3</v>
          </cell>
          <cell r="G1287">
            <v>40872</v>
          </cell>
        </row>
        <row r="1288">
          <cell r="A1288" t="str">
            <v>FW-WC-Consumption-United Kingdom-2005</v>
          </cell>
          <cell r="B1288" t="str">
            <v>FW-WC-Consumption</v>
          </cell>
          <cell r="C1288" t="str">
            <v>United Kingdom</v>
          </cell>
          <cell r="D1288">
            <v>2005</v>
          </cell>
          <cell r="E1288">
            <v>126.02500000000001</v>
          </cell>
          <cell r="F1288" t="str">
            <v>1000 m3</v>
          </cell>
          <cell r="G1288">
            <v>40872</v>
          </cell>
        </row>
        <row r="1289">
          <cell r="A1289" t="str">
            <v>FW-WC-Consumption-United Kingdom-2007</v>
          </cell>
          <cell r="B1289" t="str">
            <v>FW-WC-Consumption</v>
          </cell>
          <cell r="C1289" t="str">
            <v>United Kingdom</v>
          </cell>
          <cell r="D1289">
            <v>2007</v>
          </cell>
          <cell r="E1289">
            <v>305.84699999999998</v>
          </cell>
          <cell r="F1289" t="str">
            <v>1000 m3</v>
          </cell>
          <cell r="G1289">
            <v>40872</v>
          </cell>
        </row>
        <row r="1290">
          <cell r="A1290" t="str">
            <v>FW-WC-Consumption-United States-2005</v>
          </cell>
          <cell r="B1290" t="str">
            <v>FW-WC-Consumption</v>
          </cell>
          <cell r="C1290" t="str">
            <v>United States</v>
          </cell>
          <cell r="D1290">
            <v>2005</v>
          </cell>
          <cell r="E1290">
            <v>43953.428999999996</v>
          </cell>
          <cell r="F1290" t="str">
            <v>1000 m3</v>
          </cell>
          <cell r="G1290">
            <v>40872</v>
          </cell>
        </row>
        <row r="1291">
          <cell r="A1291" t="str">
            <v>FW-WC-Consumption-United States-2007</v>
          </cell>
          <cell r="B1291" t="str">
            <v>FW-WC-Consumption</v>
          </cell>
          <cell r="C1291" t="str">
            <v>United States</v>
          </cell>
          <cell r="D1291">
            <v>2007</v>
          </cell>
          <cell r="E1291">
            <v>46354.985000000001</v>
          </cell>
          <cell r="F1291" t="str">
            <v>1000 m3</v>
          </cell>
          <cell r="G1291">
            <v>40872</v>
          </cell>
        </row>
        <row r="1292">
          <cell r="A1292" t="str">
            <v>RW-Consumption-Denmark-2007</v>
          </cell>
          <cell r="B1292" t="str">
            <v>RW-Consumption</v>
          </cell>
          <cell r="C1292" t="str">
            <v>Denmark</v>
          </cell>
          <cell r="D1292">
            <v>2007</v>
          </cell>
          <cell r="E1292">
            <v>2476.181</v>
          </cell>
          <cell r="F1292" t="str">
            <v>1000 m3</v>
          </cell>
          <cell r="G1292">
            <v>40872</v>
          </cell>
        </row>
        <row r="1293">
          <cell r="A1293" t="str">
            <v>RW-Consumption-Bulgaria-2007</v>
          </cell>
          <cell r="B1293" t="str">
            <v>RW-Consumption</v>
          </cell>
          <cell r="C1293" t="str">
            <v>Bulgaria</v>
          </cell>
          <cell r="D1293">
            <v>2007</v>
          </cell>
          <cell r="E1293">
            <v>5118.6559999999999</v>
          </cell>
          <cell r="F1293" t="str">
            <v>1000 m3</v>
          </cell>
          <cell r="G1293">
            <v>40872</v>
          </cell>
        </row>
        <row r="1294">
          <cell r="A1294" t="str">
            <v>RW-Consumption-Cyprus-2007</v>
          </cell>
          <cell r="B1294" t="str">
            <v>RW-Consumption</v>
          </cell>
          <cell r="C1294" t="str">
            <v>Cyprus</v>
          </cell>
          <cell r="D1294">
            <v>2007</v>
          </cell>
          <cell r="E1294">
            <v>20.369</v>
          </cell>
          <cell r="F1294" t="str">
            <v>1000 m3</v>
          </cell>
          <cell r="G1294">
            <v>40872</v>
          </cell>
        </row>
        <row r="1295">
          <cell r="A1295" t="str">
            <v>RW-Consumption-Austria-2007</v>
          </cell>
          <cell r="B1295" t="str">
            <v>RW-Consumption</v>
          </cell>
          <cell r="C1295" t="str">
            <v>Austria</v>
          </cell>
          <cell r="D1295">
            <v>2007</v>
          </cell>
          <cell r="E1295">
            <v>29379.341</v>
          </cell>
          <cell r="F1295" t="str">
            <v>1000 m3</v>
          </cell>
          <cell r="G1295">
            <v>40872</v>
          </cell>
        </row>
        <row r="1296">
          <cell r="A1296" t="str">
            <v>RW-Consumption-Finland-2007</v>
          </cell>
          <cell r="B1296" t="str">
            <v>RW-Consumption</v>
          </cell>
          <cell r="C1296" t="str">
            <v>Finland</v>
          </cell>
          <cell r="D1296">
            <v>2007</v>
          </cell>
          <cell r="E1296">
            <v>69053.899999999994</v>
          </cell>
          <cell r="F1296" t="str">
            <v>1000 m3</v>
          </cell>
          <cell r="G1296">
            <v>40872</v>
          </cell>
        </row>
        <row r="1297">
          <cell r="A1297" t="str">
            <v>RW-Consumption-France-2007</v>
          </cell>
          <cell r="B1297" t="str">
            <v>RW-Consumption</v>
          </cell>
          <cell r="C1297" t="str">
            <v>France</v>
          </cell>
          <cell r="D1297">
            <v>2007</v>
          </cell>
          <cell r="E1297">
            <v>53344.983999999997</v>
          </cell>
          <cell r="F1297" t="str">
            <v>1000 m3</v>
          </cell>
          <cell r="G1297">
            <v>40872</v>
          </cell>
        </row>
        <row r="1298">
          <cell r="A1298" t="str">
            <v>RW-Consumption-Italy-2007</v>
          </cell>
          <cell r="B1298" t="str">
            <v>RW-Consumption</v>
          </cell>
          <cell r="C1298" t="str">
            <v>Italy</v>
          </cell>
          <cell r="D1298">
            <v>2007</v>
          </cell>
          <cell r="E1298">
            <v>13072.525</v>
          </cell>
          <cell r="F1298" t="str">
            <v>1000 m3</v>
          </cell>
          <cell r="G1298">
            <v>40872</v>
          </cell>
        </row>
        <row r="1299">
          <cell r="A1299" t="str">
            <v>RW-Consumption-Norway-2007</v>
          </cell>
          <cell r="B1299" t="str">
            <v>RW-Consumption</v>
          </cell>
          <cell r="C1299" t="str">
            <v>Norway</v>
          </cell>
          <cell r="D1299">
            <v>2007</v>
          </cell>
          <cell r="E1299">
            <v>12215.575999999999</v>
          </cell>
          <cell r="F1299" t="str">
            <v>1000 m3</v>
          </cell>
          <cell r="G1299">
            <v>40872</v>
          </cell>
        </row>
        <row r="1300">
          <cell r="A1300" t="str">
            <v>RW-Consumption-Spain-2007</v>
          </cell>
          <cell r="B1300" t="str">
            <v>RW-Consumption</v>
          </cell>
          <cell r="C1300" t="str">
            <v>Spain</v>
          </cell>
          <cell r="D1300">
            <v>2007</v>
          </cell>
          <cell r="E1300">
            <v>17994.307000000001</v>
          </cell>
          <cell r="F1300" t="str">
            <v>1000 m3</v>
          </cell>
          <cell r="G1300">
            <v>40872</v>
          </cell>
        </row>
        <row r="1301">
          <cell r="A1301" t="str">
            <v>RW-Consumption-Sweden-2007</v>
          </cell>
          <cell r="B1301" t="str">
            <v>RW-Consumption</v>
          </cell>
          <cell r="C1301" t="str">
            <v>Sweden</v>
          </cell>
          <cell r="D1301">
            <v>2007</v>
          </cell>
          <cell r="E1301">
            <v>81783.195999999996</v>
          </cell>
          <cell r="F1301" t="str">
            <v>1000 m3</v>
          </cell>
          <cell r="G1301">
            <v>40872</v>
          </cell>
        </row>
        <row r="1302">
          <cell r="A1302" t="str">
            <v>RW-Consumption-Switzerland-2007</v>
          </cell>
          <cell r="B1302" t="str">
            <v>RW-Consumption</v>
          </cell>
          <cell r="C1302" t="str">
            <v>Switzerland</v>
          </cell>
          <cell r="D1302">
            <v>2007</v>
          </cell>
          <cell r="E1302">
            <v>4356.6869999999999</v>
          </cell>
          <cell r="F1302" t="str">
            <v>1000 m3</v>
          </cell>
          <cell r="G1302">
            <v>40872</v>
          </cell>
        </row>
        <row r="1303">
          <cell r="A1303" t="str">
            <v>RW-Consumption-United Kingdom-2007</v>
          </cell>
          <cell r="B1303" t="str">
            <v>RW-Consumption</v>
          </cell>
          <cell r="C1303" t="str">
            <v>United Kingdom</v>
          </cell>
          <cell r="D1303">
            <v>2007</v>
          </cell>
          <cell r="E1303">
            <v>8780.8410000000003</v>
          </cell>
          <cell r="F1303" t="str">
            <v>1000 m3</v>
          </cell>
          <cell r="G1303">
            <v>40872</v>
          </cell>
        </row>
        <row r="1304">
          <cell r="A1304" t="str">
            <v>RW-Consumption-The fYR of Macedonia-2007</v>
          </cell>
          <cell r="B1304" t="str">
            <v>RW-Consumption</v>
          </cell>
          <cell r="C1304" t="str">
            <v>The fYR of Macedonia</v>
          </cell>
          <cell r="D1304">
            <v>2007</v>
          </cell>
          <cell r="E1304">
            <v>615.08145000000002</v>
          </cell>
          <cell r="F1304" t="str">
            <v>1000 m3</v>
          </cell>
          <cell r="G1304">
            <v>40872</v>
          </cell>
        </row>
        <row r="1305">
          <cell r="A1305" t="str">
            <v>RW-Consumption-Ireland-2007</v>
          </cell>
          <cell r="B1305" t="str">
            <v>RW-Consumption</v>
          </cell>
          <cell r="C1305" t="str">
            <v>Ireland</v>
          </cell>
          <cell r="D1305">
            <v>2007</v>
          </cell>
          <cell r="E1305">
            <v>2673.9940000000001</v>
          </cell>
          <cell r="F1305" t="str">
            <v>1000 m3</v>
          </cell>
          <cell r="G1305">
            <v>40872</v>
          </cell>
        </row>
        <row r="1306">
          <cell r="A1306" t="str">
            <v>RW-Consumption-Belarus-2007</v>
          </cell>
          <cell r="B1306" t="str">
            <v>RW-Consumption</v>
          </cell>
          <cell r="C1306" t="str">
            <v>Belarus</v>
          </cell>
          <cell r="D1306">
            <v>2007</v>
          </cell>
          <cell r="E1306">
            <v>7315.0540000000001</v>
          </cell>
          <cell r="F1306" t="str">
            <v>1000 m3</v>
          </cell>
          <cell r="G1306">
            <v>40872</v>
          </cell>
        </row>
        <row r="1307">
          <cell r="A1307" t="str">
            <v>RW-Consumption-Russian Federation-2007</v>
          </cell>
          <cell r="B1307" t="str">
            <v>RW-Consumption</v>
          </cell>
          <cell r="C1307" t="str">
            <v>Russian Federation</v>
          </cell>
          <cell r="D1307">
            <v>2007</v>
          </cell>
          <cell r="E1307">
            <v>158024.95000000001</v>
          </cell>
          <cell r="F1307" t="str">
            <v>1000 m3</v>
          </cell>
          <cell r="G1307">
            <v>40872</v>
          </cell>
        </row>
        <row r="1308">
          <cell r="A1308" t="str">
            <v>RW-Consumption-Latvia-2007</v>
          </cell>
          <cell r="B1308" t="str">
            <v>RW-Consumption</v>
          </cell>
          <cell r="C1308" t="str">
            <v>Latvia</v>
          </cell>
          <cell r="D1308">
            <v>2007</v>
          </cell>
          <cell r="E1308">
            <v>9731.0720000000001</v>
          </cell>
          <cell r="F1308" t="str">
            <v>1000 m3</v>
          </cell>
          <cell r="G1308">
            <v>40872</v>
          </cell>
        </row>
        <row r="1309">
          <cell r="A1309" t="str">
            <v>RW-Consumption-Republic of Moldova-2007</v>
          </cell>
          <cell r="B1309" t="str">
            <v>RW-Consumption</v>
          </cell>
          <cell r="C1309" t="str">
            <v>Republic of Moldova</v>
          </cell>
          <cell r="D1309">
            <v>2007</v>
          </cell>
          <cell r="E1309">
            <v>390.61599999999999</v>
          </cell>
          <cell r="F1309" t="str">
            <v>1000 m3</v>
          </cell>
          <cell r="G1309">
            <v>40872</v>
          </cell>
        </row>
        <row r="1310">
          <cell r="A1310" t="str">
            <v>RW-Consumption-Kyrgyzstan-2007</v>
          </cell>
          <cell r="B1310" t="str">
            <v>RW-Consumption</v>
          </cell>
          <cell r="C1310" t="str">
            <v>Kyrgyzstan</v>
          </cell>
          <cell r="D1310">
            <v>2007</v>
          </cell>
          <cell r="E1310">
            <v>31</v>
          </cell>
          <cell r="F1310" t="str">
            <v>1000 m3</v>
          </cell>
          <cell r="G1310">
            <v>40872</v>
          </cell>
        </row>
        <row r="1311">
          <cell r="A1311" t="str">
            <v>RW-Consumption-Netherlands-2007</v>
          </cell>
          <cell r="B1311" t="str">
            <v>RW-Consumption</v>
          </cell>
          <cell r="C1311" t="str">
            <v>Netherlands</v>
          </cell>
          <cell r="D1311">
            <v>2007</v>
          </cell>
          <cell r="E1311">
            <v>785.846</v>
          </cell>
          <cell r="F1311" t="str">
            <v>1000 m3</v>
          </cell>
          <cell r="G1311">
            <v>40872</v>
          </cell>
        </row>
        <row r="1312">
          <cell r="A1312" t="str">
            <v>RW-Consumption-Belgium-2007</v>
          </cell>
          <cell r="B1312" t="str">
            <v>RW-Consumption</v>
          </cell>
          <cell r="C1312" t="str">
            <v>Belgium</v>
          </cell>
          <cell r="D1312">
            <v>2007</v>
          </cell>
          <cell r="E1312">
            <v>8339.768</v>
          </cell>
          <cell r="F1312" t="str">
            <v>1000 m3</v>
          </cell>
          <cell r="G1312">
            <v>40872</v>
          </cell>
        </row>
        <row r="1313">
          <cell r="A1313" t="str">
            <v>RW-Consumption-Canada-2007</v>
          </cell>
          <cell r="B1313" t="str">
            <v>RW-Consumption</v>
          </cell>
          <cell r="C1313" t="str">
            <v>Canada</v>
          </cell>
          <cell r="D1313">
            <v>2007</v>
          </cell>
          <cell r="E1313">
            <v>162144.693</v>
          </cell>
          <cell r="F1313" t="str">
            <v>1000 m3</v>
          </cell>
          <cell r="G1313">
            <v>40872</v>
          </cell>
        </row>
        <row r="1314">
          <cell r="A1314" t="str">
            <v>RW-Consumption-Israel-2007</v>
          </cell>
          <cell r="B1314" t="str">
            <v>RW-Consumption</v>
          </cell>
          <cell r="C1314" t="str">
            <v>Israel</v>
          </cell>
          <cell r="D1314">
            <v>2007</v>
          </cell>
          <cell r="E1314">
            <v>38.119111724137902</v>
          </cell>
          <cell r="F1314" t="str">
            <v>1000 m3</v>
          </cell>
          <cell r="G1314">
            <v>40872</v>
          </cell>
        </row>
        <row r="1315">
          <cell r="A1315" t="str">
            <v>RW-Consumption-Germany-2007</v>
          </cell>
          <cell r="B1315" t="str">
            <v>RW-Consumption</v>
          </cell>
          <cell r="C1315" t="str">
            <v>Germany</v>
          </cell>
          <cell r="D1315">
            <v>2007</v>
          </cell>
          <cell r="E1315">
            <v>74189</v>
          </cell>
          <cell r="F1315" t="str">
            <v>1000 m3</v>
          </cell>
          <cell r="G1315">
            <v>40872</v>
          </cell>
        </row>
        <row r="1316">
          <cell r="A1316" t="str">
            <v>RW-Consumption-Iceland-2007</v>
          </cell>
          <cell r="B1316" t="str">
            <v>RW-Consumption</v>
          </cell>
          <cell r="C1316" t="str">
            <v>Iceland</v>
          </cell>
          <cell r="D1316">
            <v>2007</v>
          </cell>
          <cell r="E1316">
            <v>1.417</v>
          </cell>
          <cell r="F1316" t="str">
            <v>1000 m3</v>
          </cell>
          <cell r="G1316">
            <v>40872</v>
          </cell>
        </row>
        <row r="1317">
          <cell r="A1317" t="str">
            <v>RW-Consumption-United States-2007</v>
          </cell>
          <cell r="B1317" t="str">
            <v>RW-Consumption</v>
          </cell>
          <cell r="C1317" t="str">
            <v>United States</v>
          </cell>
          <cell r="D1317">
            <v>2007</v>
          </cell>
          <cell r="E1317">
            <v>417418.23100000003</v>
          </cell>
          <cell r="F1317" t="str">
            <v>1000 m3</v>
          </cell>
          <cell r="G1317">
            <v>40872</v>
          </cell>
        </row>
        <row r="1318">
          <cell r="A1318" t="str">
            <v>RW-Consumption-Portugal-2007</v>
          </cell>
          <cell r="B1318" t="str">
            <v>RW-Consumption</v>
          </cell>
          <cell r="C1318" t="str">
            <v>Portugal</v>
          </cell>
          <cell r="D1318">
            <v>2007</v>
          </cell>
          <cell r="E1318">
            <v>10034.886</v>
          </cell>
          <cell r="F1318" t="str">
            <v>1000 m3</v>
          </cell>
          <cell r="G1318">
            <v>40872</v>
          </cell>
        </row>
        <row r="1319">
          <cell r="A1319" t="str">
            <v>RW-Consumption-Luxembourg-2007</v>
          </cell>
          <cell r="B1319" t="str">
            <v>RW-Consumption</v>
          </cell>
          <cell r="C1319" t="str">
            <v>Luxembourg</v>
          </cell>
          <cell r="D1319">
            <v>2007</v>
          </cell>
          <cell r="E1319">
            <v>1029.617</v>
          </cell>
          <cell r="F1319" t="str">
            <v>1000 m3</v>
          </cell>
          <cell r="G1319">
            <v>40872</v>
          </cell>
        </row>
        <row r="1320">
          <cell r="A1320" t="str">
            <v>RW-Consumption-Greece-2007</v>
          </cell>
          <cell r="B1320" t="str">
            <v>RW-Consumption</v>
          </cell>
          <cell r="C1320" t="str">
            <v>Greece</v>
          </cell>
          <cell r="D1320">
            <v>2007</v>
          </cell>
          <cell r="E1320">
            <v>2197.4560000000001</v>
          </cell>
          <cell r="F1320" t="str">
            <v>1000 m3</v>
          </cell>
          <cell r="G1320">
            <v>40872</v>
          </cell>
        </row>
        <row r="1321">
          <cell r="A1321" t="str">
            <v>RW-Consumption-Slovak Republic-2007</v>
          </cell>
          <cell r="B1321" t="str">
            <v>RW-Consumption</v>
          </cell>
          <cell r="C1321" t="str">
            <v>Slovak Republic</v>
          </cell>
          <cell r="D1321">
            <v>2007</v>
          </cell>
          <cell r="E1321">
            <v>7011.4859999999999</v>
          </cell>
          <cell r="F1321" t="str">
            <v>1000 m3</v>
          </cell>
          <cell r="G1321">
            <v>40872</v>
          </cell>
        </row>
        <row r="1322">
          <cell r="A1322" t="str">
            <v>RW-Consumption-Azerbaijan-2007</v>
          </cell>
          <cell r="B1322" t="str">
            <v>RW-Consumption</v>
          </cell>
          <cell r="C1322" t="str">
            <v>Azerbaijan</v>
          </cell>
          <cell r="D1322">
            <v>2007</v>
          </cell>
          <cell r="E1322">
            <v>11.930300000000001</v>
          </cell>
          <cell r="F1322" t="str">
            <v>1000 m3</v>
          </cell>
          <cell r="G1322">
            <v>40872</v>
          </cell>
        </row>
        <row r="1323">
          <cell r="A1323" t="str">
            <v>RW-Consumption-Czech Republic-2007</v>
          </cell>
          <cell r="B1323" t="str">
            <v>RW-Consumption</v>
          </cell>
          <cell r="C1323" t="str">
            <v>Czech Republic</v>
          </cell>
          <cell r="D1323">
            <v>2007</v>
          </cell>
          <cell r="E1323">
            <v>16881</v>
          </cell>
          <cell r="F1323" t="str">
            <v>1000 m3</v>
          </cell>
          <cell r="G1323">
            <v>40872</v>
          </cell>
        </row>
        <row r="1324">
          <cell r="A1324" t="str">
            <v>RW-Consumption-Malta-2007</v>
          </cell>
          <cell r="B1324" t="str">
            <v>RW-Consumption</v>
          </cell>
          <cell r="C1324" t="str">
            <v>Malta</v>
          </cell>
          <cell r="D1324">
            <v>2007</v>
          </cell>
          <cell r="E1324">
            <v>1.4E-2</v>
          </cell>
          <cell r="F1324" t="str">
            <v>1000 m3</v>
          </cell>
          <cell r="G1324">
            <v>40872</v>
          </cell>
        </row>
        <row r="1325">
          <cell r="A1325" t="str">
            <v>RW-Consumption-Estonia-2007</v>
          </cell>
          <cell r="B1325" t="str">
            <v>RW-Consumption</v>
          </cell>
          <cell r="C1325" t="str">
            <v>Estonia</v>
          </cell>
          <cell r="D1325">
            <v>2007</v>
          </cell>
          <cell r="E1325">
            <v>4390.201</v>
          </cell>
          <cell r="F1325" t="str">
            <v>1000 m3</v>
          </cell>
          <cell r="G1325">
            <v>40872</v>
          </cell>
        </row>
        <row r="1326">
          <cell r="A1326" t="str">
            <v>RW-Consumption-Lithuania-2007</v>
          </cell>
          <cell r="B1326" t="str">
            <v>RW-Consumption</v>
          </cell>
          <cell r="C1326" t="str">
            <v>Lithuania</v>
          </cell>
          <cell r="D1326">
            <v>2007</v>
          </cell>
          <cell r="E1326">
            <v>4871.3519999999999</v>
          </cell>
          <cell r="F1326" t="str">
            <v>1000 m3</v>
          </cell>
          <cell r="G1326">
            <v>40872</v>
          </cell>
        </row>
        <row r="1327">
          <cell r="A1327" t="str">
            <v>RW-Consumption-Slovenia-2007</v>
          </cell>
          <cell r="B1327" t="str">
            <v>RW-Consumption</v>
          </cell>
          <cell r="C1327" t="str">
            <v>Slovenia</v>
          </cell>
          <cell r="D1327">
            <v>2007</v>
          </cell>
          <cell r="E1327">
            <v>2429.8420000000001</v>
          </cell>
          <cell r="F1327" t="str">
            <v>1000 m3</v>
          </cell>
          <cell r="G1327">
            <v>40872</v>
          </cell>
        </row>
        <row r="1328">
          <cell r="A1328" t="str">
            <v>RW-Consumption-Kazakhstan-2007</v>
          </cell>
          <cell r="B1328" t="str">
            <v>RW-Consumption</v>
          </cell>
          <cell r="C1328" t="str">
            <v>Kazakhstan</v>
          </cell>
          <cell r="D1328">
            <v>2007</v>
          </cell>
          <cell r="E1328">
            <v>378.14611280000003</v>
          </cell>
          <cell r="F1328" t="str">
            <v>1000 m3</v>
          </cell>
          <cell r="G1328">
            <v>40872</v>
          </cell>
        </row>
        <row r="1329">
          <cell r="A1329" t="str">
            <v>RW-Consumption-Hungary-2007</v>
          </cell>
          <cell r="B1329" t="str">
            <v>RW-Consumption</v>
          </cell>
          <cell r="C1329" t="str">
            <v>Hungary</v>
          </cell>
          <cell r="D1329">
            <v>2007</v>
          </cell>
          <cell r="E1329">
            <v>4862</v>
          </cell>
          <cell r="F1329" t="str">
            <v>1000 m3</v>
          </cell>
          <cell r="G1329">
            <v>40872</v>
          </cell>
        </row>
        <row r="1330">
          <cell r="A1330" t="str">
            <v>RW-Consumption-Poland-2007</v>
          </cell>
          <cell r="B1330" t="str">
            <v>RW-Consumption</v>
          </cell>
          <cell r="C1330" t="str">
            <v>Poland</v>
          </cell>
          <cell r="D1330">
            <v>2007</v>
          </cell>
          <cell r="E1330">
            <v>37639.036</v>
          </cell>
          <cell r="F1330" t="str">
            <v>1000 m3</v>
          </cell>
          <cell r="G1330">
            <v>40872</v>
          </cell>
        </row>
        <row r="1331">
          <cell r="A1331" t="str">
            <v>RW-Consumption-Ukraine-2007</v>
          </cell>
          <cell r="B1331" t="str">
            <v>RW-Consumption</v>
          </cell>
          <cell r="C1331" t="str">
            <v>Ukraine</v>
          </cell>
          <cell r="D1331">
            <v>2007</v>
          </cell>
          <cell r="E1331">
            <v>13621.311</v>
          </cell>
          <cell r="F1331" t="str">
            <v>1000 m3</v>
          </cell>
          <cell r="G1331">
            <v>40872</v>
          </cell>
        </row>
        <row r="1332">
          <cell r="A1332" t="str">
            <v>RW-Consumption-Romania-2007</v>
          </cell>
          <cell r="B1332" t="str">
            <v>RW-Consumption</v>
          </cell>
          <cell r="C1332" t="str">
            <v>Romania</v>
          </cell>
          <cell r="D1332">
            <v>2007</v>
          </cell>
          <cell r="E1332">
            <v>15573.05</v>
          </cell>
          <cell r="F1332" t="str">
            <v>1000 m3</v>
          </cell>
          <cell r="G1332">
            <v>40872</v>
          </cell>
        </row>
        <row r="1333">
          <cell r="A1333" t="str">
            <v>RW-Consumption-Liechtenstein-2007</v>
          </cell>
          <cell r="B1333" t="str">
            <v>RW-Consumption</v>
          </cell>
          <cell r="C1333" t="str">
            <v>Liechtenstein</v>
          </cell>
          <cell r="D1333">
            <v>2007</v>
          </cell>
          <cell r="E1333">
            <v>17</v>
          </cell>
          <cell r="F1333" t="str">
            <v>1000 m3</v>
          </cell>
          <cell r="G1333">
            <v>40872</v>
          </cell>
        </row>
        <row r="1334">
          <cell r="A1334" t="str">
            <v>RW-Consumption-Bosnia and Herzegovina-2007</v>
          </cell>
          <cell r="B1334" t="str">
            <v>RW-Consumption</v>
          </cell>
          <cell r="C1334" t="str">
            <v>Bosnia and Herzegovina</v>
          </cell>
          <cell r="D1334">
            <v>2007</v>
          </cell>
          <cell r="E1334">
            <v>3373.3684969999999</v>
          </cell>
          <cell r="F1334" t="str">
            <v>1000 m3</v>
          </cell>
          <cell r="G1334">
            <v>40872</v>
          </cell>
        </row>
        <row r="1335">
          <cell r="A1335" t="str">
            <v>RW-Consumption-Albania-2007</v>
          </cell>
          <cell r="B1335" t="str">
            <v>RW-Consumption</v>
          </cell>
          <cell r="C1335" t="str">
            <v>Albania</v>
          </cell>
          <cell r="D1335">
            <v>2007</v>
          </cell>
          <cell r="E1335">
            <v>373.82299999999998</v>
          </cell>
          <cell r="F1335" t="str">
            <v>1000 m3</v>
          </cell>
          <cell r="G1335">
            <v>40872</v>
          </cell>
        </row>
        <row r="1336">
          <cell r="A1336" t="str">
            <v>RW-Consumption-Turkey-2007</v>
          </cell>
          <cell r="B1336" t="str">
            <v>RW-Consumption</v>
          </cell>
          <cell r="C1336" t="str">
            <v>Turkey</v>
          </cell>
          <cell r="D1336">
            <v>2007</v>
          </cell>
          <cell r="E1336">
            <v>20390</v>
          </cell>
          <cell r="F1336" t="str">
            <v>1000 m3</v>
          </cell>
          <cell r="G1336">
            <v>40872</v>
          </cell>
        </row>
        <row r="1337">
          <cell r="A1337" t="str">
            <v>RW-Consumption-Croatia-2007</v>
          </cell>
          <cell r="B1337" t="str">
            <v>RW-Consumption</v>
          </cell>
          <cell r="C1337" t="str">
            <v>Croatia</v>
          </cell>
          <cell r="D1337">
            <v>2007</v>
          </cell>
          <cell r="E1337">
            <v>3425</v>
          </cell>
          <cell r="F1337" t="str">
            <v>1000 m3</v>
          </cell>
          <cell r="G1337">
            <v>40872</v>
          </cell>
        </row>
        <row r="1338">
          <cell r="A1338" t="str">
            <v>RW-Consumption-Armenia-2007</v>
          </cell>
          <cell r="B1338" t="str">
            <v>RW-Consumption</v>
          </cell>
          <cell r="C1338" t="str">
            <v>Armenia</v>
          </cell>
          <cell r="D1338">
            <v>2007</v>
          </cell>
          <cell r="E1338">
            <v>44.597999999999999</v>
          </cell>
          <cell r="F1338" t="str">
            <v>1000 m3</v>
          </cell>
          <cell r="G1338">
            <v>40872</v>
          </cell>
        </row>
        <row r="1339">
          <cell r="A1339" t="str">
            <v>RW-Consumption-Georgia-2007</v>
          </cell>
          <cell r="B1339" t="str">
            <v>RW-Consumption</v>
          </cell>
          <cell r="C1339" t="str">
            <v>Georgia</v>
          </cell>
          <cell r="D1339">
            <v>2007</v>
          </cell>
          <cell r="E1339">
            <v>853.8</v>
          </cell>
          <cell r="F1339" t="str">
            <v>1000 m3</v>
          </cell>
          <cell r="G1339">
            <v>40872</v>
          </cell>
        </row>
        <row r="1340">
          <cell r="A1340" t="str">
            <v>RW-Consumption-Tajikistan-2007</v>
          </cell>
          <cell r="B1340" t="str">
            <v>RW-Consumption</v>
          </cell>
          <cell r="C1340" t="str">
            <v>Tajikistan</v>
          </cell>
          <cell r="D1340">
            <v>2007</v>
          </cell>
          <cell r="E1340">
            <v>90</v>
          </cell>
          <cell r="F1340" t="str">
            <v>1000 m3</v>
          </cell>
          <cell r="G1340">
            <v>40872</v>
          </cell>
        </row>
        <row r="1341">
          <cell r="A1341" t="str">
            <v>RW-Consumption-Turkmenistan-2007</v>
          </cell>
          <cell r="B1341" t="str">
            <v>RW-Consumption</v>
          </cell>
          <cell r="C1341" t="str">
            <v>Turkmenistan</v>
          </cell>
          <cell r="D1341">
            <v>2007</v>
          </cell>
          <cell r="E1341">
            <v>10</v>
          </cell>
          <cell r="F1341" t="str">
            <v>1000 m3</v>
          </cell>
          <cell r="G1341">
            <v>40872</v>
          </cell>
        </row>
        <row r="1342">
          <cell r="A1342" t="str">
            <v>RW-Consumption-Uzbekistan-2007</v>
          </cell>
          <cell r="B1342" t="str">
            <v>RW-Consumption</v>
          </cell>
          <cell r="C1342" t="str">
            <v>Uzbekistan</v>
          </cell>
          <cell r="D1342">
            <v>2007</v>
          </cell>
          <cell r="E1342">
            <v>472.11422206896498</v>
          </cell>
          <cell r="F1342" t="str">
            <v>1000 m3</v>
          </cell>
          <cell r="G1342">
            <v>40872</v>
          </cell>
        </row>
        <row r="1343">
          <cell r="A1343" t="str">
            <v>RW-Consumption-Serbia-2007</v>
          </cell>
          <cell r="B1343" t="str">
            <v>RW-Consumption</v>
          </cell>
          <cell r="C1343" t="str">
            <v>Serbia</v>
          </cell>
          <cell r="D1343">
            <v>2007</v>
          </cell>
          <cell r="E1343">
            <v>2994</v>
          </cell>
          <cell r="F1343" t="str">
            <v>1000 m3</v>
          </cell>
          <cell r="G1343">
            <v>40872</v>
          </cell>
        </row>
        <row r="1344">
          <cell r="A1344" t="str">
            <v>RW-Consumption-Montenegro-2007</v>
          </cell>
          <cell r="B1344" t="str">
            <v>RW-Consumption</v>
          </cell>
          <cell r="C1344" t="str">
            <v>Montenegro</v>
          </cell>
          <cell r="D1344">
            <v>2007</v>
          </cell>
          <cell r="E1344">
            <v>381.57</v>
          </cell>
          <cell r="F1344" t="str">
            <v>1000 m3</v>
          </cell>
          <cell r="G1344">
            <v>40872</v>
          </cell>
        </row>
        <row r="1345">
          <cell r="A1345" t="str">
            <v>RW-Consumption-Serbia-2005</v>
          </cell>
          <cell r="B1345" t="str">
            <v>RW-Consumption</v>
          </cell>
          <cell r="C1345" t="str">
            <v>Serbia</v>
          </cell>
          <cell r="D1345">
            <v>2005</v>
          </cell>
          <cell r="E1345">
            <v>2786</v>
          </cell>
          <cell r="F1345" t="str">
            <v>1000 m3</v>
          </cell>
          <cell r="G1345">
            <v>40897</v>
          </cell>
        </row>
        <row r="1346">
          <cell r="A1346" t="str">
            <v>RW-Consumption-Montenegro-2005</v>
          </cell>
          <cell r="B1346" t="str">
            <v>RW-Consumption</v>
          </cell>
          <cell r="C1346" t="str">
            <v>Montenegro</v>
          </cell>
          <cell r="D1346">
            <v>2005</v>
          </cell>
          <cell r="E1346">
            <v>355</v>
          </cell>
          <cell r="F1346" t="str">
            <v>1000 m3</v>
          </cell>
          <cell r="G1346">
            <v>40897</v>
          </cell>
        </row>
        <row r="1347">
          <cell r="A1347" t="str">
            <v>RW-Consumption-Ireland-2005</v>
          </cell>
          <cell r="B1347" t="str">
            <v>RW-Consumption</v>
          </cell>
          <cell r="C1347" t="str">
            <v>Ireland</v>
          </cell>
          <cell r="D1347">
            <v>2005</v>
          </cell>
          <cell r="E1347">
            <v>2542.9940000000001</v>
          </cell>
          <cell r="F1347" t="str">
            <v>1000 m3</v>
          </cell>
          <cell r="G1347">
            <v>40872</v>
          </cell>
        </row>
        <row r="1348">
          <cell r="A1348" t="str">
            <v>RW-Consumption-Austria-2005</v>
          </cell>
          <cell r="B1348" t="str">
            <v>RW-Consumption</v>
          </cell>
          <cell r="C1348" t="str">
            <v>Austria</v>
          </cell>
          <cell r="D1348">
            <v>2005</v>
          </cell>
          <cell r="E1348">
            <v>24471</v>
          </cell>
          <cell r="F1348" t="str">
            <v>1000 m3</v>
          </cell>
          <cell r="G1348">
            <v>40872</v>
          </cell>
        </row>
        <row r="1349">
          <cell r="A1349" t="str">
            <v>RW-Consumption-Denmark-2005</v>
          </cell>
          <cell r="B1349" t="str">
            <v>RW-Consumption</v>
          </cell>
          <cell r="C1349" t="str">
            <v>Denmark</v>
          </cell>
          <cell r="D1349">
            <v>2005</v>
          </cell>
          <cell r="E1349">
            <v>3433.9589999999998</v>
          </cell>
          <cell r="F1349" t="str">
            <v>1000 m3</v>
          </cell>
          <cell r="G1349">
            <v>40872</v>
          </cell>
        </row>
        <row r="1350">
          <cell r="A1350" t="str">
            <v>RW-Consumption-Finland-2005</v>
          </cell>
          <cell r="B1350" t="str">
            <v>RW-Consumption</v>
          </cell>
          <cell r="C1350" t="str">
            <v>Finland</v>
          </cell>
          <cell r="D1350">
            <v>2005</v>
          </cell>
          <cell r="E1350">
            <v>67708.447</v>
          </cell>
          <cell r="F1350" t="str">
            <v>1000 m3</v>
          </cell>
          <cell r="G1350">
            <v>40872</v>
          </cell>
        </row>
        <row r="1351">
          <cell r="A1351" t="str">
            <v>RW-Consumption-France-2005</v>
          </cell>
          <cell r="B1351" t="str">
            <v>RW-Consumption</v>
          </cell>
          <cell r="C1351" t="str">
            <v>France</v>
          </cell>
          <cell r="D1351">
            <v>2005</v>
          </cell>
          <cell r="E1351">
            <v>50567.122000000003</v>
          </cell>
          <cell r="F1351" t="str">
            <v>1000 m3</v>
          </cell>
          <cell r="G1351">
            <v>40872</v>
          </cell>
        </row>
        <row r="1352">
          <cell r="A1352" t="str">
            <v>RW-Consumption-Italy-2005</v>
          </cell>
          <cell r="B1352" t="str">
            <v>RW-Consumption</v>
          </cell>
          <cell r="C1352" t="str">
            <v>Italy</v>
          </cell>
          <cell r="D1352">
            <v>2005</v>
          </cell>
          <cell r="E1352">
            <v>14295.779</v>
          </cell>
          <cell r="F1352" t="str">
            <v>1000 m3</v>
          </cell>
          <cell r="G1352">
            <v>40872</v>
          </cell>
        </row>
        <row r="1353">
          <cell r="A1353" t="str">
            <v>RW-Consumption-Norway-2005</v>
          </cell>
          <cell r="B1353" t="str">
            <v>RW-Consumption</v>
          </cell>
          <cell r="C1353" t="str">
            <v>Norway</v>
          </cell>
          <cell r="D1353">
            <v>2005</v>
          </cell>
          <cell r="E1353">
            <v>12398.111999999999</v>
          </cell>
          <cell r="F1353" t="str">
            <v>1000 m3</v>
          </cell>
          <cell r="G1353">
            <v>40872</v>
          </cell>
        </row>
        <row r="1354">
          <cell r="A1354" t="str">
            <v>RW-Consumption-Spain-2005</v>
          </cell>
          <cell r="B1354" t="str">
            <v>RW-Consumption</v>
          </cell>
          <cell r="C1354" t="str">
            <v>Spain</v>
          </cell>
          <cell r="D1354">
            <v>2005</v>
          </cell>
          <cell r="E1354">
            <v>18893</v>
          </cell>
          <cell r="F1354" t="str">
            <v>1000 m3</v>
          </cell>
          <cell r="G1354">
            <v>40872</v>
          </cell>
        </row>
        <row r="1355">
          <cell r="A1355" t="str">
            <v>RW-Consumption-Sweden-2005</v>
          </cell>
          <cell r="B1355" t="str">
            <v>RW-Consumption</v>
          </cell>
          <cell r="C1355" t="str">
            <v>Sweden</v>
          </cell>
          <cell r="D1355">
            <v>2005</v>
          </cell>
          <cell r="E1355">
            <v>103923.08100000001</v>
          </cell>
          <cell r="F1355" t="str">
            <v>1000 m3</v>
          </cell>
          <cell r="G1355">
            <v>40872</v>
          </cell>
        </row>
        <row r="1356">
          <cell r="A1356" t="str">
            <v>RW-Consumption-Switzerland-2005</v>
          </cell>
          <cell r="B1356" t="str">
            <v>RW-Consumption</v>
          </cell>
          <cell r="C1356" t="str">
            <v>Switzerland</v>
          </cell>
          <cell r="D1356">
            <v>2005</v>
          </cell>
          <cell r="E1356">
            <v>4042.5279999999998</v>
          </cell>
          <cell r="F1356" t="str">
            <v>1000 m3</v>
          </cell>
          <cell r="G1356">
            <v>40872</v>
          </cell>
        </row>
        <row r="1357">
          <cell r="A1357" t="str">
            <v>RW-Consumption-United Kingdom-2005</v>
          </cell>
          <cell r="B1357" t="str">
            <v>RW-Consumption</v>
          </cell>
          <cell r="C1357" t="str">
            <v>United Kingdom</v>
          </cell>
          <cell r="D1357">
            <v>2005</v>
          </cell>
          <cell r="E1357">
            <v>8285.1830000000009</v>
          </cell>
          <cell r="F1357" t="str">
            <v>1000 m3</v>
          </cell>
          <cell r="G1357">
            <v>40872</v>
          </cell>
        </row>
        <row r="1358">
          <cell r="A1358" t="str">
            <v>RW-Consumption-Germany-2005</v>
          </cell>
          <cell r="B1358" t="str">
            <v>RW-Consumption</v>
          </cell>
          <cell r="C1358" t="str">
            <v>Germany</v>
          </cell>
          <cell r="D1358">
            <v>2005</v>
          </cell>
          <cell r="E1358">
            <v>53478</v>
          </cell>
          <cell r="F1358" t="str">
            <v>1000 m3</v>
          </cell>
          <cell r="G1358">
            <v>40872</v>
          </cell>
        </row>
        <row r="1359">
          <cell r="A1359" t="str">
            <v>RW-Consumption-Bulgaria-2005</v>
          </cell>
          <cell r="B1359" t="str">
            <v>RW-Consumption</v>
          </cell>
          <cell r="C1359" t="str">
            <v>Bulgaria</v>
          </cell>
          <cell r="D1359">
            <v>2005</v>
          </cell>
          <cell r="E1359">
            <v>5353.3969999999999</v>
          </cell>
          <cell r="F1359" t="str">
            <v>1000 m3</v>
          </cell>
          <cell r="G1359">
            <v>40872</v>
          </cell>
        </row>
        <row r="1360">
          <cell r="A1360" t="str">
            <v>RW-Consumption-Cyprus-2005</v>
          </cell>
          <cell r="B1360" t="str">
            <v>RW-Consumption</v>
          </cell>
          <cell r="C1360" t="str">
            <v>Cyprus</v>
          </cell>
          <cell r="D1360">
            <v>2005</v>
          </cell>
          <cell r="E1360">
            <v>10.148999999999999</v>
          </cell>
          <cell r="F1360" t="str">
            <v>1000 m3</v>
          </cell>
          <cell r="G1360">
            <v>40872</v>
          </cell>
        </row>
        <row r="1361">
          <cell r="A1361" t="str">
            <v>RW-Consumption-The fYR of Macedonia-2005</v>
          </cell>
          <cell r="B1361" t="str">
            <v>RW-Consumption</v>
          </cell>
          <cell r="C1361" t="str">
            <v>The fYR of Macedonia</v>
          </cell>
          <cell r="D1361">
            <v>2005</v>
          </cell>
          <cell r="E1361">
            <v>786.73299999999995</v>
          </cell>
          <cell r="F1361" t="str">
            <v>1000 m3</v>
          </cell>
          <cell r="G1361">
            <v>40872</v>
          </cell>
        </row>
        <row r="1362">
          <cell r="A1362" t="str">
            <v>RW-Consumption-Latvia-2005</v>
          </cell>
          <cell r="B1362" t="str">
            <v>RW-Consumption</v>
          </cell>
          <cell r="C1362" t="str">
            <v>Latvia</v>
          </cell>
          <cell r="D1362">
            <v>2005</v>
          </cell>
          <cell r="E1362">
            <v>9663.6509999999998</v>
          </cell>
          <cell r="F1362" t="str">
            <v>1000 m3</v>
          </cell>
          <cell r="G1362">
            <v>40872</v>
          </cell>
        </row>
        <row r="1363">
          <cell r="A1363" t="str">
            <v>RW-Consumption-Republic of Moldova-2005</v>
          </cell>
          <cell r="B1363" t="str">
            <v>RW-Consumption</v>
          </cell>
          <cell r="C1363" t="str">
            <v>Republic of Moldova</v>
          </cell>
          <cell r="D1363">
            <v>2005</v>
          </cell>
          <cell r="E1363">
            <v>371.4</v>
          </cell>
          <cell r="F1363" t="str">
            <v>1000 m3</v>
          </cell>
          <cell r="G1363">
            <v>40872</v>
          </cell>
        </row>
        <row r="1364">
          <cell r="A1364" t="str">
            <v>RW-Consumption-Canada-2005</v>
          </cell>
          <cell r="B1364" t="str">
            <v>RW-Consumption</v>
          </cell>
          <cell r="C1364" t="str">
            <v>Canada</v>
          </cell>
          <cell r="D1364">
            <v>2005</v>
          </cell>
          <cell r="E1364">
            <v>203534.15599999999</v>
          </cell>
          <cell r="F1364" t="str">
            <v>1000 m3</v>
          </cell>
          <cell r="G1364">
            <v>40872</v>
          </cell>
        </row>
        <row r="1365">
          <cell r="A1365" t="str">
            <v>RW-Consumption-Israel-2005</v>
          </cell>
          <cell r="B1365" t="str">
            <v>RW-Consumption</v>
          </cell>
          <cell r="C1365" t="str">
            <v>Israel</v>
          </cell>
          <cell r="D1365">
            <v>2005</v>
          </cell>
          <cell r="E1365">
            <v>39.601128280796999</v>
          </cell>
          <cell r="F1365" t="str">
            <v>1000 m3</v>
          </cell>
          <cell r="G1365">
            <v>40872</v>
          </cell>
        </row>
        <row r="1366">
          <cell r="A1366" t="str">
            <v>RW-Consumption-Belarus-2005</v>
          </cell>
          <cell r="B1366" t="str">
            <v>RW-Consumption</v>
          </cell>
          <cell r="C1366" t="str">
            <v>Belarus</v>
          </cell>
          <cell r="D1366">
            <v>2005</v>
          </cell>
          <cell r="E1366">
            <v>7254.9539999999997</v>
          </cell>
          <cell r="F1366" t="str">
            <v>1000 m3</v>
          </cell>
          <cell r="G1366">
            <v>40872</v>
          </cell>
        </row>
        <row r="1367">
          <cell r="A1367" t="str">
            <v>RW-Consumption-Russian Federation-2005</v>
          </cell>
          <cell r="B1367" t="str">
            <v>RW-Consumption</v>
          </cell>
          <cell r="C1367" t="str">
            <v>Russian Federation</v>
          </cell>
          <cell r="D1367">
            <v>2005</v>
          </cell>
          <cell r="E1367">
            <v>137430</v>
          </cell>
          <cell r="F1367" t="str">
            <v>1000 m3</v>
          </cell>
          <cell r="G1367">
            <v>40872</v>
          </cell>
        </row>
        <row r="1368">
          <cell r="A1368" t="str">
            <v>RW-Consumption-Portugal-2005</v>
          </cell>
          <cell r="B1368" t="str">
            <v>RW-Consumption</v>
          </cell>
          <cell r="C1368" t="str">
            <v>Portugal</v>
          </cell>
          <cell r="D1368">
            <v>2005</v>
          </cell>
          <cell r="E1368">
            <v>9830.7610000000004</v>
          </cell>
          <cell r="F1368" t="str">
            <v>1000 m3</v>
          </cell>
          <cell r="G1368">
            <v>40872</v>
          </cell>
        </row>
        <row r="1369">
          <cell r="A1369" t="str">
            <v>RW-Consumption-Netherlands-2005</v>
          </cell>
          <cell r="B1369" t="str">
            <v>RW-Consumption</v>
          </cell>
          <cell r="C1369" t="str">
            <v>Netherlands</v>
          </cell>
          <cell r="D1369">
            <v>2005</v>
          </cell>
          <cell r="E1369">
            <v>938.79499999999996</v>
          </cell>
          <cell r="F1369" t="str">
            <v>1000 m3</v>
          </cell>
          <cell r="G1369">
            <v>40872</v>
          </cell>
        </row>
        <row r="1370">
          <cell r="A1370" t="str">
            <v>RW-Consumption-Belgium-2005</v>
          </cell>
          <cell r="B1370" t="str">
            <v>RW-Consumption</v>
          </cell>
          <cell r="C1370" t="str">
            <v>Belgium</v>
          </cell>
          <cell r="D1370">
            <v>2005</v>
          </cell>
          <cell r="E1370">
            <v>7044</v>
          </cell>
          <cell r="F1370" t="str">
            <v>1000 m3</v>
          </cell>
          <cell r="G1370">
            <v>40872</v>
          </cell>
        </row>
        <row r="1371">
          <cell r="A1371" t="str">
            <v>RW-Consumption-Iceland-2005</v>
          </cell>
          <cell r="B1371" t="str">
            <v>RW-Consumption</v>
          </cell>
          <cell r="C1371" t="str">
            <v>Iceland</v>
          </cell>
          <cell r="D1371">
            <v>2005</v>
          </cell>
          <cell r="E1371">
            <v>0.60399999999999998</v>
          </cell>
          <cell r="F1371" t="str">
            <v>1000 m3</v>
          </cell>
          <cell r="G1371">
            <v>40872</v>
          </cell>
        </row>
        <row r="1372">
          <cell r="A1372" t="str">
            <v>RW-Consumption-Ukraine-2005</v>
          </cell>
          <cell r="B1372" t="str">
            <v>RW-Consumption</v>
          </cell>
          <cell r="C1372" t="str">
            <v>Ukraine</v>
          </cell>
          <cell r="D1372">
            <v>2005</v>
          </cell>
          <cell r="E1372">
            <v>12106.370999999999</v>
          </cell>
          <cell r="F1372" t="str">
            <v>1000 m3</v>
          </cell>
          <cell r="G1372">
            <v>40872</v>
          </cell>
        </row>
        <row r="1373">
          <cell r="A1373" t="str">
            <v>RW-Consumption-Greece-2005</v>
          </cell>
          <cell r="B1373" t="str">
            <v>RW-Consumption</v>
          </cell>
          <cell r="C1373" t="str">
            <v>Greece</v>
          </cell>
          <cell r="D1373">
            <v>2005</v>
          </cell>
          <cell r="E1373">
            <v>1834.6659999999999</v>
          </cell>
          <cell r="F1373" t="str">
            <v>1000 m3</v>
          </cell>
          <cell r="G1373">
            <v>40872</v>
          </cell>
        </row>
        <row r="1374">
          <cell r="A1374" t="str">
            <v>RW-Consumption-Luxembourg-2005</v>
          </cell>
          <cell r="B1374" t="str">
            <v>RW-Consumption</v>
          </cell>
          <cell r="C1374" t="str">
            <v>Luxembourg</v>
          </cell>
          <cell r="D1374">
            <v>2005</v>
          </cell>
          <cell r="E1374">
            <v>311.46300000000002</v>
          </cell>
          <cell r="F1374" t="str">
            <v>1000 m3</v>
          </cell>
          <cell r="G1374">
            <v>40872</v>
          </cell>
        </row>
        <row r="1375">
          <cell r="A1375" t="str">
            <v>RW-Consumption-Kyrgyzstan-2005</v>
          </cell>
          <cell r="B1375" t="str">
            <v>RW-Consumption</v>
          </cell>
          <cell r="C1375" t="str">
            <v>Kyrgyzstan</v>
          </cell>
          <cell r="D1375">
            <v>2005</v>
          </cell>
          <cell r="E1375">
            <v>30.510999999999999</v>
          </cell>
          <cell r="F1375" t="str">
            <v>1000 m3</v>
          </cell>
          <cell r="G1375">
            <v>40872</v>
          </cell>
        </row>
        <row r="1376">
          <cell r="A1376" t="str">
            <v>RW-Consumption-United States-2005</v>
          </cell>
          <cell r="B1376" t="str">
            <v>RW-Consumption</v>
          </cell>
          <cell r="C1376" t="str">
            <v>United States</v>
          </cell>
          <cell r="D1376">
            <v>2005</v>
          </cell>
          <cell r="E1376">
            <v>461163.50099999999</v>
          </cell>
          <cell r="F1376" t="str">
            <v>1000 m3</v>
          </cell>
          <cell r="G1376">
            <v>40872</v>
          </cell>
        </row>
        <row r="1377">
          <cell r="A1377" t="str">
            <v>RW-Consumption-Slovak Republic-2005</v>
          </cell>
          <cell r="B1377" t="str">
            <v>RW-Consumption</v>
          </cell>
          <cell r="C1377" t="str">
            <v>Slovak Republic</v>
          </cell>
          <cell r="D1377">
            <v>2005</v>
          </cell>
          <cell r="E1377">
            <v>7591.5309999999999</v>
          </cell>
          <cell r="F1377" t="str">
            <v>1000 m3</v>
          </cell>
          <cell r="G1377">
            <v>40872</v>
          </cell>
        </row>
        <row r="1378">
          <cell r="A1378" t="str">
            <v>RW-Consumption-Azerbaijan-2005</v>
          </cell>
          <cell r="B1378" t="str">
            <v>RW-Consumption</v>
          </cell>
          <cell r="C1378" t="str">
            <v>Azerbaijan</v>
          </cell>
          <cell r="D1378">
            <v>2005</v>
          </cell>
          <cell r="E1378">
            <v>10.590999999999999</v>
          </cell>
          <cell r="F1378" t="str">
            <v>1000 m3</v>
          </cell>
          <cell r="G1378">
            <v>40872</v>
          </cell>
        </row>
        <row r="1379">
          <cell r="A1379" t="str">
            <v>RW-Consumption-Czech Republic-2005</v>
          </cell>
          <cell r="B1379" t="str">
            <v>RW-Consumption</v>
          </cell>
          <cell r="C1379" t="str">
            <v>Czech Republic</v>
          </cell>
          <cell r="D1379">
            <v>2005</v>
          </cell>
          <cell r="E1379">
            <v>13456</v>
          </cell>
          <cell r="F1379" t="str">
            <v>1000 m3</v>
          </cell>
          <cell r="G1379">
            <v>40872</v>
          </cell>
        </row>
        <row r="1380">
          <cell r="A1380" t="str">
            <v>RW-Consumption-Malta-2005</v>
          </cell>
          <cell r="B1380" t="str">
            <v>RW-Consumption</v>
          </cell>
          <cell r="C1380" t="str">
            <v>Malta</v>
          </cell>
          <cell r="D1380">
            <v>2005</v>
          </cell>
          <cell r="E1380">
            <v>0.02</v>
          </cell>
          <cell r="F1380" t="str">
            <v>1000 m3</v>
          </cell>
          <cell r="G1380">
            <v>40872</v>
          </cell>
        </row>
        <row r="1381">
          <cell r="A1381" t="str">
            <v>RW-Consumption-Estonia-2005</v>
          </cell>
          <cell r="B1381" t="str">
            <v>RW-Consumption</v>
          </cell>
          <cell r="C1381" t="str">
            <v>Estonia</v>
          </cell>
          <cell r="D1381">
            <v>2005</v>
          </cell>
          <cell r="E1381">
            <v>5460.16</v>
          </cell>
          <cell r="F1381" t="str">
            <v>1000 m3</v>
          </cell>
          <cell r="G1381">
            <v>40872</v>
          </cell>
        </row>
        <row r="1382">
          <cell r="A1382" t="str">
            <v>RW-Consumption-Lithuania-2005</v>
          </cell>
          <cell r="B1382" t="str">
            <v>RW-Consumption</v>
          </cell>
          <cell r="C1382" t="str">
            <v>Lithuania</v>
          </cell>
          <cell r="D1382">
            <v>2005</v>
          </cell>
          <cell r="E1382">
            <v>5158.9870000000001</v>
          </cell>
          <cell r="F1382" t="str">
            <v>1000 m3</v>
          </cell>
          <cell r="G1382">
            <v>40872</v>
          </cell>
        </row>
        <row r="1383">
          <cell r="A1383" t="str">
            <v>RW-Consumption-Slovenia-2005</v>
          </cell>
          <cell r="B1383" t="str">
            <v>RW-Consumption</v>
          </cell>
          <cell r="C1383" t="str">
            <v>Slovenia</v>
          </cell>
          <cell r="D1383">
            <v>2005</v>
          </cell>
          <cell r="E1383">
            <v>2719.3220000000001</v>
          </cell>
          <cell r="F1383" t="str">
            <v>1000 m3</v>
          </cell>
          <cell r="G1383">
            <v>40872</v>
          </cell>
        </row>
        <row r="1384">
          <cell r="A1384" t="str">
            <v>RW-Consumption-Kazakhstan-2005</v>
          </cell>
          <cell r="B1384" t="str">
            <v>RW-Consumption</v>
          </cell>
          <cell r="C1384" t="str">
            <v>Kazakhstan</v>
          </cell>
          <cell r="D1384">
            <v>2005</v>
          </cell>
          <cell r="E1384">
            <v>1027.2660000000001</v>
          </cell>
          <cell r="F1384" t="str">
            <v>1000 m3</v>
          </cell>
          <cell r="G1384">
            <v>40872</v>
          </cell>
        </row>
        <row r="1385">
          <cell r="A1385" t="str">
            <v>RW-Consumption-Hungary-2005</v>
          </cell>
          <cell r="B1385" t="str">
            <v>RW-Consumption</v>
          </cell>
          <cell r="C1385" t="str">
            <v>Hungary</v>
          </cell>
          <cell r="D1385">
            <v>2005</v>
          </cell>
          <cell r="E1385">
            <v>5173</v>
          </cell>
          <cell r="F1385" t="str">
            <v>1000 m3</v>
          </cell>
          <cell r="G1385">
            <v>40872</v>
          </cell>
        </row>
        <row r="1386">
          <cell r="A1386" t="str">
            <v>RW-Consumption-Poland-2005</v>
          </cell>
          <cell r="B1386" t="str">
            <v>RW-Consumption</v>
          </cell>
          <cell r="C1386" t="str">
            <v>Poland</v>
          </cell>
          <cell r="D1386">
            <v>2005</v>
          </cell>
          <cell r="E1386">
            <v>33386.1</v>
          </cell>
          <cell r="F1386" t="str">
            <v>1000 m3</v>
          </cell>
          <cell r="G1386">
            <v>40872</v>
          </cell>
        </row>
        <row r="1387">
          <cell r="A1387" t="str">
            <v>RW-Consumption-Romania-2005</v>
          </cell>
          <cell r="B1387" t="str">
            <v>RW-Consumption</v>
          </cell>
          <cell r="C1387" t="str">
            <v>Romania</v>
          </cell>
          <cell r="D1387">
            <v>2005</v>
          </cell>
          <cell r="E1387">
            <v>14678.037</v>
          </cell>
          <cell r="F1387" t="str">
            <v>1000 m3</v>
          </cell>
          <cell r="G1387">
            <v>40872</v>
          </cell>
        </row>
        <row r="1388">
          <cell r="A1388" t="str">
            <v>RW-Consumption-Albania-2005</v>
          </cell>
          <cell r="B1388" t="str">
            <v>RW-Consumption</v>
          </cell>
          <cell r="C1388" t="str">
            <v>Albania</v>
          </cell>
          <cell r="D1388">
            <v>2005</v>
          </cell>
          <cell r="E1388">
            <v>240.023</v>
          </cell>
          <cell r="F1388" t="str">
            <v>1000 m3</v>
          </cell>
          <cell r="G1388">
            <v>40872</v>
          </cell>
        </row>
        <row r="1389">
          <cell r="A1389" t="str">
            <v>RW-Consumption-Liechtenstein-2005</v>
          </cell>
          <cell r="B1389" t="str">
            <v>RW-Consumption</v>
          </cell>
          <cell r="C1389" t="str">
            <v>Liechtenstein</v>
          </cell>
          <cell r="D1389">
            <v>2005</v>
          </cell>
          <cell r="E1389">
            <v>22.167000000000002</v>
          </cell>
          <cell r="F1389" t="str">
            <v>1000 m3</v>
          </cell>
          <cell r="G1389">
            <v>40872</v>
          </cell>
        </row>
        <row r="1390">
          <cell r="A1390" t="str">
            <v>RW-Consumption-Turkey-2005</v>
          </cell>
          <cell r="B1390" t="str">
            <v>RW-Consumption</v>
          </cell>
          <cell r="C1390" t="str">
            <v>Turkey</v>
          </cell>
          <cell r="D1390">
            <v>2005</v>
          </cell>
          <cell r="E1390">
            <v>18478.906999999999</v>
          </cell>
          <cell r="F1390" t="str">
            <v>1000 m3</v>
          </cell>
          <cell r="G1390">
            <v>40872</v>
          </cell>
        </row>
        <row r="1391">
          <cell r="A1391" t="str">
            <v>RW-Consumption-Bosnia and Herzegovina-2005</v>
          </cell>
          <cell r="B1391" t="str">
            <v>RW-Consumption</v>
          </cell>
          <cell r="C1391" t="str">
            <v>Bosnia and Herzegovina</v>
          </cell>
          <cell r="D1391">
            <v>2005</v>
          </cell>
          <cell r="E1391">
            <v>3414.1239999999998</v>
          </cell>
          <cell r="F1391" t="str">
            <v>1000 m3</v>
          </cell>
          <cell r="G1391">
            <v>40872</v>
          </cell>
        </row>
        <row r="1392">
          <cell r="A1392" t="str">
            <v>RW-Consumption-Croatia-2005</v>
          </cell>
          <cell r="B1392" t="str">
            <v>RW-Consumption</v>
          </cell>
          <cell r="C1392" t="str">
            <v>Croatia</v>
          </cell>
          <cell r="D1392">
            <v>2005</v>
          </cell>
          <cell r="E1392">
            <v>3533</v>
          </cell>
          <cell r="F1392" t="str">
            <v>1000 m3</v>
          </cell>
          <cell r="G1392">
            <v>40872</v>
          </cell>
        </row>
        <row r="1393">
          <cell r="A1393" t="str">
            <v>RW-Consumption-Armenia-2005</v>
          </cell>
          <cell r="B1393" t="str">
            <v>RW-Consumption</v>
          </cell>
          <cell r="C1393" t="str">
            <v>Armenia</v>
          </cell>
          <cell r="D1393">
            <v>2005</v>
          </cell>
          <cell r="E1393">
            <v>42.2</v>
          </cell>
          <cell r="F1393" t="str">
            <v>1000 m3</v>
          </cell>
          <cell r="G1393">
            <v>40872</v>
          </cell>
        </row>
        <row r="1394">
          <cell r="A1394" t="str">
            <v>RW-Consumption-Georgia-2005</v>
          </cell>
          <cell r="B1394" t="str">
            <v>RW-Consumption</v>
          </cell>
          <cell r="C1394" t="str">
            <v>Georgia</v>
          </cell>
          <cell r="D1394">
            <v>2005</v>
          </cell>
          <cell r="E1394">
            <v>622.96199999999999</v>
          </cell>
          <cell r="F1394" t="str">
            <v>1000 m3</v>
          </cell>
          <cell r="G1394">
            <v>40872</v>
          </cell>
        </row>
        <row r="1395">
          <cell r="A1395" t="str">
            <v>RW-Consumption-Tajikistan-2005</v>
          </cell>
          <cell r="B1395" t="str">
            <v>RW-Consumption</v>
          </cell>
          <cell r="C1395" t="str">
            <v>Tajikistan</v>
          </cell>
          <cell r="D1395">
            <v>2005</v>
          </cell>
          <cell r="E1395">
            <v>90</v>
          </cell>
          <cell r="F1395" t="str">
            <v>1000 m3</v>
          </cell>
          <cell r="G1395">
            <v>40872</v>
          </cell>
        </row>
        <row r="1396">
          <cell r="A1396" t="str">
            <v>RW-Consumption-Turkmenistan-2005</v>
          </cell>
          <cell r="B1396" t="str">
            <v>RW-Consumption</v>
          </cell>
          <cell r="C1396" t="str">
            <v>Turkmenistan</v>
          </cell>
          <cell r="D1396">
            <v>2005</v>
          </cell>
          <cell r="E1396">
            <v>3.4</v>
          </cell>
          <cell r="F1396" t="str">
            <v>1000 m3</v>
          </cell>
          <cell r="G1396">
            <v>40872</v>
          </cell>
        </row>
        <row r="1397">
          <cell r="A1397" t="str">
            <v>RW-Consumption-Uzbekistan-2005</v>
          </cell>
          <cell r="B1397" t="str">
            <v>RW-Consumption</v>
          </cell>
          <cell r="C1397" t="str">
            <v>Uzbekistan</v>
          </cell>
          <cell r="D1397">
            <v>2005</v>
          </cell>
          <cell r="E1397">
            <v>232.24199999999999</v>
          </cell>
          <cell r="F1397" t="str">
            <v>1000 m3</v>
          </cell>
          <cell r="G1397">
            <v>40872</v>
          </cell>
        </row>
        <row r="1398">
          <cell r="A1398" t="str">
            <v>RW-Removals-Hungary-2009</v>
          </cell>
          <cell r="B1398" t="str">
            <v>RW-Removals</v>
          </cell>
          <cell r="C1398" t="str">
            <v>Hungary</v>
          </cell>
          <cell r="D1398">
            <v>2009</v>
          </cell>
          <cell r="E1398">
            <v>5244</v>
          </cell>
          <cell r="F1398" t="str">
            <v>1000 m3</v>
          </cell>
          <cell r="G1398">
            <v>40884</v>
          </cell>
        </row>
        <row r="1399">
          <cell r="A1399" t="str">
            <v>RW-Removals-Germany-2009</v>
          </cell>
          <cell r="B1399" t="str">
            <v>RW-Removals</v>
          </cell>
          <cell r="C1399" t="str">
            <v>Germany</v>
          </cell>
          <cell r="D1399">
            <v>2009</v>
          </cell>
          <cell r="E1399">
            <v>48073.267999999996</v>
          </cell>
          <cell r="F1399" t="str">
            <v>1000 m3</v>
          </cell>
          <cell r="G1399">
            <v>40884</v>
          </cell>
        </row>
        <row r="1400">
          <cell r="A1400" t="str">
            <v>RW-Removals-Lithuania-2009</v>
          </cell>
          <cell r="B1400" t="str">
            <v>RW-Removals</v>
          </cell>
          <cell r="C1400" t="str">
            <v>Lithuania</v>
          </cell>
          <cell r="D1400">
            <v>2009</v>
          </cell>
          <cell r="E1400">
            <v>5459.5309999999999</v>
          </cell>
          <cell r="F1400" t="str">
            <v>1000 m3</v>
          </cell>
          <cell r="G1400">
            <v>40884</v>
          </cell>
        </row>
        <row r="1401">
          <cell r="A1401" t="str">
            <v>RW-Removals-Latvia-2009</v>
          </cell>
          <cell r="B1401" t="str">
            <v>RW-Removals</v>
          </cell>
          <cell r="C1401" t="str">
            <v>Latvia</v>
          </cell>
          <cell r="D1401">
            <v>2009</v>
          </cell>
          <cell r="E1401">
            <v>10442.31</v>
          </cell>
          <cell r="F1401" t="str">
            <v>1000 m3</v>
          </cell>
          <cell r="G1401">
            <v>40884</v>
          </cell>
        </row>
        <row r="1402">
          <cell r="A1402" t="str">
            <v>RW-Removals-Estonia-2009</v>
          </cell>
          <cell r="B1402" t="str">
            <v>RW-Removals</v>
          </cell>
          <cell r="C1402" t="str">
            <v>Estonia</v>
          </cell>
          <cell r="D1402">
            <v>2009</v>
          </cell>
          <cell r="E1402">
            <v>5400</v>
          </cell>
          <cell r="F1402" t="str">
            <v>1000 m3</v>
          </cell>
          <cell r="G1402">
            <v>40884</v>
          </cell>
        </row>
        <row r="1403">
          <cell r="A1403" t="str">
            <v>RW-Removals-Greece-2009</v>
          </cell>
          <cell r="B1403" t="str">
            <v>RW-Removals</v>
          </cell>
          <cell r="C1403" t="str">
            <v>Greece</v>
          </cell>
          <cell r="D1403">
            <v>2009</v>
          </cell>
          <cell r="E1403">
            <v>1742.9159999999999</v>
          </cell>
          <cell r="F1403" t="str">
            <v>1000 m3</v>
          </cell>
          <cell r="G1403">
            <v>40884</v>
          </cell>
        </row>
        <row r="1404">
          <cell r="A1404" t="str">
            <v>RW-Removals-Poland-2009</v>
          </cell>
          <cell r="B1404" t="str">
            <v>RW-Removals</v>
          </cell>
          <cell r="C1404" t="str">
            <v>Poland</v>
          </cell>
          <cell r="D1404">
            <v>2009</v>
          </cell>
          <cell r="E1404">
            <v>34629.171999999999</v>
          </cell>
          <cell r="F1404" t="str">
            <v>1000 m3</v>
          </cell>
          <cell r="G1404">
            <v>40884</v>
          </cell>
        </row>
        <row r="1405">
          <cell r="A1405" t="str">
            <v>RW-Removals-Italy-2009</v>
          </cell>
          <cell r="B1405" t="str">
            <v>RW-Removals</v>
          </cell>
          <cell r="C1405" t="str">
            <v>Italy</v>
          </cell>
          <cell r="D1405">
            <v>2009</v>
          </cell>
          <cell r="E1405">
            <v>8080.3389999999999</v>
          </cell>
          <cell r="F1405" t="str">
            <v>1000 m3</v>
          </cell>
          <cell r="G1405">
            <v>40884</v>
          </cell>
        </row>
        <row r="1406">
          <cell r="A1406" t="str">
            <v>RW-Removals-Spain-2009</v>
          </cell>
          <cell r="B1406" t="str">
            <v>RW-Removals</v>
          </cell>
          <cell r="C1406" t="str">
            <v>Spain</v>
          </cell>
          <cell r="D1406">
            <v>2009</v>
          </cell>
          <cell r="E1406">
            <v>13980.035</v>
          </cell>
          <cell r="F1406" t="str">
            <v>1000 m3</v>
          </cell>
          <cell r="G1406">
            <v>40884</v>
          </cell>
        </row>
        <row r="1407">
          <cell r="A1407" t="str">
            <v>RW-Removals-Malta-2009</v>
          </cell>
          <cell r="B1407" t="str">
            <v>RW-Removals</v>
          </cell>
          <cell r="C1407" t="str">
            <v>Malta</v>
          </cell>
          <cell r="D1407">
            <v>2009</v>
          </cell>
          <cell r="E1407">
            <v>0</v>
          </cell>
          <cell r="F1407" t="str">
            <v>1000 m3</v>
          </cell>
          <cell r="G1407">
            <v>40884</v>
          </cell>
        </row>
        <row r="1408">
          <cell r="A1408" t="str">
            <v>RW-Removals-Sweden-2009</v>
          </cell>
          <cell r="B1408" t="str">
            <v>RW-Removals</v>
          </cell>
          <cell r="C1408" t="str">
            <v>Sweden</v>
          </cell>
          <cell r="D1408">
            <v>2009</v>
          </cell>
          <cell r="E1408">
            <v>65100</v>
          </cell>
          <cell r="F1408" t="str">
            <v>1000 m3</v>
          </cell>
          <cell r="G1408">
            <v>40884</v>
          </cell>
        </row>
        <row r="1409">
          <cell r="A1409" t="str">
            <v>RW-Removals-Luxembourg-2009</v>
          </cell>
          <cell r="B1409" t="str">
            <v>RW-Removals</v>
          </cell>
          <cell r="C1409" t="str">
            <v>Luxembourg</v>
          </cell>
          <cell r="D1409">
            <v>2009</v>
          </cell>
          <cell r="E1409">
            <v>273.78699999999998</v>
          </cell>
          <cell r="F1409" t="str">
            <v>1000 m3</v>
          </cell>
          <cell r="G1409">
            <v>40884</v>
          </cell>
        </row>
        <row r="1410">
          <cell r="A1410" t="str">
            <v>RW-Removals-United Kingdom-2009</v>
          </cell>
          <cell r="B1410" t="str">
            <v>RW-Removals</v>
          </cell>
          <cell r="C1410" t="str">
            <v>United Kingdom</v>
          </cell>
          <cell r="D1410">
            <v>2009</v>
          </cell>
          <cell r="E1410">
            <v>8623.6290000000008</v>
          </cell>
          <cell r="F1410" t="str">
            <v>1000 m3</v>
          </cell>
          <cell r="G1410">
            <v>40884</v>
          </cell>
        </row>
        <row r="1411">
          <cell r="A1411" t="str">
            <v>RW-Removals-Finland-2009</v>
          </cell>
          <cell r="B1411" t="str">
            <v>RW-Removals</v>
          </cell>
          <cell r="C1411" t="str">
            <v>Finland</v>
          </cell>
          <cell r="D1411">
            <v>2009</v>
          </cell>
          <cell r="E1411">
            <v>41653.142999999996</v>
          </cell>
          <cell r="F1411" t="str">
            <v>1000 m3</v>
          </cell>
          <cell r="G1411">
            <v>40884</v>
          </cell>
        </row>
        <row r="1412">
          <cell r="A1412" t="str">
            <v>RW-Removals-Slovak Republic-2009</v>
          </cell>
          <cell r="B1412" t="str">
            <v>RW-Removals</v>
          </cell>
          <cell r="C1412" t="str">
            <v>Slovak Republic</v>
          </cell>
          <cell r="D1412">
            <v>2009</v>
          </cell>
          <cell r="E1412">
            <v>9086.991</v>
          </cell>
          <cell r="F1412" t="str">
            <v>1000 m3</v>
          </cell>
          <cell r="G1412">
            <v>40884</v>
          </cell>
        </row>
        <row r="1413">
          <cell r="A1413" t="str">
            <v>RW-Removals-Netherlands-2009</v>
          </cell>
          <cell r="B1413" t="str">
            <v>RW-Removals</v>
          </cell>
          <cell r="C1413" t="str">
            <v>Netherlands</v>
          </cell>
          <cell r="D1413">
            <v>2009</v>
          </cell>
          <cell r="E1413">
            <v>1016.133</v>
          </cell>
          <cell r="F1413" t="str">
            <v>1000 m3</v>
          </cell>
          <cell r="G1413">
            <v>40884</v>
          </cell>
        </row>
        <row r="1414">
          <cell r="A1414" t="str">
            <v>RW-Removals-Czech Republic-2009</v>
          </cell>
          <cell r="B1414" t="str">
            <v>RW-Removals</v>
          </cell>
          <cell r="C1414" t="str">
            <v>Czech Republic</v>
          </cell>
          <cell r="D1414">
            <v>2009</v>
          </cell>
          <cell r="E1414">
            <v>15502</v>
          </cell>
          <cell r="F1414" t="str">
            <v>1000 m3</v>
          </cell>
          <cell r="G1414">
            <v>40884</v>
          </cell>
        </row>
        <row r="1415">
          <cell r="A1415" t="str">
            <v>RW-Removals-Cyprus-2009</v>
          </cell>
          <cell r="B1415" t="str">
            <v>RW-Removals</v>
          </cell>
          <cell r="C1415" t="str">
            <v>Cyprus</v>
          </cell>
          <cell r="D1415">
            <v>2009</v>
          </cell>
          <cell r="E1415">
            <v>9.8780000000000001</v>
          </cell>
          <cell r="F1415" t="str">
            <v>1000 m3</v>
          </cell>
          <cell r="G1415">
            <v>40884</v>
          </cell>
        </row>
        <row r="1416">
          <cell r="A1416" t="str">
            <v>RW-Removals-The fYR of Macedonia-2009</v>
          </cell>
          <cell r="B1416" t="str">
            <v>RW-Removals</v>
          </cell>
          <cell r="C1416" t="str">
            <v>The fYR of Macedonia</v>
          </cell>
          <cell r="D1416">
            <v>2009</v>
          </cell>
          <cell r="E1416">
            <v>639</v>
          </cell>
          <cell r="F1416" t="str">
            <v>1000 m3</v>
          </cell>
          <cell r="G1416">
            <v>40884</v>
          </cell>
        </row>
        <row r="1417">
          <cell r="A1417" t="str">
            <v>RW-Removals-Portugal-2009</v>
          </cell>
          <cell r="B1417" t="str">
            <v>RW-Removals</v>
          </cell>
          <cell r="C1417" t="str">
            <v>Portugal</v>
          </cell>
          <cell r="D1417">
            <v>2009</v>
          </cell>
          <cell r="E1417">
            <v>9564.0689999999995</v>
          </cell>
          <cell r="F1417" t="str">
            <v>1000 m3</v>
          </cell>
          <cell r="G1417">
            <v>40884</v>
          </cell>
        </row>
        <row r="1418">
          <cell r="A1418" t="str">
            <v>RW-Removals-Belgium-2009</v>
          </cell>
          <cell r="B1418" t="str">
            <v>RW-Removals</v>
          </cell>
          <cell r="C1418" t="str">
            <v>Belgium</v>
          </cell>
          <cell r="D1418">
            <v>2009</v>
          </cell>
          <cell r="E1418">
            <v>4395</v>
          </cell>
          <cell r="F1418" t="str">
            <v>1000 m3</v>
          </cell>
          <cell r="G1418">
            <v>40884</v>
          </cell>
        </row>
        <row r="1419">
          <cell r="A1419" t="str">
            <v>RW-Removals-Slovenia-2009</v>
          </cell>
          <cell r="B1419" t="str">
            <v>RW-Removals</v>
          </cell>
          <cell r="C1419" t="str">
            <v>Slovenia</v>
          </cell>
          <cell r="D1419">
            <v>2009</v>
          </cell>
          <cell r="E1419">
            <v>2930.2159999999999</v>
          </cell>
          <cell r="F1419" t="str">
            <v>1000 m3</v>
          </cell>
          <cell r="G1419">
            <v>40884</v>
          </cell>
        </row>
        <row r="1420">
          <cell r="A1420" t="str">
            <v>RW-Removals-Serbia-2009</v>
          </cell>
          <cell r="B1420" t="str">
            <v>RW-Removals</v>
          </cell>
          <cell r="C1420" t="str">
            <v>Serbia</v>
          </cell>
          <cell r="D1420">
            <v>2009</v>
          </cell>
          <cell r="E1420">
            <v>3137</v>
          </cell>
          <cell r="F1420" t="str">
            <v>1000 m3</v>
          </cell>
          <cell r="G1420">
            <v>40884</v>
          </cell>
        </row>
        <row r="1421">
          <cell r="A1421" t="str">
            <v>RW-Removals-Ukraine-2009</v>
          </cell>
          <cell r="B1421" t="str">
            <v>RW-Removals</v>
          </cell>
          <cell r="C1421" t="str">
            <v>Ukraine</v>
          </cell>
          <cell r="D1421">
            <v>2009</v>
          </cell>
          <cell r="E1421">
            <v>14221.4</v>
          </cell>
          <cell r="F1421" t="str">
            <v>1000 m3</v>
          </cell>
          <cell r="G1421">
            <v>40884</v>
          </cell>
        </row>
        <row r="1422">
          <cell r="A1422" t="str">
            <v>RW-Removals-Iceland-2009</v>
          </cell>
          <cell r="B1422" t="str">
            <v>RW-Removals</v>
          </cell>
          <cell r="C1422" t="str">
            <v>Iceland</v>
          </cell>
          <cell r="D1422">
            <v>2009</v>
          </cell>
          <cell r="E1422">
            <v>0</v>
          </cell>
          <cell r="F1422" t="str">
            <v>1000 m3</v>
          </cell>
          <cell r="G1422">
            <v>40884</v>
          </cell>
        </row>
        <row r="1423">
          <cell r="A1423" t="str">
            <v>RW-Removals-Switzerland-2009</v>
          </cell>
          <cell r="B1423" t="str">
            <v>RW-Removals</v>
          </cell>
          <cell r="C1423" t="str">
            <v>Switzerland</v>
          </cell>
          <cell r="D1423">
            <v>2009</v>
          </cell>
          <cell r="E1423">
            <v>4701.7749999999996</v>
          </cell>
          <cell r="F1423" t="str">
            <v>1000 m3</v>
          </cell>
          <cell r="G1423">
            <v>40884</v>
          </cell>
        </row>
        <row r="1424">
          <cell r="A1424" t="str">
            <v>RW-Removals-Bosnia and Herzegovina-2009</v>
          </cell>
          <cell r="B1424" t="str">
            <v>RW-Removals</v>
          </cell>
          <cell r="C1424" t="str">
            <v>Bosnia and Herzegovina</v>
          </cell>
          <cell r="D1424">
            <v>2009</v>
          </cell>
          <cell r="E1424">
            <v>3428.53</v>
          </cell>
          <cell r="F1424" t="str">
            <v>1000 m3</v>
          </cell>
          <cell r="G1424">
            <v>40884</v>
          </cell>
        </row>
        <row r="1425">
          <cell r="A1425" t="str">
            <v>RW-Removals-United States-2009</v>
          </cell>
          <cell r="B1425" t="str">
            <v>RW-Removals</v>
          </cell>
          <cell r="C1425" t="str">
            <v>United States</v>
          </cell>
          <cell r="D1425">
            <v>2009</v>
          </cell>
          <cell r="E1425">
            <v>332527.67599999998</v>
          </cell>
          <cell r="F1425" t="str">
            <v>1000 m3</v>
          </cell>
          <cell r="G1425">
            <v>40884</v>
          </cell>
        </row>
        <row r="1426">
          <cell r="A1426" t="str">
            <v>RW-Removals-Canada-2009</v>
          </cell>
          <cell r="B1426" t="str">
            <v>RW-Removals</v>
          </cell>
          <cell r="C1426" t="str">
            <v>Canada</v>
          </cell>
          <cell r="D1426">
            <v>2009</v>
          </cell>
          <cell r="E1426">
            <v>118255.198</v>
          </cell>
          <cell r="F1426" t="str">
            <v>1000 m3</v>
          </cell>
          <cell r="G1426">
            <v>40884</v>
          </cell>
        </row>
        <row r="1427">
          <cell r="A1427" t="str">
            <v>RW-Removals-Uzbekistan-2009</v>
          </cell>
          <cell r="B1427" t="str">
            <v>RW-Removals</v>
          </cell>
          <cell r="C1427" t="str">
            <v>Uzbekistan</v>
          </cell>
          <cell r="D1427">
            <v>2009</v>
          </cell>
          <cell r="E1427">
            <v>30</v>
          </cell>
          <cell r="F1427" t="str">
            <v>1000 m3</v>
          </cell>
          <cell r="G1427">
            <v>40884</v>
          </cell>
        </row>
        <row r="1428">
          <cell r="A1428" t="str">
            <v>RW-Removals-Turkmenistan-2009</v>
          </cell>
          <cell r="B1428" t="str">
            <v>RW-Removals</v>
          </cell>
          <cell r="C1428" t="str">
            <v>Turkmenistan</v>
          </cell>
          <cell r="D1428">
            <v>2009</v>
          </cell>
          <cell r="E1428">
            <v>10</v>
          </cell>
          <cell r="F1428" t="str">
            <v>1000 m3</v>
          </cell>
          <cell r="G1428">
            <v>40884</v>
          </cell>
        </row>
        <row r="1429">
          <cell r="A1429" t="str">
            <v>RW-Removals-Tajikistan-2009</v>
          </cell>
          <cell r="B1429" t="str">
            <v>RW-Removals</v>
          </cell>
          <cell r="C1429" t="str">
            <v>Tajikistan</v>
          </cell>
          <cell r="D1429">
            <v>2009</v>
          </cell>
          <cell r="E1429">
            <v>90</v>
          </cell>
          <cell r="F1429" t="str">
            <v>1000 m3</v>
          </cell>
          <cell r="G1429">
            <v>40884</v>
          </cell>
        </row>
        <row r="1430">
          <cell r="A1430" t="str">
            <v>RW-Removals-Russian Federation-2009</v>
          </cell>
          <cell r="B1430" t="str">
            <v>RW-Removals</v>
          </cell>
          <cell r="C1430" t="str">
            <v>Russian Federation</v>
          </cell>
          <cell r="D1430">
            <v>2009</v>
          </cell>
          <cell r="E1430">
            <v>151400</v>
          </cell>
          <cell r="F1430" t="str">
            <v>1000 m3</v>
          </cell>
          <cell r="G1430">
            <v>40884</v>
          </cell>
        </row>
        <row r="1431">
          <cell r="A1431" t="str">
            <v>RW-Removals-Republic of Moldova-2009</v>
          </cell>
          <cell r="B1431" t="str">
            <v>RW-Removals</v>
          </cell>
          <cell r="C1431" t="str">
            <v>Republic of Moldova</v>
          </cell>
          <cell r="D1431">
            <v>2009</v>
          </cell>
          <cell r="E1431">
            <v>351.8</v>
          </cell>
          <cell r="F1431" t="str">
            <v>1000 m3</v>
          </cell>
          <cell r="G1431">
            <v>40884</v>
          </cell>
        </row>
        <row r="1432">
          <cell r="A1432" t="str">
            <v>RW-Removals-Kyrgyzstan-2009</v>
          </cell>
          <cell r="B1432" t="str">
            <v>RW-Removals</v>
          </cell>
          <cell r="C1432" t="str">
            <v>Kyrgyzstan</v>
          </cell>
          <cell r="D1432">
            <v>2009</v>
          </cell>
          <cell r="E1432">
            <v>27.3</v>
          </cell>
          <cell r="F1432" t="str">
            <v>1000 m3</v>
          </cell>
          <cell r="G1432">
            <v>40884</v>
          </cell>
        </row>
        <row r="1433">
          <cell r="A1433" t="str">
            <v>RW-Removals-Georgia-2009</v>
          </cell>
          <cell r="B1433" t="str">
            <v>RW-Removals</v>
          </cell>
          <cell r="C1433" t="str">
            <v>Georgia</v>
          </cell>
          <cell r="D1433">
            <v>2009</v>
          </cell>
          <cell r="E1433">
            <v>838.00599999999997</v>
          </cell>
          <cell r="F1433" t="str">
            <v>1000 m3</v>
          </cell>
          <cell r="G1433">
            <v>40884</v>
          </cell>
        </row>
        <row r="1434">
          <cell r="A1434" t="str">
            <v>RW-Removals-Belarus-2009</v>
          </cell>
          <cell r="B1434" t="str">
            <v>RW-Removals</v>
          </cell>
          <cell r="C1434" t="str">
            <v>Belarus</v>
          </cell>
          <cell r="D1434">
            <v>2009</v>
          </cell>
          <cell r="E1434">
            <v>8811.7999999999993</v>
          </cell>
          <cell r="F1434" t="str">
            <v>1000 m3</v>
          </cell>
          <cell r="G1434">
            <v>40884</v>
          </cell>
        </row>
        <row r="1435">
          <cell r="A1435" t="str">
            <v>RW-Removals-Armenia-2009</v>
          </cell>
          <cell r="B1435" t="str">
            <v>RW-Removals</v>
          </cell>
          <cell r="C1435" t="str">
            <v>Armenia</v>
          </cell>
          <cell r="D1435">
            <v>2009</v>
          </cell>
          <cell r="E1435">
            <v>42</v>
          </cell>
          <cell r="F1435" t="str">
            <v>1000 m3</v>
          </cell>
          <cell r="G1435">
            <v>40884</v>
          </cell>
        </row>
        <row r="1436">
          <cell r="A1436" t="str">
            <v>RW-Removals-Croatia-2009</v>
          </cell>
          <cell r="B1436" t="str">
            <v>RW-Removals</v>
          </cell>
          <cell r="C1436" t="str">
            <v>Croatia</v>
          </cell>
          <cell r="D1436">
            <v>2009</v>
          </cell>
          <cell r="E1436">
            <v>4242</v>
          </cell>
          <cell r="F1436" t="str">
            <v>1000 m3</v>
          </cell>
          <cell r="G1436">
            <v>40884</v>
          </cell>
        </row>
        <row r="1437">
          <cell r="A1437" t="str">
            <v>RW-Removals-Albania-2009</v>
          </cell>
          <cell r="B1437" t="str">
            <v>RW-Removals</v>
          </cell>
          <cell r="C1437" t="str">
            <v>Albania</v>
          </cell>
          <cell r="D1437">
            <v>2009</v>
          </cell>
          <cell r="E1437">
            <v>430</v>
          </cell>
          <cell r="F1437" t="str">
            <v>1000 m3</v>
          </cell>
          <cell r="G1437">
            <v>40884</v>
          </cell>
        </row>
        <row r="1438">
          <cell r="A1438" t="str">
            <v>RW-Removals-Turkey-2009</v>
          </cell>
          <cell r="B1438" t="str">
            <v>RW-Removals</v>
          </cell>
          <cell r="C1438" t="str">
            <v>Turkey</v>
          </cell>
          <cell r="D1438">
            <v>2009</v>
          </cell>
          <cell r="E1438">
            <v>19300</v>
          </cell>
          <cell r="F1438" t="str">
            <v>1000 m3</v>
          </cell>
          <cell r="G1438">
            <v>40884</v>
          </cell>
        </row>
        <row r="1439">
          <cell r="A1439" t="str">
            <v>RW-Removals-Kazakhstan-2009</v>
          </cell>
          <cell r="B1439" t="str">
            <v>RW-Removals</v>
          </cell>
          <cell r="C1439" t="str">
            <v>Kazakhstan</v>
          </cell>
          <cell r="D1439">
            <v>2009</v>
          </cell>
          <cell r="E1439">
            <v>317</v>
          </cell>
          <cell r="F1439" t="str">
            <v>1000 m3</v>
          </cell>
          <cell r="G1439">
            <v>40884</v>
          </cell>
        </row>
        <row r="1440">
          <cell r="A1440" t="str">
            <v>RW-Removals-France-2009</v>
          </cell>
          <cell r="B1440" t="str">
            <v>RW-Removals</v>
          </cell>
          <cell r="C1440" t="str">
            <v>France</v>
          </cell>
          <cell r="D1440">
            <v>2009</v>
          </cell>
          <cell r="E1440">
            <v>54447.197</v>
          </cell>
          <cell r="F1440" t="str">
            <v>1000 m3</v>
          </cell>
          <cell r="G1440">
            <v>40884</v>
          </cell>
        </row>
        <row r="1441">
          <cell r="A1441" t="str">
            <v>RW-Removals-Montenegro-2009</v>
          </cell>
          <cell r="B1441" t="str">
            <v>RW-Removals</v>
          </cell>
          <cell r="C1441" t="str">
            <v>Montenegro</v>
          </cell>
          <cell r="D1441">
            <v>2009</v>
          </cell>
          <cell r="E1441">
            <v>364</v>
          </cell>
          <cell r="F1441" t="str">
            <v>1000 m3</v>
          </cell>
          <cell r="G1441">
            <v>40884</v>
          </cell>
        </row>
        <row r="1442">
          <cell r="A1442" t="str">
            <v>RW-Removals-Liechtenstein-2009</v>
          </cell>
          <cell r="B1442" t="str">
            <v>RW-Removals</v>
          </cell>
          <cell r="C1442" t="str">
            <v>Liechtenstein</v>
          </cell>
          <cell r="D1442">
            <v>2009</v>
          </cell>
          <cell r="E1442">
            <v>25</v>
          </cell>
          <cell r="F1442" t="str">
            <v>1000 m3</v>
          </cell>
          <cell r="G1442">
            <v>40884</v>
          </cell>
        </row>
        <row r="1443">
          <cell r="A1443" t="str">
            <v>RW-Removals-Romania-2009</v>
          </cell>
          <cell r="B1443" t="str">
            <v>RW-Removals</v>
          </cell>
          <cell r="C1443" t="str">
            <v>Romania</v>
          </cell>
          <cell r="D1443">
            <v>2009</v>
          </cell>
          <cell r="E1443">
            <v>12556.5</v>
          </cell>
          <cell r="F1443" t="str">
            <v>1000 m3</v>
          </cell>
          <cell r="G1443">
            <v>40884</v>
          </cell>
        </row>
        <row r="1444">
          <cell r="A1444" t="str">
            <v>RW-Removals-Ireland-2009</v>
          </cell>
          <cell r="B1444" t="str">
            <v>RW-Removals</v>
          </cell>
          <cell r="C1444" t="str">
            <v>Ireland</v>
          </cell>
          <cell r="D1444">
            <v>2009</v>
          </cell>
          <cell r="E1444">
            <v>2349</v>
          </cell>
          <cell r="F1444" t="str">
            <v>1000 m3</v>
          </cell>
          <cell r="G1444">
            <v>40884</v>
          </cell>
        </row>
        <row r="1445">
          <cell r="A1445" t="str">
            <v>RW-Removals-Norway-2009</v>
          </cell>
          <cell r="B1445" t="str">
            <v>RW-Removals</v>
          </cell>
          <cell r="C1445" t="str">
            <v>Norway</v>
          </cell>
          <cell r="D1445">
            <v>2009</v>
          </cell>
          <cell r="E1445">
            <v>8883.5939999999991</v>
          </cell>
          <cell r="F1445" t="str">
            <v>1000 m3</v>
          </cell>
          <cell r="G1445">
            <v>40884</v>
          </cell>
        </row>
        <row r="1446">
          <cell r="A1446" t="str">
            <v>RW-Removals-Israel-2009</v>
          </cell>
          <cell r="B1446" t="str">
            <v>RW-Removals</v>
          </cell>
          <cell r="C1446" t="str">
            <v>Israel</v>
          </cell>
          <cell r="D1446">
            <v>2009</v>
          </cell>
          <cell r="E1446">
            <v>27</v>
          </cell>
          <cell r="F1446" t="str">
            <v>1000 m3</v>
          </cell>
          <cell r="G1446">
            <v>40884</v>
          </cell>
        </row>
        <row r="1447">
          <cell r="A1447" t="str">
            <v>RW-Removals-Bulgaria-2009</v>
          </cell>
          <cell r="B1447" t="str">
            <v>RW-Removals</v>
          </cell>
          <cell r="C1447" t="str">
            <v>Bulgaria</v>
          </cell>
          <cell r="D1447">
            <v>2009</v>
          </cell>
          <cell r="E1447">
            <v>4599</v>
          </cell>
          <cell r="F1447" t="str">
            <v>1000 m3</v>
          </cell>
          <cell r="G1447">
            <v>40884</v>
          </cell>
        </row>
        <row r="1448">
          <cell r="A1448" t="str">
            <v>RW-Removals-Azerbaijan-2009</v>
          </cell>
          <cell r="B1448" t="str">
            <v>RW-Removals</v>
          </cell>
          <cell r="C1448" t="str">
            <v>Azerbaijan</v>
          </cell>
          <cell r="D1448">
            <v>2009</v>
          </cell>
          <cell r="E1448">
            <v>6.5</v>
          </cell>
          <cell r="F1448" t="str">
            <v>1000 m3</v>
          </cell>
          <cell r="G1448">
            <v>40884</v>
          </cell>
        </row>
        <row r="1449">
          <cell r="A1449" t="str">
            <v>RW-Removals-Austria-2009</v>
          </cell>
          <cell r="B1449" t="str">
            <v>RW-Removals</v>
          </cell>
          <cell r="C1449" t="str">
            <v>Austria</v>
          </cell>
          <cell r="D1449">
            <v>2009</v>
          </cell>
          <cell r="E1449">
            <v>16727.437999999998</v>
          </cell>
          <cell r="F1449" t="str">
            <v>1000 m3</v>
          </cell>
          <cell r="G1449">
            <v>40884</v>
          </cell>
        </row>
        <row r="1450">
          <cell r="A1450" t="str">
            <v>RW-Removals-Denmark-2009</v>
          </cell>
          <cell r="B1450" t="str">
            <v>RW-Removals</v>
          </cell>
          <cell r="C1450" t="str">
            <v>Denmark</v>
          </cell>
          <cell r="D1450">
            <v>2009</v>
          </cell>
          <cell r="E1450">
            <v>2813</v>
          </cell>
          <cell r="F1450" t="str">
            <v>1000 m3</v>
          </cell>
          <cell r="G1450">
            <v>40884</v>
          </cell>
        </row>
        <row r="1451">
          <cell r="A1451" t="str">
            <v>RW-Consumption-Israel-2009</v>
          </cell>
          <cell r="B1451" t="str">
            <v>RW-Consumption</v>
          </cell>
          <cell r="C1451" t="str">
            <v>Israel</v>
          </cell>
          <cell r="D1451">
            <v>2009</v>
          </cell>
          <cell r="E1451">
            <v>31.292000000000002</v>
          </cell>
          <cell r="F1451" t="str">
            <v>1000 m3</v>
          </cell>
          <cell r="G1451">
            <v>40884</v>
          </cell>
        </row>
        <row r="1452">
          <cell r="A1452" t="str">
            <v>RW-Consumption-Canada-2009</v>
          </cell>
          <cell r="B1452" t="str">
            <v>RW-Consumption</v>
          </cell>
          <cell r="C1452" t="str">
            <v>Canada</v>
          </cell>
          <cell r="D1452">
            <v>2009</v>
          </cell>
          <cell r="E1452">
            <v>120191.30250550499</v>
          </cell>
          <cell r="F1452" t="str">
            <v>1000 m3</v>
          </cell>
          <cell r="G1452">
            <v>40884</v>
          </cell>
        </row>
        <row r="1453">
          <cell r="A1453" t="str">
            <v>RW-Consumption-Cyprus-2009</v>
          </cell>
          <cell r="B1453" t="str">
            <v>RW-Consumption</v>
          </cell>
          <cell r="C1453" t="str">
            <v>Cyprus</v>
          </cell>
          <cell r="D1453">
            <v>2009</v>
          </cell>
          <cell r="E1453">
            <v>10.821999999999999</v>
          </cell>
          <cell r="F1453" t="str">
            <v>1000 m3</v>
          </cell>
          <cell r="G1453">
            <v>40884</v>
          </cell>
        </row>
        <row r="1454">
          <cell r="A1454" t="str">
            <v>RW-Consumption-Bulgaria-2009</v>
          </cell>
          <cell r="B1454" t="str">
            <v>RW-Consumption</v>
          </cell>
          <cell r="C1454" t="str">
            <v>Bulgaria</v>
          </cell>
          <cell r="D1454">
            <v>2009</v>
          </cell>
          <cell r="E1454">
            <v>4365.6120000000001</v>
          </cell>
          <cell r="F1454" t="str">
            <v>1000 m3</v>
          </cell>
          <cell r="G1454">
            <v>40884</v>
          </cell>
        </row>
        <row r="1455">
          <cell r="A1455" t="str">
            <v>RW-Consumption-United Kingdom-2009</v>
          </cell>
          <cell r="B1455" t="str">
            <v>RW-Consumption</v>
          </cell>
          <cell r="C1455" t="str">
            <v>United Kingdom</v>
          </cell>
          <cell r="D1455">
            <v>2009</v>
          </cell>
          <cell r="E1455">
            <v>8522.3029999999999</v>
          </cell>
          <cell r="F1455" t="str">
            <v>1000 m3</v>
          </cell>
          <cell r="G1455">
            <v>40884</v>
          </cell>
        </row>
        <row r="1456">
          <cell r="A1456" t="str">
            <v>RW-Consumption-Kyrgyzstan-2009</v>
          </cell>
          <cell r="B1456" t="str">
            <v>RW-Consumption</v>
          </cell>
          <cell r="C1456" t="str">
            <v>Kyrgyzstan</v>
          </cell>
          <cell r="D1456">
            <v>2009</v>
          </cell>
          <cell r="E1456">
            <v>227.69398000000001</v>
          </cell>
          <cell r="F1456" t="str">
            <v>1000 m3</v>
          </cell>
          <cell r="G1456">
            <v>40884</v>
          </cell>
        </row>
        <row r="1457">
          <cell r="A1457" t="str">
            <v>RW-Consumption-Serbia-2009</v>
          </cell>
          <cell r="B1457" t="str">
            <v>RW-Consumption</v>
          </cell>
          <cell r="C1457" t="str">
            <v>Serbia</v>
          </cell>
          <cell r="D1457">
            <v>2009</v>
          </cell>
          <cell r="E1457">
            <v>3206</v>
          </cell>
          <cell r="F1457" t="str">
            <v>1000 m3</v>
          </cell>
          <cell r="G1457">
            <v>40884</v>
          </cell>
        </row>
        <row r="1458">
          <cell r="A1458" t="str">
            <v>RW-Consumption-Germany-2009</v>
          </cell>
          <cell r="B1458" t="str">
            <v>RW-Consumption</v>
          </cell>
          <cell r="C1458" t="str">
            <v>Germany</v>
          </cell>
          <cell r="D1458">
            <v>2009</v>
          </cell>
          <cell r="E1458">
            <v>48968.307000000001</v>
          </cell>
          <cell r="F1458" t="str">
            <v>1000 m3</v>
          </cell>
          <cell r="G1458">
            <v>40884</v>
          </cell>
        </row>
        <row r="1459">
          <cell r="A1459" t="str">
            <v>RW-Consumption-Romania-2009</v>
          </cell>
          <cell r="B1459" t="str">
            <v>RW-Consumption</v>
          </cell>
          <cell r="C1459" t="str">
            <v>Romania</v>
          </cell>
          <cell r="D1459">
            <v>2009</v>
          </cell>
          <cell r="E1459">
            <v>12729.636</v>
          </cell>
          <cell r="F1459" t="str">
            <v>1000 m3</v>
          </cell>
          <cell r="G1459">
            <v>40884</v>
          </cell>
        </row>
        <row r="1460">
          <cell r="A1460" t="str">
            <v>RW-Consumption-Sweden-2009</v>
          </cell>
          <cell r="B1460" t="str">
            <v>RW-Consumption</v>
          </cell>
          <cell r="C1460" t="str">
            <v>Sweden</v>
          </cell>
          <cell r="D1460">
            <v>2009</v>
          </cell>
          <cell r="E1460">
            <v>69104.721999999994</v>
          </cell>
          <cell r="F1460" t="str">
            <v>1000 m3</v>
          </cell>
          <cell r="G1460">
            <v>40884</v>
          </cell>
        </row>
        <row r="1461">
          <cell r="A1461" t="str">
            <v>RW-Consumption-Czech Republic-2009</v>
          </cell>
          <cell r="B1461" t="str">
            <v>RW-Consumption</v>
          </cell>
          <cell r="C1461" t="str">
            <v>Czech Republic</v>
          </cell>
          <cell r="D1461">
            <v>2009</v>
          </cell>
          <cell r="E1461">
            <v>13341.394</v>
          </cell>
          <cell r="F1461" t="str">
            <v>1000 m3</v>
          </cell>
          <cell r="G1461">
            <v>40884</v>
          </cell>
        </row>
        <row r="1462">
          <cell r="A1462" t="str">
            <v>RW-Consumption-Malta-2009</v>
          </cell>
          <cell r="B1462" t="str">
            <v>RW-Consumption</v>
          </cell>
          <cell r="C1462" t="str">
            <v>Malta</v>
          </cell>
          <cell r="D1462">
            <v>2009</v>
          </cell>
          <cell r="E1462">
            <v>8.8999999999999996E-2</v>
          </cell>
          <cell r="F1462" t="str">
            <v>1000 m3</v>
          </cell>
          <cell r="G1462">
            <v>40884</v>
          </cell>
        </row>
        <row r="1463">
          <cell r="A1463" t="str">
            <v>RW-Consumption-Estonia-2009</v>
          </cell>
          <cell r="B1463" t="str">
            <v>RW-Consumption</v>
          </cell>
          <cell r="C1463" t="str">
            <v>Estonia</v>
          </cell>
          <cell r="D1463">
            <v>2009</v>
          </cell>
          <cell r="E1463">
            <v>4409.6180000000004</v>
          </cell>
          <cell r="F1463" t="str">
            <v>1000 m3</v>
          </cell>
          <cell r="G1463">
            <v>40884</v>
          </cell>
        </row>
        <row r="1464">
          <cell r="A1464" t="str">
            <v>RW-Consumption-Lithuania-2009</v>
          </cell>
          <cell r="B1464" t="str">
            <v>RW-Consumption</v>
          </cell>
          <cell r="C1464" t="str">
            <v>Lithuania</v>
          </cell>
          <cell r="D1464">
            <v>2009</v>
          </cell>
          <cell r="E1464">
            <v>4891.8249999999998</v>
          </cell>
          <cell r="F1464" t="str">
            <v>1000 m3</v>
          </cell>
          <cell r="G1464">
            <v>40884</v>
          </cell>
        </row>
        <row r="1465">
          <cell r="A1465" t="str">
            <v>RW-Consumption-Ukraine-2009</v>
          </cell>
          <cell r="B1465" t="str">
            <v>RW-Consumption</v>
          </cell>
          <cell r="C1465" t="str">
            <v>Ukraine</v>
          </cell>
          <cell r="D1465">
            <v>2009</v>
          </cell>
          <cell r="E1465">
            <v>10958.411</v>
          </cell>
          <cell r="F1465" t="str">
            <v>1000 m3</v>
          </cell>
          <cell r="G1465">
            <v>40884</v>
          </cell>
        </row>
        <row r="1466">
          <cell r="A1466" t="str">
            <v>RW-Consumption-Armenia-2009</v>
          </cell>
          <cell r="B1466" t="str">
            <v>RW-Consumption</v>
          </cell>
          <cell r="C1466" t="str">
            <v>Armenia</v>
          </cell>
          <cell r="D1466">
            <v>2009</v>
          </cell>
          <cell r="E1466">
            <v>43.265999999999998</v>
          </cell>
          <cell r="F1466" t="str">
            <v>1000 m3</v>
          </cell>
          <cell r="G1466">
            <v>40884</v>
          </cell>
        </row>
        <row r="1467">
          <cell r="A1467" t="str">
            <v>RW-Consumption-Kazakhstan-2009</v>
          </cell>
          <cell r="B1467" t="str">
            <v>RW-Consumption</v>
          </cell>
          <cell r="C1467" t="str">
            <v>Kazakhstan</v>
          </cell>
          <cell r="D1467">
            <v>2009</v>
          </cell>
          <cell r="E1467">
            <v>369.4614876</v>
          </cell>
          <cell r="F1467" t="str">
            <v>1000 m3</v>
          </cell>
          <cell r="G1467">
            <v>40884</v>
          </cell>
        </row>
        <row r="1468">
          <cell r="A1468" t="str">
            <v>RW-Consumption-Hungary-2009</v>
          </cell>
          <cell r="B1468" t="str">
            <v>RW-Consumption</v>
          </cell>
          <cell r="C1468" t="str">
            <v>Hungary</v>
          </cell>
          <cell r="D1468">
            <v>2009</v>
          </cell>
          <cell r="E1468">
            <v>4616.0590000000002</v>
          </cell>
          <cell r="F1468" t="str">
            <v>1000 m3</v>
          </cell>
          <cell r="G1468">
            <v>40884</v>
          </cell>
        </row>
        <row r="1469">
          <cell r="A1469" t="str">
            <v>RW-Consumption-Azerbaijan-2009</v>
          </cell>
          <cell r="B1469" t="str">
            <v>RW-Consumption</v>
          </cell>
          <cell r="C1469" t="str">
            <v>Azerbaijan</v>
          </cell>
          <cell r="D1469">
            <v>2009</v>
          </cell>
          <cell r="E1469">
            <v>14.041</v>
          </cell>
          <cell r="F1469" t="str">
            <v>1000 m3</v>
          </cell>
          <cell r="G1469">
            <v>40884</v>
          </cell>
        </row>
        <row r="1470">
          <cell r="A1470" t="str">
            <v>RW-Consumption-Bosnia and Herzegovina-2009</v>
          </cell>
          <cell r="B1470" t="str">
            <v>RW-Consumption</v>
          </cell>
          <cell r="C1470" t="str">
            <v>Bosnia and Herzegovina</v>
          </cell>
          <cell r="D1470">
            <v>2009</v>
          </cell>
          <cell r="E1470">
            <v>2896.62</v>
          </cell>
          <cell r="F1470" t="str">
            <v>1000 m3</v>
          </cell>
          <cell r="G1470">
            <v>40884</v>
          </cell>
        </row>
        <row r="1471">
          <cell r="A1471" t="str">
            <v>RW-Consumption-Slovak Republic-2009</v>
          </cell>
          <cell r="B1471" t="str">
            <v>RW-Consumption</v>
          </cell>
          <cell r="C1471" t="str">
            <v>Slovak Republic</v>
          </cell>
          <cell r="D1471">
            <v>2009</v>
          </cell>
          <cell r="E1471">
            <v>6966.6859999999997</v>
          </cell>
          <cell r="F1471" t="str">
            <v>1000 m3</v>
          </cell>
          <cell r="G1471">
            <v>40884</v>
          </cell>
        </row>
        <row r="1472">
          <cell r="A1472" t="str">
            <v>RW-Consumption-Montenegro-2009</v>
          </cell>
          <cell r="B1472" t="str">
            <v>RW-Consumption</v>
          </cell>
          <cell r="C1472" t="str">
            <v>Montenegro</v>
          </cell>
          <cell r="D1472">
            <v>2009</v>
          </cell>
          <cell r="E1472">
            <v>333.76737824805201</v>
          </cell>
          <cell r="F1472" t="str">
            <v>1000 m3</v>
          </cell>
          <cell r="G1472">
            <v>40884</v>
          </cell>
        </row>
        <row r="1473">
          <cell r="A1473" t="str">
            <v>RW-Consumption-Liechtenstein-2009</v>
          </cell>
          <cell r="B1473" t="str">
            <v>RW-Consumption</v>
          </cell>
          <cell r="C1473" t="str">
            <v>Liechtenstein</v>
          </cell>
          <cell r="D1473">
            <v>2009</v>
          </cell>
          <cell r="E1473">
            <v>17</v>
          </cell>
          <cell r="F1473" t="str">
            <v>1000 m3</v>
          </cell>
          <cell r="G1473">
            <v>40884</v>
          </cell>
        </row>
        <row r="1474">
          <cell r="A1474" t="str">
            <v>RW-Consumption-Albania-2009</v>
          </cell>
          <cell r="B1474" t="str">
            <v>RW-Consumption</v>
          </cell>
          <cell r="C1474" t="str">
            <v>Albania</v>
          </cell>
          <cell r="D1474">
            <v>2009</v>
          </cell>
          <cell r="E1474">
            <v>373.82299999999998</v>
          </cell>
          <cell r="F1474" t="str">
            <v>1000 m3</v>
          </cell>
          <cell r="G1474">
            <v>40884</v>
          </cell>
        </row>
        <row r="1475">
          <cell r="A1475" t="str">
            <v>RW-Consumption-Turkey-2009</v>
          </cell>
          <cell r="B1475" t="str">
            <v>RW-Consumption</v>
          </cell>
          <cell r="C1475" t="str">
            <v>Turkey</v>
          </cell>
          <cell r="D1475">
            <v>2009</v>
          </cell>
          <cell r="E1475">
            <v>20273.98344</v>
          </cell>
          <cell r="F1475" t="str">
            <v>1000 m3</v>
          </cell>
          <cell r="G1475">
            <v>40884</v>
          </cell>
        </row>
        <row r="1476">
          <cell r="A1476" t="str">
            <v>RW-Consumption-Croatia-2009</v>
          </cell>
          <cell r="B1476" t="str">
            <v>RW-Consumption</v>
          </cell>
          <cell r="C1476" t="str">
            <v>Croatia</v>
          </cell>
          <cell r="D1476">
            <v>2009</v>
          </cell>
          <cell r="E1476">
            <v>3501</v>
          </cell>
          <cell r="F1476" t="str">
            <v>1000 m3</v>
          </cell>
          <cell r="G1476">
            <v>40884</v>
          </cell>
        </row>
        <row r="1477">
          <cell r="A1477" t="str">
            <v>RW-Consumption-Georgia-2009</v>
          </cell>
          <cell r="B1477" t="str">
            <v>RW-Consumption</v>
          </cell>
          <cell r="C1477" t="str">
            <v>Georgia</v>
          </cell>
          <cell r="D1477">
            <v>2009</v>
          </cell>
          <cell r="E1477">
            <v>853.8</v>
          </cell>
          <cell r="F1477" t="str">
            <v>1000 m3</v>
          </cell>
          <cell r="G1477">
            <v>40884</v>
          </cell>
        </row>
        <row r="1478">
          <cell r="A1478" t="str">
            <v>RW-Consumption-Tajikistan-2009</v>
          </cell>
          <cell r="B1478" t="str">
            <v>RW-Consumption</v>
          </cell>
          <cell r="C1478" t="str">
            <v>Tajikistan</v>
          </cell>
          <cell r="D1478">
            <v>2009</v>
          </cell>
          <cell r="E1478">
            <v>90</v>
          </cell>
          <cell r="F1478" t="str">
            <v>1000 m3</v>
          </cell>
          <cell r="G1478">
            <v>40884</v>
          </cell>
        </row>
        <row r="1479">
          <cell r="A1479" t="str">
            <v>RW-Consumption-Turkmenistan-2009</v>
          </cell>
          <cell r="B1479" t="str">
            <v>RW-Consumption</v>
          </cell>
          <cell r="C1479" t="str">
            <v>Turkmenistan</v>
          </cell>
          <cell r="D1479">
            <v>2009</v>
          </cell>
          <cell r="E1479">
            <v>10</v>
          </cell>
          <cell r="F1479" t="str">
            <v>1000 m3</v>
          </cell>
          <cell r="G1479">
            <v>40884</v>
          </cell>
        </row>
        <row r="1480">
          <cell r="A1480" t="str">
            <v>RW-Consumption-Uzbekistan-2009</v>
          </cell>
          <cell r="B1480" t="str">
            <v>RW-Consumption</v>
          </cell>
          <cell r="C1480" t="str">
            <v>Uzbekistan</v>
          </cell>
          <cell r="D1480">
            <v>2009</v>
          </cell>
          <cell r="E1480">
            <v>331.17399999999998</v>
          </cell>
          <cell r="F1480" t="str">
            <v>1000 m3</v>
          </cell>
          <cell r="G1480">
            <v>40884</v>
          </cell>
        </row>
        <row r="1481">
          <cell r="A1481" t="str">
            <v>RW-Consumption-Poland-2009</v>
          </cell>
          <cell r="B1481" t="str">
            <v>RW-Consumption</v>
          </cell>
          <cell r="C1481" t="str">
            <v>Poland</v>
          </cell>
          <cell r="D1481">
            <v>2009</v>
          </cell>
          <cell r="E1481">
            <v>35428.550999999999</v>
          </cell>
          <cell r="F1481" t="str">
            <v>1000 m3</v>
          </cell>
          <cell r="G1481">
            <v>40884</v>
          </cell>
        </row>
        <row r="1482">
          <cell r="A1482" t="str">
            <v>RW-Consumption-Netherlands-2009</v>
          </cell>
          <cell r="B1482" t="str">
            <v>RW-Consumption</v>
          </cell>
          <cell r="C1482" t="str">
            <v>Netherlands</v>
          </cell>
          <cell r="D1482">
            <v>2009</v>
          </cell>
          <cell r="E1482">
            <v>836.93299999999999</v>
          </cell>
          <cell r="F1482" t="str">
            <v>1000 m3</v>
          </cell>
          <cell r="G1482">
            <v>40884</v>
          </cell>
        </row>
        <row r="1483">
          <cell r="A1483" t="str">
            <v>RW-Consumption-Denmark-2009</v>
          </cell>
          <cell r="B1483" t="str">
            <v>RW-Consumption</v>
          </cell>
          <cell r="C1483" t="str">
            <v>Denmark</v>
          </cell>
          <cell r="D1483">
            <v>2009</v>
          </cell>
          <cell r="E1483">
            <v>2215.1370000000002</v>
          </cell>
          <cell r="F1483" t="str">
            <v>1000 m3</v>
          </cell>
          <cell r="G1483">
            <v>40884</v>
          </cell>
        </row>
        <row r="1484">
          <cell r="A1484" t="str">
            <v>RW-Consumption-Finland-2009</v>
          </cell>
          <cell r="B1484" t="str">
            <v>RW-Consumption</v>
          </cell>
          <cell r="C1484" t="str">
            <v>Finland</v>
          </cell>
          <cell r="D1484">
            <v>2009</v>
          </cell>
          <cell r="E1484">
            <v>45763.440999999999</v>
          </cell>
          <cell r="F1484" t="str">
            <v>1000 m3</v>
          </cell>
          <cell r="G1484">
            <v>40884</v>
          </cell>
        </row>
        <row r="1485">
          <cell r="A1485" t="str">
            <v>RW-Consumption-France-2009</v>
          </cell>
          <cell r="B1485" t="str">
            <v>RW-Consumption</v>
          </cell>
          <cell r="C1485" t="str">
            <v>France</v>
          </cell>
          <cell r="D1485">
            <v>2009</v>
          </cell>
          <cell r="E1485">
            <v>50352.732000000004</v>
          </cell>
          <cell r="F1485" t="str">
            <v>1000 m3</v>
          </cell>
          <cell r="G1485">
            <v>40884</v>
          </cell>
        </row>
        <row r="1486">
          <cell r="A1486" t="str">
            <v>RW-Consumption-Italy-2009</v>
          </cell>
          <cell r="B1486" t="str">
            <v>RW-Consumption</v>
          </cell>
          <cell r="C1486" t="str">
            <v>Italy</v>
          </cell>
          <cell r="D1486">
            <v>2009</v>
          </cell>
          <cell r="E1486">
            <v>11710.252</v>
          </cell>
          <cell r="F1486" t="str">
            <v>1000 m3</v>
          </cell>
          <cell r="G1486">
            <v>40884</v>
          </cell>
        </row>
        <row r="1487">
          <cell r="A1487" t="str">
            <v>RW-Consumption-Norway-2009</v>
          </cell>
          <cell r="B1487" t="str">
            <v>RW-Consumption</v>
          </cell>
          <cell r="C1487" t="str">
            <v>Norway</v>
          </cell>
          <cell r="D1487">
            <v>2009</v>
          </cell>
          <cell r="E1487">
            <v>9060.4290000000001</v>
          </cell>
          <cell r="F1487" t="str">
            <v>1000 m3</v>
          </cell>
          <cell r="G1487">
            <v>40884</v>
          </cell>
        </row>
        <row r="1488">
          <cell r="A1488" t="str">
            <v>RW-Consumption-Spain-2009</v>
          </cell>
          <cell r="B1488" t="str">
            <v>RW-Consumption</v>
          </cell>
          <cell r="C1488" t="str">
            <v>Spain</v>
          </cell>
          <cell r="D1488">
            <v>2009</v>
          </cell>
          <cell r="E1488">
            <v>14982.99</v>
          </cell>
          <cell r="F1488" t="str">
            <v>1000 m3</v>
          </cell>
          <cell r="G1488">
            <v>40884</v>
          </cell>
        </row>
        <row r="1489">
          <cell r="A1489" t="str">
            <v>RW-Consumption-Switzerland-2009</v>
          </cell>
          <cell r="B1489" t="str">
            <v>RW-Consumption</v>
          </cell>
          <cell r="C1489" t="str">
            <v>Switzerland</v>
          </cell>
          <cell r="D1489">
            <v>2009</v>
          </cell>
          <cell r="E1489">
            <v>4414.2879999999996</v>
          </cell>
          <cell r="F1489" t="str">
            <v>1000 m3</v>
          </cell>
          <cell r="G1489">
            <v>40884</v>
          </cell>
        </row>
        <row r="1490">
          <cell r="A1490" t="str">
            <v>RW-Consumption-Ireland-2009</v>
          </cell>
          <cell r="B1490" t="str">
            <v>RW-Consumption</v>
          </cell>
          <cell r="C1490" t="str">
            <v>Ireland</v>
          </cell>
          <cell r="D1490">
            <v>2009</v>
          </cell>
          <cell r="E1490">
            <v>2257.4949999999999</v>
          </cell>
          <cell r="F1490" t="str">
            <v>1000 m3</v>
          </cell>
          <cell r="G1490">
            <v>40884</v>
          </cell>
        </row>
        <row r="1491">
          <cell r="A1491" t="str">
            <v>RW-Consumption-Slovenia-2009</v>
          </cell>
          <cell r="B1491" t="str">
            <v>RW-Consumption</v>
          </cell>
          <cell r="C1491" t="str">
            <v>Slovenia</v>
          </cell>
          <cell r="D1491">
            <v>2009</v>
          </cell>
          <cell r="E1491">
            <v>2424.5949999999998</v>
          </cell>
          <cell r="F1491" t="str">
            <v>1000 m3</v>
          </cell>
          <cell r="G1491">
            <v>40884</v>
          </cell>
        </row>
        <row r="1492">
          <cell r="A1492" t="str">
            <v>RW-Consumption-Republic of Moldova-2009</v>
          </cell>
          <cell r="B1492" t="str">
            <v>RW-Consumption</v>
          </cell>
          <cell r="C1492" t="str">
            <v>Republic of Moldova</v>
          </cell>
          <cell r="D1492">
            <v>2009</v>
          </cell>
          <cell r="E1492">
            <v>390.61599999999999</v>
          </cell>
          <cell r="F1492" t="str">
            <v>1000 m3</v>
          </cell>
          <cell r="G1492">
            <v>40884</v>
          </cell>
        </row>
        <row r="1493">
          <cell r="A1493" t="str">
            <v>RW-Consumption-Austria-2009</v>
          </cell>
          <cell r="B1493" t="str">
            <v>RW-Consumption</v>
          </cell>
          <cell r="C1493" t="str">
            <v>Austria</v>
          </cell>
          <cell r="D1493">
            <v>2009</v>
          </cell>
          <cell r="E1493">
            <v>24521.748</v>
          </cell>
          <cell r="F1493" t="str">
            <v>1000 m3</v>
          </cell>
          <cell r="G1493">
            <v>40884</v>
          </cell>
        </row>
        <row r="1494">
          <cell r="A1494" t="str">
            <v>RW-Consumption-Belgium-2009</v>
          </cell>
          <cell r="B1494" t="str">
            <v>RW-Consumption</v>
          </cell>
          <cell r="C1494" t="str">
            <v>Belgium</v>
          </cell>
          <cell r="D1494">
            <v>2009</v>
          </cell>
          <cell r="E1494">
            <v>6810.6120000000001</v>
          </cell>
          <cell r="F1494" t="str">
            <v>1000 m3</v>
          </cell>
          <cell r="G1494">
            <v>40884</v>
          </cell>
        </row>
        <row r="1495">
          <cell r="A1495" t="str">
            <v>RW-Consumption-The fYR of Macedonia-2009</v>
          </cell>
          <cell r="B1495" t="str">
            <v>RW-Consumption</v>
          </cell>
          <cell r="C1495" t="str">
            <v>The fYR of Macedonia</v>
          </cell>
          <cell r="D1495">
            <v>2009</v>
          </cell>
          <cell r="E1495">
            <v>763.20803000000001</v>
          </cell>
          <cell r="F1495" t="str">
            <v>1000 m3</v>
          </cell>
          <cell r="G1495">
            <v>40884</v>
          </cell>
        </row>
        <row r="1496">
          <cell r="A1496" t="str">
            <v>RW-Consumption-Belarus-2009</v>
          </cell>
          <cell r="B1496" t="str">
            <v>RW-Consumption</v>
          </cell>
          <cell r="C1496" t="str">
            <v>Belarus</v>
          </cell>
          <cell r="D1496">
            <v>2009</v>
          </cell>
          <cell r="E1496">
            <v>7337.7665360000001</v>
          </cell>
          <cell r="F1496" t="str">
            <v>1000 m3</v>
          </cell>
          <cell r="G1496">
            <v>40884</v>
          </cell>
        </row>
        <row r="1497">
          <cell r="A1497" t="str">
            <v>RW-Consumption-Russian Federation-2009</v>
          </cell>
          <cell r="B1497" t="str">
            <v>RW-Consumption</v>
          </cell>
          <cell r="C1497" t="str">
            <v>Russian Federation</v>
          </cell>
          <cell r="D1497">
            <v>2009</v>
          </cell>
          <cell r="E1497">
            <v>129170.64478</v>
          </cell>
          <cell r="F1497" t="str">
            <v>1000 m3</v>
          </cell>
          <cell r="G1497">
            <v>40884</v>
          </cell>
        </row>
        <row r="1498">
          <cell r="A1498" t="str">
            <v>RW-Consumption-Portugal-2009</v>
          </cell>
          <cell r="B1498" t="str">
            <v>RW-Consumption</v>
          </cell>
          <cell r="C1498" t="str">
            <v>Portugal</v>
          </cell>
          <cell r="D1498">
            <v>2009</v>
          </cell>
          <cell r="E1498">
            <v>9420.3919999999998</v>
          </cell>
          <cell r="F1498" t="str">
            <v>1000 m3</v>
          </cell>
          <cell r="G1498">
            <v>40884</v>
          </cell>
        </row>
        <row r="1499">
          <cell r="A1499" t="str">
            <v>RW-Consumption-Greece-2009</v>
          </cell>
          <cell r="B1499" t="str">
            <v>RW-Consumption</v>
          </cell>
          <cell r="C1499" t="str">
            <v>Greece</v>
          </cell>
          <cell r="D1499">
            <v>2009</v>
          </cell>
          <cell r="E1499">
            <v>2197.556</v>
          </cell>
          <cell r="F1499" t="str">
            <v>1000 m3</v>
          </cell>
          <cell r="G1499">
            <v>40884</v>
          </cell>
        </row>
        <row r="1500">
          <cell r="A1500" t="str">
            <v>RW-Consumption-Iceland-2009</v>
          </cell>
          <cell r="B1500" t="str">
            <v>RW-Consumption</v>
          </cell>
          <cell r="C1500" t="str">
            <v>Iceland</v>
          </cell>
          <cell r="D1500">
            <v>2009</v>
          </cell>
          <cell r="E1500">
            <v>1.59</v>
          </cell>
          <cell r="F1500" t="str">
            <v>1000 m3</v>
          </cell>
          <cell r="G1500">
            <v>40884</v>
          </cell>
        </row>
        <row r="1501">
          <cell r="A1501" t="str">
            <v>RW-Consumption-United States-2009</v>
          </cell>
          <cell r="B1501" t="str">
            <v>RW-Consumption</v>
          </cell>
          <cell r="C1501" t="str">
            <v>United States</v>
          </cell>
          <cell r="D1501">
            <v>2009</v>
          </cell>
          <cell r="E1501">
            <v>323960.377897634</v>
          </cell>
          <cell r="F1501" t="str">
            <v>1000 m3</v>
          </cell>
          <cell r="G1501">
            <v>40884</v>
          </cell>
        </row>
        <row r="1502">
          <cell r="A1502" t="str">
            <v>RW-Consumption-Luxembourg-2009</v>
          </cell>
          <cell r="B1502" t="str">
            <v>RW-Consumption</v>
          </cell>
          <cell r="C1502" t="str">
            <v>Luxembourg</v>
          </cell>
          <cell r="D1502">
            <v>2009</v>
          </cell>
          <cell r="E1502">
            <v>699.69200000000001</v>
          </cell>
          <cell r="F1502" t="str">
            <v>1000 m3</v>
          </cell>
          <cell r="G1502">
            <v>40884</v>
          </cell>
        </row>
        <row r="1503">
          <cell r="A1503" t="str">
            <v>RW-Consumption-Latvia-2009</v>
          </cell>
          <cell r="B1503" t="str">
            <v>RW-Consumption</v>
          </cell>
          <cell r="C1503" t="str">
            <v>Latvia</v>
          </cell>
          <cell r="D1503">
            <v>2009</v>
          </cell>
          <cell r="E1503">
            <v>7020.0540000000001</v>
          </cell>
          <cell r="F1503" t="str">
            <v>1000 m3</v>
          </cell>
          <cell r="G1503">
            <v>40884</v>
          </cell>
        </row>
        <row r="1504">
          <cell r="A1504" t="str">
            <v>FW-WC-Consumption-Norway-2009</v>
          </cell>
          <cell r="B1504" t="str">
            <v>FW-WC-Consumption</v>
          </cell>
          <cell r="C1504" t="str">
            <v>Norway</v>
          </cell>
          <cell r="D1504">
            <v>2009</v>
          </cell>
          <cell r="E1504">
            <v>2364.5320000000002</v>
          </cell>
          <cell r="F1504" t="str">
            <v>1000 m3</v>
          </cell>
          <cell r="G1504">
            <v>40884</v>
          </cell>
        </row>
        <row r="1505">
          <cell r="A1505" t="str">
            <v>FW-WC-Consumption-Tajikistan-2009</v>
          </cell>
          <cell r="B1505" t="str">
            <v>FW-WC-Consumption</v>
          </cell>
          <cell r="C1505" t="str">
            <v>Tajikistan</v>
          </cell>
          <cell r="D1505">
            <v>2009</v>
          </cell>
          <cell r="E1505">
            <v>90</v>
          </cell>
          <cell r="F1505" t="str">
            <v>1000 m3</v>
          </cell>
          <cell r="G1505">
            <v>40884</v>
          </cell>
        </row>
        <row r="1506">
          <cell r="A1506" t="str">
            <v>FW-WC-Consumption-Malta-2009</v>
          </cell>
          <cell r="B1506" t="str">
            <v>FW-WC-Consumption</v>
          </cell>
          <cell r="C1506" t="str">
            <v>Malta</v>
          </cell>
          <cell r="D1506">
            <v>2009</v>
          </cell>
          <cell r="E1506">
            <v>2.1000000000000001E-2</v>
          </cell>
          <cell r="F1506" t="str">
            <v>1000 m3</v>
          </cell>
          <cell r="G1506">
            <v>40884</v>
          </cell>
        </row>
        <row r="1507">
          <cell r="A1507" t="str">
            <v>FW-WC-Consumption-Switzerland-2009</v>
          </cell>
          <cell r="B1507" t="str">
            <v>FW-WC-Consumption</v>
          </cell>
          <cell r="C1507" t="str">
            <v>Switzerland</v>
          </cell>
          <cell r="D1507">
            <v>2009</v>
          </cell>
          <cell r="E1507">
            <v>1401.7059999999999</v>
          </cell>
          <cell r="F1507" t="str">
            <v>1000 m3</v>
          </cell>
          <cell r="G1507">
            <v>40884</v>
          </cell>
        </row>
        <row r="1508">
          <cell r="A1508" t="str">
            <v>FW-WC-Consumption-Croatia-2009</v>
          </cell>
          <cell r="B1508" t="str">
            <v>FW-WC-Consumption</v>
          </cell>
          <cell r="C1508" t="str">
            <v>Croatia</v>
          </cell>
          <cell r="D1508">
            <v>2009</v>
          </cell>
          <cell r="E1508">
            <v>554</v>
          </cell>
          <cell r="F1508" t="str">
            <v>1000 m3</v>
          </cell>
          <cell r="G1508">
            <v>40884</v>
          </cell>
        </row>
        <row r="1509">
          <cell r="A1509" t="str">
            <v>FW-WC-Consumption-Slovenia-2009</v>
          </cell>
          <cell r="B1509" t="str">
            <v>FW-WC-Consumption</v>
          </cell>
          <cell r="C1509" t="str">
            <v>Slovenia</v>
          </cell>
          <cell r="D1509">
            <v>2009</v>
          </cell>
          <cell r="E1509">
            <v>820.39099999999996</v>
          </cell>
          <cell r="F1509" t="str">
            <v>1000 m3</v>
          </cell>
          <cell r="G1509">
            <v>40884</v>
          </cell>
        </row>
        <row r="1510">
          <cell r="A1510" t="str">
            <v>FW-WC-Consumption-The fYR of Macedonia-2009</v>
          </cell>
          <cell r="B1510" t="str">
            <v>FW-WC-Consumption</v>
          </cell>
          <cell r="C1510" t="str">
            <v>The fYR of Macedonia</v>
          </cell>
          <cell r="D1510">
            <v>2009</v>
          </cell>
          <cell r="E1510">
            <v>571.97619999999995</v>
          </cell>
          <cell r="F1510" t="str">
            <v>1000 m3</v>
          </cell>
          <cell r="G1510">
            <v>40884</v>
          </cell>
        </row>
        <row r="1511">
          <cell r="A1511" t="str">
            <v>FW-WC-Consumption-United Kingdom-2009</v>
          </cell>
          <cell r="B1511" t="str">
            <v>FW-WC-Consumption</v>
          </cell>
          <cell r="C1511" t="str">
            <v>United Kingdom</v>
          </cell>
          <cell r="D1511">
            <v>2009</v>
          </cell>
          <cell r="E1511">
            <v>938.07899999999995</v>
          </cell>
          <cell r="F1511" t="str">
            <v>1000 m3</v>
          </cell>
          <cell r="G1511">
            <v>40884</v>
          </cell>
        </row>
        <row r="1512">
          <cell r="A1512" t="str">
            <v>FW-WC-Consumption-Ukraine-2009</v>
          </cell>
          <cell r="B1512" t="str">
            <v>FW-WC-Consumption</v>
          </cell>
          <cell r="C1512" t="str">
            <v>Ukraine</v>
          </cell>
          <cell r="D1512">
            <v>2009</v>
          </cell>
          <cell r="E1512">
            <v>7225.6109999999999</v>
          </cell>
          <cell r="F1512" t="str">
            <v>1000 m3</v>
          </cell>
          <cell r="G1512">
            <v>40884</v>
          </cell>
        </row>
        <row r="1513">
          <cell r="A1513" t="str">
            <v>FW-WC-Consumption-Albania-2009</v>
          </cell>
          <cell r="B1513" t="str">
            <v>FW-WC-Consumption</v>
          </cell>
          <cell r="C1513" t="str">
            <v>Albania</v>
          </cell>
          <cell r="D1513">
            <v>2009</v>
          </cell>
          <cell r="E1513">
            <v>293.7</v>
          </cell>
          <cell r="F1513" t="str">
            <v>1000 m3</v>
          </cell>
          <cell r="G1513">
            <v>40884</v>
          </cell>
        </row>
        <row r="1514">
          <cell r="A1514" t="str">
            <v>FW-WC-Consumption-Liechtenstein-2009</v>
          </cell>
          <cell r="B1514" t="str">
            <v>FW-WC-Consumption</v>
          </cell>
          <cell r="C1514" t="str">
            <v>Liechtenstein</v>
          </cell>
          <cell r="D1514">
            <v>2009</v>
          </cell>
          <cell r="E1514">
            <v>14</v>
          </cell>
          <cell r="F1514" t="str">
            <v>1000 m3</v>
          </cell>
          <cell r="G1514">
            <v>40884</v>
          </cell>
        </row>
        <row r="1515">
          <cell r="A1515" t="str">
            <v>FW-WC-Consumption-Azerbaijan-2009</v>
          </cell>
          <cell r="B1515" t="str">
            <v>FW-WC-Consumption</v>
          </cell>
          <cell r="C1515" t="str">
            <v>Azerbaijan</v>
          </cell>
          <cell r="D1515">
            <v>2009</v>
          </cell>
          <cell r="E1515">
            <v>4.7190000000000003</v>
          </cell>
          <cell r="F1515" t="str">
            <v>1000 m3</v>
          </cell>
          <cell r="G1515">
            <v>40884</v>
          </cell>
        </row>
        <row r="1516">
          <cell r="A1516" t="str">
            <v>FW-WC-Consumption-Portugal-2009</v>
          </cell>
          <cell r="B1516" t="str">
            <v>FW-WC-Consumption</v>
          </cell>
          <cell r="C1516" t="str">
            <v>Portugal</v>
          </cell>
          <cell r="D1516">
            <v>2009</v>
          </cell>
          <cell r="E1516">
            <v>585.87</v>
          </cell>
          <cell r="F1516" t="str">
            <v>1000 m3</v>
          </cell>
          <cell r="G1516">
            <v>40884</v>
          </cell>
        </row>
        <row r="1517">
          <cell r="A1517" t="str">
            <v>FW-WC-Consumption-Kyrgyzstan-2009</v>
          </cell>
          <cell r="B1517" t="str">
            <v>FW-WC-Consumption</v>
          </cell>
          <cell r="C1517" t="str">
            <v>Kyrgyzstan</v>
          </cell>
          <cell r="D1517">
            <v>2009</v>
          </cell>
          <cell r="E1517">
            <v>17.96838</v>
          </cell>
          <cell r="F1517" t="str">
            <v>1000 m3</v>
          </cell>
          <cell r="G1517">
            <v>40884</v>
          </cell>
        </row>
        <row r="1518">
          <cell r="A1518" t="str">
            <v>FW-WC-Consumption-Netherlands-2009</v>
          </cell>
          <cell r="B1518" t="str">
            <v>FW-WC-Consumption</v>
          </cell>
          <cell r="C1518" t="str">
            <v>Netherlands</v>
          </cell>
          <cell r="D1518">
            <v>2009</v>
          </cell>
          <cell r="E1518">
            <v>269.5</v>
          </cell>
          <cell r="F1518" t="str">
            <v>1000 m3</v>
          </cell>
          <cell r="G1518">
            <v>40884</v>
          </cell>
        </row>
        <row r="1519">
          <cell r="A1519" t="str">
            <v>FW-WC-Consumption-Belgium-2009</v>
          </cell>
          <cell r="B1519" t="str">
            <v>FW-WC-Consumption</v>
          </cell>
          <cell r="C1519" t="str">
            <v>Belgium</v>
          </cell>
          <cell r="D1519">
            <v>2009</v>
          </cell>
          <cell r="E1519">
            <v>774.84400000000005</v>
          </cell>
          <cell r="F1519" t="str">
            <v>1000 m3</v>
          </cell>
          <cell r="G1519">
            <v>40884</v>
          </cell>
        </row>
        <row r="1520">
          <cell r="A1520" t="str">
            <v>FW-WC-Consumption-Turkmenistan-2009</v>
          </cell>
          <cell r="B1520" t="str">
            <v>FW-WC-Consumption</v>
          </cell>
          <cell r="C1520" t="str">
            <v>Turkmenistan</v>
          </cell>
          <cell r="D1520">
            <v>2009</v>
          </cell>
          <cell r="E1520">
            <v>10</v>
          </cell>
          <cell r="F1520" t="str">
            <v>1000 m3</v>
          </cell>
          <cell r="G1520">
            <v>40884</v>
          </cell>
        </row>
        <row r="1521">
          <cell r="A1521" t="str">
            <v>FW-WC-Consumption-Bosnia and Herzegovina-2009</v>
          </cell>
          <cell r="B1521" t="str">
            <v>FW-WC-Consumption</v>
          </cell>
          <cell r="C1521" t="str">
            <v>Bosnia and Herzegovina</v>
          </cell>
          <cell r="D1521">
            <v>2009</v>
          </cell>
          <cell r="E1521">
            <v>865.76</v>
          </cell>
          <cell r="F1521" t="str">
            <v>1000 m3</v>
          </cell>
          <cell r="G1521">
            <v>40884</v>
          </cell>
        </row>
        <row r="1522">
          <cell r="A1522" t="str">
            <v>FW-WC-Consumption-Armenia-2009</v>
          </cell>
          <cell r="B1522" t="str">
            <v>FW-WC-Consumption</v>
          </cell>
          <cell r="C1522" t="str">
            <v>Armenia</v>
          </cell>
          <cell r="D1522">
            <v>2009</v>
          </cell>
          <cell r="E1522">
            <v>40.146999999999998</v>
          </cell>
          <cell r="F1522" t="str">
            <v>1000 m3</v>
          </cell>
          <cell r="G1522">
            <v>40884</v>
          </cell>
        </row>
        <row r="1523">
          <cell r="A1523" t="str">
            <v>FW-WC-Consumption-Georgia-2009</v>
          </cell>
          <cell r="B1523" t="str">
            <v>FW-WC-Consumption</v>
          </cell>
          <cell r="C1523" t="str">
            <v>Georgia</v>
          </cell>
          <cell r="D1523">
            <v>2009</v>
          </cell>
          <cell r="E1523">
            <v>733</v>
          </cell>
          <cell r="F1523" t="str">
            <v>1000 m3</v>
          </cell>
          <cell r="G1523">
            <v>40884</v>
          </cell>
        </row>
        <row r="1524">
          <cell r="A1524" t="str">
            <v>FW-WC-Consumption-Belarus-2009</v>
          </cell>
          <cell r="B1524" t="str">
            <v>FW-WC-Consumption</v>
          </cell>
          <cell r="C1524" t="str">
            <v>Belarus</v>
          </cell>
          <cell r="D1524">
            <v>2009</v>
          </cell>
          <cell r="E1524">
            <v>2089.915536</v>
          </cell>
          <cell r="F1524" t="str">
            <v>1000 m3</v>
          </cell>
          <cell r="G1524">
            <v>40884</v>
          </cell>
        </row>
        <row r="1525">
          <cell r="A1525" t="str">
            <v>FW-WC-Consumption-Luxembourg-2009</v>
          </cell>
          <cell r="B1525" t="str">
            <v>FW-WC-Consumption</v>
          </cell>
          <cell r="C1525" t="str">
            <v>Luxembourg</v>
          </cell>
          <cell r="D1525">
            <v>2009</v>
          </cell>
          <cell r="E1525">
            <v>30.940999999999999</v>
          </cell>
          <cell r="F1525" t="str">
            <v>1000 m3</v>
          </cell>
          <cell r="G1525">
            <v>40884</v>
          </cell>
        </row>
        <row r="1526">
          <cell r="A1526" t="str">
            <v>FW-WC-Consumption-Greece-2009</v>
          </cell>
          <cell r="B1526" t="str">
            <v>FW-WC-Consumption</v>
          </cell>
          <cell r="C1526" t="str">
            <v>Greece</v>
          </cell>
          <cell r="D1526">
            <v>2009</v>
          </cell>
          <cell r="E1526">
            <v>1109.76</v>
          </cell>
          <cell r="F1526" t="str">
            <v>1000 m3</v>
          </cell>
          <cell r="G1526">
            <v>40884</v>
          </cell>
        </row>
        <row r="1527">
          <cell r="A1527" t="str">
            <v>FW-WC-Consumption-Serbia-2009</v>
          </cell>
          <cell r="B1527" t="str">
            <v>FW-WC-Consumption</v>
          </cell>
          <cell r="C1527" t="str">
            <v>Serbia</v>
          </cell>
          <cell r="D1527">
            <v>2009</v>
          </cell>
          <cell r="E1527">
            <v>1778</v>
          </cell>
          <cell r="F1527" t="str">
            <v>1000 m3</v>
          </cell>
          <cell r="G1527">
            <v>40884</v>
          </cell>
        </row>
        <row r="1528">
          <cell r="A1528" t="str">
            <v>FW-WC-Consumption-Montenegro-2009</v>
          </cell>
          <cell r="B1528" t="str">
            <v>FW-WC-Consumption</v>
          </cell>
          <cell r="C1528" t="str">
            <v>Montenegro</v>
          </cell>
          <cell r="D1528">
            <v>2009</v>
          </cell>
          <cell r="E1528">
            <v>153.087082910015</v>
          </cell>
          <cell r="F1528" t="str">
            <v>1000 m3</v>
          </cell>
          <cell r="G1528">
            <v>40884</v>
          </cell>
        </row>
        <row r="1529">
          <cell r="A1529" t="str">
            <v>FW-WC-Consumption-Uzbekistan-2009</v>
          </cell>
          <cell r="B1529" t="str">
            <v>FW-WC-Consumption</v>
          </cell>
          <cell r="C1529" t="str">
            <v>Uzbekistan</v>
          </cell>
          <cell r="D1529">
            <v>2009</v>
          </cell>
          <cell r="E1529">
            <v>22</v>
          </cell>
          <cell r="F1529" t="str">
            <v>1000 m3</v>
          </cell>
          <cell r="G1529">
            <v>40884</v>
          </cell>
        </row>
        <row r="1530">
          <cell r="A1530" t="str">
            <v>FW-WC-Consumption-Kazakhstan-2009</v>
          </cell>
          <cell r="B1530" t="str">
            <v>FW-WC-Consumption</v>
          </cell>
          <cell r="C1530" t="str">
            <v>Kazakhstan</v>
          </cell>
          <cell r="D1530">
            <v>2009</v>
          </cell>
          <cell r="E1530">
            <v>243</v>
          </cell>
          <cell r="F1530" t="str">
            <v>1000 m3</v>
          </cell>
          <cell r="G1530">
            <v>40884</v>
          </cell>
        </row>
        <row r="1531">
          <cell r="A1531" t="str">
            <v>FW-WC-Consumption-Spain-2009</v>
          </cell>
          <cell r="B1531" t="str">
            <v>FW-WC-Consumption</v>
          </cell>
          <cell r="C1531" t="str">
            <v>Spain</v>
          </cell>
          <cell r="D1531">
            <v>2009</v>
          </cell>
          <cell r="E1531">
            <v>2021.9490000000001</v>
          </cell>
          <cell r="F1531" t="str">
            <v>1000 m3</v>
          </cell>
          <cell r="G1531">
            <v>40884</v>
          </cell>
        </row>
        <row r="1532">
          <cell r="A1532" t="str">
            <v>FW-WC-Consumption-Germany-2009</v>
          </cell>
          <cell r="B1532" t="str">
            <v>FW-WC-Consumption</v>
          </cell>
          <cell r="C1532" t="str">
            <v>Germany</v>
          </cell>
          <cell r="D1532">
            <v>2009</v>
          </cell>
          <cell r="E1532">
            <v>9304.0519999999997</v>
          </cell>
          <cell r="F1532" t="str">
            <v>1000 m3</v>
          </cell>
          <cell r="G1532">
            <v>40884</v>
          </cell>
        </row>
        <row r="1533">
          <cell r="A1533" t="str">
            <v>FW-WC-Consumption-Hungary-2009</v>
          </cell>
          <cell r="B1533" t="str">
            <v>FW-WC-Consumption</v>
          </cell>
          <cell r="C1533" t="str">
            <v>Hungary</v>
          </cell>
          <cell r="D1533">
            <v>2009</v>
          </cell>
          <cell r="E1533">
            <v>2741.04</v>
          </cell>
          <cell r="F1533" t="str">
            <v>1000 m3</v>
          </cell>
          <cell r="G1533">
            <v>40884</v>
          </cell>
        </row>
        <row r="1534">
          <cell r="A1534" t="str">
            <v>FW-WC-Consumption-Italy-2009</v>
          </cell>
          <cell r="B1534" t="str">
            <v>FW-WC-Consumption</v>
          </cell>
          <cell r="C1534" t="str">
            <v>Italy</v>
          </cell>
          <cell r="D1534">
            <v>2009</v>
          </cell>
          <cell r="E1534">
            <v>6305.7290000000003</v>
          </cell>
          <cell r="F1534" t="str">
            <v>1000 m3</v>
          </cell>
          <cell r="G1534">
            <v>40884</v>
          </cell>
        </row>
        <row r="1535">
          <cell r="A1535" t="str">
            <v>FW-WC-Consumption-Bulgaria-2009</v>
          </cell>
          <cell r="B1535" t="str">
            <v>FW-WC-Consumption</v>
          </cell>
          <cell r="C1535" t="str">
            <v>Bulgaria</v>
          </cell>
          <cell r="D1535">
            <v>2009</v>
          </cell>
          <cell r="E1535">
            <v>2305.1460000000002</v>
          </cell>
          <cell r="F1535" t="str">
            <v>1000 m3</v>
          </cell>
          <cell r="G1535">
            <v>40884</v>
          </cell>
        </row>
        <row r="1536">
          <cell r="A1536" t="str">
            <v>FW-WC-Consumption-Denmark-2009</v>
          </cell>
          <cell r="B1536" t="str">
            <v>FW-WC-Consumption</v>
          </cell>
          <cell r="C1536" t="str">
            <v>Denmark</v>
          </cell>
          <cell r="D1536">
            <v>2009</v>
          </cell>
          <cell r="E1536">
            <v>1278.432</v>
          </cell>
          <cell r="F1536" t="str">
            <v>1000 m3</v>
          </cell>
          <cell r="G1536">
            <v>40884</v>
          </cell>
        </row>
        <row r="1537">
          <cell r="A1537" t="str">
            <v>FW-WC-Consumption-Israel-2009</v>
          </cell>
          <cell r="B1537" t="str">
            <v>FW-WC-Consumption</v>
          </cell>
          <cell r="C1537" t="str">
            <v>Israel</v>
          </cell>
          <cell r="D1537">
            <v>2009</v>
          </cell>
          <cell r="E1537">
            <v>2.0430000000000001</v>
          </cell>
          <cell r="F1537" t="str">
            <v>1000 m3</v>
          </cell>
          <cell r="G1537">
            <v>40884</v>
          </cell>
        </row>
        <row r="1538">
          <cell r="A1538" t="str">
            <v>FW-WC-Consumption-Latvia-2009</v>
          </cell>
          <cell r="B1538" t="str">
            <v>FW-WC-Consumption</v>
          </cell>
          <cell r="C1538" t="str">
            <v>Latvia</v>
          </cell>
          <cell r="D1538">
            <v>2009</v>
          </cell>
          <cell r="E1538">
            <v>696.33799999999997</v>
          </cell>
          <cell r="F1538" t="str">
            <v>1000 m3</v>
          </cell>
          <cell r="G1538">
            <v>40884</v>
          </cell>
        </row>
        <row r="1539">
          <cell r="A1539" t="str">
            <v>FW-WC-Consumption-Estonia-2009</v>
          </cell>
          <cell r="B1539" t="str">
            <v>FW-WC-Consumption</v>
          </cell>
          <cell r="C1539" t="str">
            <v>Estonia</v>
          </cell>
          <cell r="D1539">
            <v>2009</v>
          </cell>
          <cell r="E1539">
            <v>1121.8810000000001</v>
          </cell>
          <cell r="F1539" t="str">
            <v>1000 m3</v>
          </cell>
          <cell r="G1539">
            <v>40884</v>
          </cell>
        </row>
        <row r="1540">
          <cell r="A1540" t="str">
            <v>FW-WC-Consumption-Lithuania-2009</v>
          </cell>
          <cell r="B1540" t="str">
            <v>FW-WC-Consumption</v>
          </cell>
          <cell r="C1540" t="str">
            <v>Lithuania</v>
          </cell>
          <cell r="D1540">
            <v>2009</v>
          </cell>
          <cell r="E1540">
            <v>1724.8910000000001</v>
          </cell>
          <cell r="F1540" t="str">
            <v>1000 m3</v>
          </cell>
          <cell r="G1540">
            <v>40884</v>
          </cell>
        </row>
        <row r="1541">
          <cell r="A1541" t="str">
            <v>FW-WC-Consumption-Ireland-2009</v>
          </cell>
          <cell r="B1541" t="str">
            <v>FW-WC-Consumption</v>
          </cell>
          <cell r="C1541" t="str">
            <v>Ireland</v>
          </cell>
          <cell r="D1541">
            <v>2009</v>
          </cell>
          <cell r="E1541">
            <v>84.221999999999994</v>
          </cell>
          <cell r="F1541" t="str">
            <v>1000 m3</v>
          </cell>
          <cell r="G1541">
            <v>40884</v>
          </cell>
        </row>
        <row r="1542">
          <cell r="A1542" t="str">
            <v>FW-WC-Consumption-Sweden-2009</v>
          </cell>
          <cell r="B1542" t="str">
            <v>FW-WC-Consumption</v>
          </cell>
          <cell r="C1542" t="str">
            <v>Sweden</v>
          </cell>
          <cell r="D1542">
            <v>2009</v>
          </cell>
          <cell r="E1542">
            <v>6405.7219999999998</v>
          </cell>
          <cell r="F1542" t="str">
            <v>1000 m3</v>
          </cell>
          <cell r="G1542">
            <v>40884</v>
          </cell>
        </row>
        <row r="1543">
          <cell r="A1543" t="str">
            <v>FW-WC-Consumption-Slovak Republic-2009</v>
          </cell>
          <cell r="B1543" t="str">
            <v>FW-WC-Consumption</v>
          </cell>
          <cell r="C1543" t="str">
            <v>Slovak Republic</v>
          </cell>
          <cell r="D1543">
            <v>2009</v>
          </cell>
          <cell r="E1543">
            <v>497.82</v>
          </cell>
          <cell r="F1543" t="str">
            <v>1000 m3</v>
          </cell>
          <cell r="G1543">
            <v>40884</v>
          </cell>
        </row>
        <row r="1544">
          <cell r="A1544" t="str">
            <v>FW-WC-Consumption-Iceland-2009</v>
          </cell>
          <cell r="B1544" t="str">
            <v>FW-WC-Consumption</v>
          </cell>
          <cell r="C1544" t="str">
            <v>Iceland</v>
          </cell>
          <cell r="D1544">
            <v>2009</v>
          </cell>
          <cell r="E1544">
            <v>0.125</v>
          </cell>
          <cell r="F1544" t="str">
            <v>1000 m3</v>
          </cell>
          <cell r="G1544">
            <v>40884</v>
          </cell>
        </row>
        <row r="1545">
          <cell r="A1545" t="str">
            <v>FW-WC-Consumption-Cyprus-2009</v>
          </cell>
          <cell r="B1545" t="str">
            <v>FW-WC-Consumption</v>
          </cell>
          <cell r="C1545" t="str">
            <v>Cyprus</v>
          </cell>
          <cell r="D1545">
            <v>2009</v>
          </cell>
          <cell r="E1545">
            <v>4.3170000000000002</v>
          </cell>
          <cell r="F1545" t="str">
            <v>1000 m3</v>
          </cell>
          <cell r="G1545">
            <v>40884</v>
          </cell>
        </row>
        <row r="1546">
          <cell r="A1546" t="str">
            <v>FW-WC-Consumption-United States-2009</v>
          </cell>
          <cell r="B1546" t="str">
            <v>FW-WC-Consumption</v>
          </cell>
          <cell r="C1546" t="str">
            <v>United States</v>
          </cell>
          <cell r="D1546">
            <v>2009</v>
          </cell>
          <cell r="E1546">
            <v>40310.355371279897</v>
          </cell>
          <cell r="F1546" t="str">
            <v>1000 m3</v>
          </cell>
          <cell r="G1546">
            <v>40884</v>
          </cell>
        </row>
        <row r="1547">
          <cell r="A1547" t="str">
            <v>FW-WC-Consumption-Austria-2009</v>
          </cell>
          <cell r="B1547" t="str">
            <v>FW-WC-Consumption</v>
          </cell>
          <cell r="C1547" t="str">
            <v>Austria</v>
          </cell>
          <cell r="D1547">
            <v>2009</v>
          </cell>
          <cell r="E1547">
            <v>5070.723</v>
          </cell>
          <cell r="F1547" t="str">
            <v>1000 m3</v>
          </cell>
          <cell r="G1547">
            <v>40884</v>
          </cell>
        </row>
        <row r="1548">
          <cell r="A1548" t="str">
            <v>FW-WC-Consumption-Czech Republic-2009</v>
          </cell>
          <cell r="B1548" t="str">
            <v>FW-WC-Consumption</v>
          </cell>
          <cell r="C1548" t="str">
            <v>Czech Republic</v>
          </cell>
          <cell r="D1548">
            <v>2009</v>
          </cell>
          <cell r="E1548">
            <v>1630.394</v>
          </cell>
          <cell r="F1548" t="str">
            <v>1000 m3</v>
          </cell>
          <cell r="G1548">
            <v>40884</v>
          </cell>
        </row>
        <row r="1549">
          <cell r="A1549" t="str">
            <v>FW-WC-Consumption-Finland-2009</v>
          </cell>
          <cell r="B1549" t="str">
            <v>FW-WC-Consumption</v>
          </cell>
          <cell r="C1549" t="str">
            <v>Finland</v>
          </cell>
          <cell r="D1549">
            <v>2009</v>
          </cell>
          <cell r="E1549">
            <v>5834.8609999999999</v>
          </cell>
          <cell r="F1549" t="str">
            <v>1000 m3</v>
          </cell>
          <cell r="G1549">
            <v>40884</v>
          </cell>
        </row>
        <row r="1550">
          <cell r="A1550" t="str">
            <v>FW-WC-Consumption-Poland-2009</v>
          </cell>
          <cell r="B1550" t="str">
            <v>FW-WC-Consumption</v>
          </cell>
          <cell r="C1550" t="str">
            <v>Poland</v>
          </cell>
          <cell r="D1550">
            <v>2009</v>
          </cell>
          <cell r="E1550">
            <v>4050.6819999999998</v>
          </cell>
          <cell r="F1550" t="str">
            <v>1000 m3</v>
          </cell>
          <cell r="G1550">
            <v>40884</v>
          </cell>
        </row>
        <row r="1551">
          <cell r="A1551" t="str">
            <v>FW-WC-Consumption-Turkey-2009</v>
          </cell>
          <cell r="B1551" t="str">
            <v>FW-WC-Consumption</v>
          </cell>
          <cell r="C1551" t="str">
            <v>Turkey</v>
          </cell>
          <cell r="D1551">
            <v>2009</v>
          </cell>
          <cell r="E1551">
            <v>5112.98344</v>
          </cell>
          <cell r="F1551" t="str">
            <v>1000 m3</v>
          </cell>
          <cell r="G1551">
            <v>40884</v>
          </cell>
        </row>
        <row r="1552">
          <cell r="A1552" t="str">
            <v>FW-WC-Consumption-France-2009</v>
          </cell>
          <cell r="B1552" t="str">
            <v>FW-WC-Consumption</v>
          </cell>
          <cell r="C1552" t="str">
            <v>France</v>
          </cell>
          <cell r="D1552">
            <v>2009</v>
          </cell>
          <cell r="E1552">
            <v>24815.871999999999</v>
          </cell>
          <cell r="F1552" t="str">
            <v>1000 m3</v>
          </cell>
          <cell r="G1552">
            <v>40884</v>
          </cell>
        </row>
        <row r="1553">
          <cell r="A1553" t="str">
            <v>FW-WC-Consumption-Republic of Moldova-2009</v>
          </cell>
          <cell r="B1553" t="str">
            <v>FW-WC-Consumption</v>
          </cell>
          <cell r="C1553" t="str">
            <v>Republic of Moldova</v>
          </cell>
          <cell r="D1553">
            <v>2009</v>
          </cell>
          <cell r="E1553">
            <v>311.16399999999999</v>
          </cell>
          <cell r="F1553" t="str">
            <v>1000 m3</v>
          </cell>
          <cell r="G1553">
            <v>40884</v>
          </cell>
        </row>
        <row r="1554">
          <cell r="A1554" t="str">
            <v>FW-WC-Consumption-Russian Federation-2009</v>
          </cell>
          <cell r="B1554" t="str">
            <v>FW-WC-Consumption</v>
          </cell>
          <cell r="C1554" t="str">
            <v>Russian Federation</v>
          </cell>
          <cell r="D1554">
            <v>2009</v>
          </cell>
          <cell r="E1554">
            <v>37910.644780000002</v>
          </cell>
          <cell r="F1554" t="str">
            <v>1000 m3</v>
          </cell>
          <cell r="G1554">
            <v>40884</v>
          </cell>
        </row>
        <row r="1555">
          <cell r="A1555" t="str">
            <v>FW-WC-Consumption-Canada-2009</v>
          </cell>
          <cell r="B1555" t="str">
            <v>FW-WC-Consumption</v>
          </cell>
          <cell r="C1555" t="str">
            <v>Canada</v>
          </cell>
          <cell r="D1555">
            <v>2009</v>
          </cell>
          <cell r="E1555">
            <v>2925.63350550514</v>
          </cell>
          <cell r="F1555" t="str">
            <v>1000 m3</v>
          </cell>
          <cell r="G1555">
            <v>40884</v>
          </cell>
        </row>
        <row r="1556">
          <cell r="A1556" t="str">
            <v>FW-WC-Consumption-Romania-2009</v>
          </cell>
          <cell r="B1556" t="str">
            <v>FW-WC-Consumption</v>
          </cell>
          <cell r="C1556" t="str">
            <v>Romania</v>
          </cell>
          <cell r="D1556">
            <v>2009</v>
          </cell>
          <cell r="E1556">
            <v>3926.1909999999998</v>
          </cell>
          <cell r="F1556" t="str">
            <v>1000 m3</v>
          </cell>
          <cell r="G1556">
            <v>40884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ernalData"/>
      <sheetName val="Introduction"/>
      <sheetName val="Country Profile"/>
      <sheetName val="Indicators"/>
      <sheetName val="Responses "/>
      <sheetName val="Sources &amp; Definitions"/>
      <sheetName val="Derived"/>
      <sheetName val="Historical Indicators"/>
      <sheetName val="Summary Data"/>
      <sheetName val="Version"/>
      <sheetName val="Transfer 2009"/>
      <sheetName val="Transfer 2007"/>
      <sheetName val="Transfer 2005"/>
      <sheetName val="Data"/>
      <sheetName val="Pivot"/>
      <sheetName val="Data for indicators 09-07-05"/>
      <sheetName val="ConversionFactors"/>
      <sheetName val="CountryComments"/>
    </sheetNames>
    <sheetDataSet>
      <sheetData sheetId="0">
        <row r="1">
          <cell r="A1" t="str">
            <v>Code</v>
          </cell>
          <cell r="B1" t="str">
            <v>Indicator</v>
          </cell>
          <cell r="C1" t="str">
            <v>Country</v>
          </cell>
          <cell r="D1" t="str">
            <v>Year</v>
          </cell>
          <cell r="E1" t="str">
            <v>Value</v>
          </cell>
          <cell r="F1" t="str">
            <v>Unit</v>
          </cell>
          <cell r="G1" t="str">
            <v>Last Update</v>
          </cell>
        </row>
        <row r="2">
          <cell r="A2" t="str">
            <v>Population-Albania-2005</v>
          </cell>
          <cell r="B2" t="str">
            <v>Population</v>
          </cell>
          <cell r="C2" t="str">
            <v>Albania</v>
          </cell>
          <cell r="D2">
            <v>2005</v>
          </cell>
          <cell r="E2">
            <v>3142065</v>
          </cell>
          <cell r="F2" t="str">
            <v>capita</v>
          </cell>
          <cell r="G2">
            <v>40706</v>
          </cell>
        </row>
        <row r="3">
          <cell r="A3" t="str">
            <v>Population-Andorra-2005</v>
          </cell>
          <cell r="B3" t="str">
            <v>Population</v>
          </cell>
          <cell r="C3" t="str">
            <v>Andorra</v>
          </cell>
          <cell r="D3">
            <v>2005</v>
          </cell>
          <cell r="E3">
            <v>77712</v>
          </cell>
          <cell r="F3" t="str">
            <v>capita</v>
          </cell>
          <cell r="G3">
            <v>40706</v>
          </cell>
        </row>
        <row r="4">
          <cell r="A4" t="str">
            <v>Population-Armenia-2005</v>
          </cell>
          <cell r="B4" t="str">
            <v>Population</v>
          </cell>
          <cell r="C4" t="str">
            <v>Armenia</v>
          </cell>
          <cell r="D4">
            <v>2005</v>
          </cell>
          <cell r="E4">
            <v>3217500</v>
          </cell>
          <cell r="F4" t="str">
            <v>capita</v>
          </cell>
          <cell r="G4">
            <v>40706</v>
          </cell>
        </row>
        <row r="5">
          <cell r="A5" t="str">
            <v>Population-Austria-2005</v>
          </cell>
          <cell r="B5" t="str">
            <v>Population</v>
          </cell>
          <cell r="C5" t="str">
            <v>Austria</v>
          </cell>
          <cell r="D5">
            <v>2005</v>
          </cell>
          <cell r="E5">
            <v>8227828</v>
          </cell>
          <cell r="F5" t="str">
            <v>capita</v>
          </cell>
          <cell r="G5">
            <v>40706</v>
          </cell>
        </row>
        <row r="6">
          <cell r="A6" t="str">
            <v>Population-Azerbaijan-2005</v>
          </cell>
          <cell r="B6" t="str">
            <v>Population</v>
          </cell>
          <cell r="C6" t="str">
            <v>Azerbaijan</v>
          </cell>
          <cell r="D6">
            <v>2005</v>
          </cell>
          <cell r="E6">
            <v>8500251</v>
          </cell>
          <cell r="F6" t="str">
            <v>capita</v>
          </cell>
          <cell r="G6">
            <v>40706</v>
          </cell>
        </row>
        <row r="7">
          <cell r="A7" t="str">
            <v>Population-Belarus-2005</v>
          </cell>
          <cell r="B7" t="str">
            <v>Population</v>
          </cell>
          <cell r="C7" t="str">
            <v>Belarus</v>
          </cell>
          <cell r="D7">
            <v>2005</v>
          </cell>
          <cell r="E7">
            <v>9795287</v>
          </cell>
          <cell r="F7" t="str">
            <v>capita</v>
          </cell>
          <cell r="G7">
            <v>40706</v>
          </cell>
        </row>
        <row r="8">
          <cell r="A8" t="str">
            <v>Population-Belgium-2005</v>
          </cell>
          <cell r="B8" t="str">
            <v>Population</v>
          </cell>
          <cell r="C8" t="str">
            <v>Belgium</v>
          </cell>
          <cell r="D8">
            <v>2005</v>
          </cell>
          <cell r="E8">
            <v>10478617</v>
          </cell>
          <cell r="F8" t="str">
            <v>capita</v>
          </cell>
          <cell r="G8">
            <v>40706</v>
          </cell>
        </row>
        <row r="9">
          <cell r="A9" t="str">
            <v>Population-Bosnia and Herzegovina-2005</v>
          </cell>
          <cell r="B9" t="str">
            <v>Population</v>
          </cell>
          <cell r="C9" t="str">
            <v>Bosnia and Herzegovina</v>
          </cell>
          <cell r="D9">
            <v>2005</v>
          </cell>
          <cell r="E9">
            <v>3915238</v>
          </cell>
          <cell r="F9" t="str">
            <v>capita</v>
          </cell>
          <cell r="G9">
            <v>40706</v>
          </cell>
        </row>
        <row r="10">
          <cell r="A10" t="str">
            <v>Population-Bulgaria-2005</v>
          </cell>
          <cell r="B10" t="str">
            <v>Population</v>
          </cell>
          <cell r="C10" t="str">
            <v>Bulgaria</v>
          </cell>
          <cell r="D10">
            <v>2005</v>
          </cell>
          <cell r="E10">
            <v>7739900</v>
          </cell>
          <cell r="F10" t="str">
            <v>capita</v>
          </cell>
          <cell r="G10">
            <v>40706</v>
          </cell>
        </row>
        <row r="11">
          <cell r="A11" t="str">
            <v>Population-Canada-2005</v>
          </cell>
          <cell r="B11" t="str">
            <v>Population</v>
          </cell>
          <cell r="C11" t="str">
            <v>Canada</v>
          </cell>
          <cell r="D11">
            <v>2005</v>
          </cell>
          <cell r="E11">
            <v>32245209</v>
          </cell>
          <cell r="F11" t="str">
            <v>capita</v>
          </cell>
          <cell r="G11">
            <v>40706</v>
          </cell>
        </row>
        <row r="12">
          <cell r="A12" t="str">
            <v>Population-Croatia-2005</v>
          </cell>
          <cell r="B12" t="str">
            <v>Population</v>
          </cell>
          <cell r="C12" t="str">
            <v>Croatia</v>
          </cell>
          <cell r="D12">
            <v>2005</v>
          </cell>
          <cell r="E12">
            <v>4443392</v>
          </cell>
          <cell r="F12" t="str">
            <v>capita</v>
          </cell>
          <cell r="G12">
            <v>40706</v>
          </cell>
        </row>
        <row r="13">
          <cell r="A13" t="str">
            <v>Population-Cyprus-2005</v>
          </cell>
          <cell r="B13" t="str">
            <v>Population</v>
          </cell>
          <cell r="C13" t="str">
            <v>Cyprus</v>
          </cell>
          <cell r="D13">
            <v>2005</v>
          </cell>
          <cell r="E13">
            <v>757794</v>
          </cell>
          <cell r="F13" t="str">
            <v>capita</v>
          </cell>
          <cell r="G13">
            <v>40706</v>
          </cell>
        </row>
        <row r="14">
          <cell r="A14" t="str">
            <v>Population-Czech Republic-2005</v>
          </cell>
          <cell r="B14" t="str">
            <v>Population</v>
          </cell>
          <cell r="C14" t="str">
            <v>Czech Republic</v>
          </cell>
          <cell r="D14">
            <v>2005</v>
          </cell>
          <cell r="E14">
            <v>10235828</v>
          </cell>
          <cell r="F14" t="str">
            <v>capita</v>
          </cell>
          <cell r="G14">
            <v>40706</v>
          </cell>
        </row>
        <row r="15">
          <cell r="A15" t="str">
            <v>Population-Denmark-2005</v>
          </cell>
          <cell r="B15" t="str">
            <v>Population</v>
          </cell>
          <cell r="C15" t="str">
            <v>Denmark</v>
          </cell>
          <cell r="D15">
            <v>2005</v>
          </cell>
          <cell r="E15">
            <v>5419432</v>
          </cell>
          <cell r="F15" t="str">
            <v>capita</v>
          </cell>
          <cell r="G15">
            <v>40706</v>
          </cell>
        </row>
        <row r="16">
          <cell r="A16" t="str">
            <v>Population-Estonia-2005</v>
          </cell>
          <cell r="B16" t="str">
            <v>Population</v>
          </cell>
          <cell r="C16" t="str">
            <v>Estonia</v>
          </cell>
          <cell r="D16">
            <v>2005</v>
          </cell>
          <cell r="E16">
            <v>1346097</v>
          </cell>
          <cell r="F16" t="str">
            <v>capita</v>
          </cell>
          <cell r="G16">
            <v>40706</v>
          </cell>
        </row>
        <row r="17">
          <cell r="A17" t="str">
            <v>Population-Finland-2005</v>
          </cell>
          <cell r="B17" t="str">
            <v>Population</v>
          </cell>
          <cell r="C17" t="str">
            <v>Finland</v>
          </cell>
          <cell r="D17">
            <v>2005</v>
          </cell>
          <cell r="E17">
            <v>5246096</v>
          </cell>
          <cell r="F17" t="str">
            <v>capita</v>
          </cell>
          <cell r="G17">
            <v>40706</v>
          </cell>
        </row>
        <row r="18">
          <cell r="A18" t="str">
            <v>Population-France-2005</v>
          </cell>
          <cell r="B18" t="str">
            <v>Population</v>
          </cell>
          <cell r="C18" t="str">
            <v>France</v>
          </cell>
          <cell r="D18">
            <v>2005</v>
          </cell>
          <cell r="E18">
            <v>62885822</v>
          </cell>
          <cell r="F18" t="str">
            <v>capita</v>
          </cell>
          <cell r="G18">
            <v>40706</v>
          </cell>
        </row>
        <row r="19">
          <cell r="A19" t="str">
            <v>Population-Georgia-2005</v>
          </cell>
          <cell r="B19" t="str">
            <v>Population</v>
          </cell>
          <cell r="C19" t="str">
            <v>Georgia</v>
          </cell>
          <cell r="D19">
            <v>2005</v>
          </cell>
          <cell r="E19">
            <v>4361372</v>
          </cell>
          <cell r="F19" t="str">
            <v>capita</v>
          </cell>
          <cell r="G19">
            <v>40706</v>
          </cell>
        </row>
        <row r="20">
          <cell r="A20" t="str">
            <v>Population-Germany-2005</v>
          </cell>
          <cell r="B20" t="str">
            <v>Population</v>
          </cell>
          <cell r="C20" t="str">
            <v>Germany</v>
          </cell>
          <cell r="D20">
            <v>2005</v>
          </cell>
          <cell r="E20">
            <v>82469422</v>
          </cell>
          <cell r="F20" t="str">
            <v>capita</v>
          </cell>
          <cell r="G20">
            <v>40706</v>
          </cell>
        </row>
        <row r="21">
          <cell r="A21" t="str">
            <v>Population-Greece-2005</v>
          </cell>
          <cell r="B21" t="str">
            <v>Population</v>
          </cell>
          <cell r="C21" t="str">
            <v>Greece</v>
          </cell>
          <cell r="D21">
            <v>2005</v>
          </cell>
          <cell r="E21">
            <v>11103965</v>
          </cell>
          <cell r="F21" t="str">
            <v>capita</v>
          </cell>
          <cell r="G21">
            <v>40706</v>
          </cell>
        </row>
        <row r="22">
          <cell r="A22" t="str">
            <v>Population-Hungary-2005</v>
          </cell>
          <cell r="B22" t="str">
            <v>Population</v>
          </cell>
          <cell r="C22" t="str">
            <v>Hungary</v>
          </cell>
          <cell r="D22">
            <v>2005</v>
          </cell>
          <cell r="E22">
            <v>10087065</v>
          </cell>
          <cell r="F22" t="str">
            <v>capita</v>
          </cell>
          <cell r="G22">
            <v>40706</v>
          </cell>
        </row>
        <row r="23">
          <cell r="A23" t="str">
            <v>Population-Iceland-2005</v>
          </cell>
          <cell r="B23" t="str">
            <v>Population</v>
          </cell>
          <cell r="C23" t="str">
            <v>Iceland</v>
          </cell>
          <cell r="D23">
            <v>2005</v>
          </cell>
          <cell r="E23">
            <v>296734</v>
          </cell>
          <cell r="F23" t="str">
            <v>capita</v>
          </cell>
          <cell r="G23">
            <v>40706</v>
          </cell>
        </row>
        <row r="24">
          <cell r="A24" t="str">
            <v>Population-Ireland-2005</v>
          </cell>
          <cell r="B24" t="str">
            <v>Population</v>
          </cell>
          <cell r="C24" t="str">
            <v>Ireland</v>
          </cell>
          <cell r="D24">
            <v>2005</v>
          </cell>
          <cell r="E24">
            <v>4159096</v>
          </cell>
          <cell r="F24" t="str">
            <v>capita</v>
          </cell>
          <cell r="G24">
            <v>40706</v>
          </cell>
        </row>
        <row r="25">
          <cell r="A25" t="str">
            <v>Population-Israel-2005</v>
          </cell>
          <cell r="B25" t="str">
            <v>Population</v>
          </cell>
          <cell r="C25" t="str">
            <v>Israel</v>
          </cell>
          <cell r="D25">
            <v>2005</v>
          </cell>
          <cell r="E25">
            <v>6930100</v>
          </cell>
          <cell r="F25" t="str">
            <v>capita</v>
          </cell>
          <cell r="G25">
            <v>40706</v>
          </cell>
        </row>
        <row r="26">
          <cell r="A26" t="str">
            <v>Population-Italy-2005</v>
          </cell>
          <cell r="B26" t="str">
            <v>Population</v>
          </cell>
          <cell r="C26" t="str">
            <v>Italy</v>
          </cell>
          <cell r="D26">
            <v>2005</v>
          </cell>
          <cell r="E26">
            <v>58607043</v>
          </cell>
          <cell r="F26" t="str">
            <v>capita</v>
          </cell>
          <cell r="G26">
            <v>40706</v>
          </cell>
        </row>
        <row r="27">
          <cell r="A27" t="str">
            <v>Population-Kazakhstan-2005</v>
          </cell>
          <cell r="B27" t="str">
            <v>Population</v>
          </cell>
          <cell r="C27" t="str">
            <v>Kazakhstan</v>
          </cell>
          <cell r="D27">
            <v>2005</v>
          </cell>
          <cell r="E27">
            <v>15147029</v>
          </cell>
          <cell r="F27" t="str">
            <v>capita</v>
          </cell>
          <cell r="G27">
            <v>40706</v>
          </cell>
        </row>
        <row r="28">
          <cell r="A28" t="str">
            <v>Population-Kyrgyzstan-2005</v>
          </cell>
          <cell r="B28" t="str">
            <v>Population</v>
          </cell>
          <cell r="C28" t="str">
            <v>Kyrgyzstan</v>
          </cell>
          <cell r="D28">
            <v>2005</v>
          </cell>
          <cell r="E28">
            <v>5115750</v>
          </cell>
          <cell r="F28" t="str">
            <v>capita</v>
          </cell>
          <cell r="G28">
            <v>40706</v>
          </cell>
        </row>
        <row r="29">
          <cell r="A29" t="str">
            <v>Population-Latvia-2005</v>
          </cell>
          <cell r="B29" t="str">
            <v>Population</v>
          </cell>
          <cell r="C29" t="str">
            <v>Latvia</v>
          </cell>
          <cell r="D29">
            <v>2005</v>
          </cell>
          <cell r="E29">
            <v>2300512</v>
          </cell>
          <cell r="F29" t="str">
            <v>capita</v>
          </cell>
          <cell r="G29">
            <v>40706</v>
          </cell>
        </row>
        <row r="30">
          <cell r="A30" t="str">
            <v>Population-Liechtenstein-2005</v>
          </cell>
          <cell r="B30" t="str">
            <v>Population</v>
          </cell>
          <cell r="C30" t="str">
            <v>Liechtenstein</v>
          </cell>
          <cell r="D30">
            <v>2005</v>
          </cell>
          <cell r="E30">
            <v>34716</v>
          </cell>
          <cell r="F30" t="str">
            <v>capita</v>
          </cell>
          <cell r="G30">
            <v>40706</v>
          </cell>
        </row>
        <row r="31">
          <cell r="A31" t="str">
            <v>Population-Lithuania-2005</v>
          </cell>
          <cell r="B31" t="str">
            <v>Population</v>
          </cell>
          <cell r="C31" t="str">
            <v>Lithuania</v>
          </cell>
          <cell r="D31">
            <v>2005</v>
          </cell>
          <cell r="E31">
            <v>3414304</v>
          </cell>
          <cell r="F31" t="str">
            <v>capita</v>
          </cell>
          <cell r="G31">
            <v>40706</v>
          </cell>
        </row>
        <row r="32">
          <cell r="A32" t="str">
            <v>Population-Luxembourg-2005</v>
          </cell>
          <cell r="B32" t="str">
            <v>Population</v>
          </cell>
          <cell r="C32" t="str">
            <v>Luxembourg</v>
          </cell>
          <cell r="D32">
            <v>2005</v>
          </cell>
          <cell r="E32">
            <v>465158</v>
          </cell>
          <cell r="F32" t="str">
            <v>capita</v>
          </cell>
          <cell r="G32">
            <v>40706</v>
          </cell>
        </row>
        <row r="33">
          <cell r="A33" t="str">
            <v>Population-Malta-2005</v>
          </cell>
          <cell r="B33" t="str">
            <v>Population</v>
          </cell>
          <cell r="C33" t="str">
            <v>Malta</v>
          </cell>
          <cell r="D33">
            <v>2005</v>
          </cell>
          <cell r="E33">
            <v>403837</v>
          </cell>
          <cell r="F33" t="str">
            <v>capita</v>
          </cell>
          <cell r="G33">
            <v>40706</v>
          </cell>
        </row>
        <row r="34">
          <cell r="A34" t="str">
            <v>Population-Monaco-2005</v>
          </cell>
          <cell r="B34" t="str">
            <v>Population</v>
          </cell>
          <cell r="C34" t="str">
            <v>Monaco</v>
          </cell>
          <cell r="D34">
            <v>2005</v>
          </cell>
          <cell r="E34">
            <v>32453</v>
          </cell>
          <cell r="F34" t="str">
            <v>capita</v>
          </cell>
          <cell r="G34">
            <v>40706</v>
          </cell>
        </row>
        <row r="35">
          <cell r="A35" t="str">
            <v>Population-Montenegro-2005</v>
          </cell>
          <cell r="B35" t="str">
            <v>Population</v>
          </cell>
          <cell r="C35" t="str">
            <v>Montenegro</v>
          </cell>
          <cell r="D35">
            <v>2005</v>
          </cell>
          <cell r="E35">
            <v>623277</v>
          </cell>
          <cell r="F35" t="str">
            <v>capita</v>
          </cell>
          <cell r="G35">
            <v>40706</v>
          </cell>
        </row>
        <row r="36">
          <cell r="A36" t="str">
            <v>Population-Netherlands-2005</v>
          </cell>
          <cell r="B36" t="str">
            <v>Population</v>
          </cell>
          <cell r="C36" t="str">
            <v>Netherlands</v>
          </cell>
          <cell r="D36">
            <v>2005</v>
          </cell>
          <cell r="E36">
            <v>16319868</v>
          </cell>
          <cell r="F36" t="str">
            <v>capita</v>
          </cell>
          <cell r="G36">
            <v>40706</v>
          </cell>
        </row>
        <row r="37">
          <cell r="A37" t="str">
            <v>Population-Norway-2005</v>
          </cell>
          <cell r="B37" t="str">
            <v>Population</v>
          </cell>
          <cell r="C37" t="str">
            <v>Norway</v>
          </cell>
          <cell r="D37">
            <v>2005</v>
          </cell>
          <cell r="E37">
            <v>4623291</v>
          </cell>
          <cell r="F37" t="str">
            <v>capita</v>
          </cell>
          <cell r="G37">
            <v>40706</v>
          </cell>
        </row>
        <row r="38">
          <cell r="A38" t="str">
            <v>Population-Poland-2005</v>
          </cell>
          <cell r="B38" t="str">
            <v>Population</v>
          </cell>
          <cell r="C38" t="str">
            <v>Poland</v>
          </cell>
          <cell r="D38">
            <v>2005</v>
          </cell>
          <cell r="E38">
            <v>38165445</v>
          </cell>
          <cell r="F38" t="str">
            <v>capita</v>
          </cell>
          <cell r="G38">
            <v>40706</v>
          </cell>
        </row>
        <row r="39">
          <cell r="A39" t="str">
            <v>Population-Portugal-2005</v>
          </cell>
          <cell r="B39" t="str">
            <v>Population</v>
          </cell>
          <cell r="C39" t="str">
            <v>Portugal</v>
          </cell>
          <cell r="D39">
            <v>2005</v>
          </cell>
          <cell r="E39">
            <v>10549424</v>
          </cell>
          <cell r="F39" t="str">
            <v>capita</v>
          </cell>
          <cell r="G39">
            <v>40706</v>
          </cell>
        </row>
        <row r="40">
          <cell r="A40" t="str">
            <v>Population-Republic of Moldova-2005</v>
          </cell>
          <cell r="B40" t="str">
            <v>Population</v>
          </cell>
          <cell r="C40" t="str">
            <v>Republic of Moldova</v>
          </cell>
          <cell r="D40">
            <v>2005</v>
          </cell>
          <cell r="E40">
            <v>3595186</v>
          </cell>
          <cell r="F40" t="str">
            <v>capita</v>
          </cell>
          <cell r="G40">
            <v>40706</v>
          </cell>
        </row>
        <row r="41">
          <cell r="A41" t="str">
            <v>Population-Romania-2005</v>
          </cell>
          <cell r="B41" t="str">
            <v>Population</v>
          </cell>
          <cell r="C41" t="str">
            <v>Romania</v>
          </cell>
          <cell r="D41">
            <v>2005</v>
          </cell>
          <cell r="E41">
            <v>21634370</v>
          </cell>
          <cell r="F41" t="str">
            <v>capita</v>
          </cell>
          <cell r="G41">
            <v>40706</v>
          </cell>
        </row>
        <row r="42">
          <cell r="A42" t="str">
            <v>Population-Russian Federation-2005</v>
          </cell>
          <cell r="B42" t="str">
            <v>Population</v>
          </cell>
          <cell r="C42" t="str">
            <v>Russian Federation</v>
          </cell>
          <cell r="D42">
            <v>2005</v>
          </cell>
          <cell r="E42">
            <v>143953092</v>
          </cell>
          <cell r="F42" t="str">
            <v>capita</v>
          </cell>
          <cell r="G42">
            <v>40706</v>
          </cell>
        </row>
        <row r="43">
          <cell r="A43" t="str">
            <v>Population-San Marino-2005</v>
          </cell>
          <cell r="B43" t="str">
            <v>Population</v>
          </cell>
          <cell r="C43" t="str">
            <v>San Marino</v>
          </cell>
          <cell r="D43">
            <v>2005</v>
          </cell>
          <cell r="E43">
            <v>29836</v>
          </cell>
          <cell r="F43" t="str">
            <v>capita</v>
          </cell>
          <cell r="G43">
            <v>40706</v>
          </cell>
        </row>
        <row r="44">
          <cell r="A44" t="str">
            <v>Population-Serbia-2005</v>
          </cell>
          <cell r="B44" t="str">
            <v>Population</v>
          </cell>
          <cell r="C44" t="str">
            <v>Serbia</v>
          </cell>
          <cell r="D44">
            <v>2005</v>
          </cell>
          <cell r="E44">
            <v>7440768</v>
          </cell>
          <cell r="F44" t="str">
            <v>capita</v>
          </cell>
          <cell r="G44">
            <v>40706</v>
          </cell>
        </row>
        <row r="45">
          <cell r="A45" t="str">
            <v>Population-Slovak Republic-2005</v>
          </cell>
          <cell r="B45" t="str">
            <v>Population</v>
          </cell>
          <cell r="C45" t="str">
            <v>Slovak Republic</v>
          </cell>
          <cell r="D45">
            <v>2005</v>
          </cell>
          <cell r="E45">
            <v>5387001</v>
          </cell>
          <cell r="F45" t="str">
            <v>capita</v>
          </cell>
          <cell r="G45">
            <v>40706</v>
          </cell>
        </row>
        <row r="46">
          <cell r="A46" t="str">
            <v>Population-Slovenia-2005</v>
          </cell>
          <cell r="B46" t="str">
            <v>Population</v>
          </cell>
          <cell r="C46" t="str">
            <v>Slovenia</v>
          </cell>
          <cell r="D46">
            <v>2005</v>
          </cell>
          <cell r="E46">
            <v>2000474</v>
          </cell>
          <cell r="F46" t="str">
            <v>capita</v>
          </cell>
          <cell r="G46">
            <v>40706</v>
          </cell>
        </row>
        <row r="47">
          <cell r="A47" t="str">
            <v>Population-Spain-2005</v>
          </cell>
          <cell r="B47" t="str">
            <v>Population</v>
          </cell>
          <cell r="C47" t="str">
            <v>Spain</v>
          </cell>
          <cell r="D47">
            <v>2005</v>
          </cell>
          <cell r="E47">
            <v>43398142</v>
          </cell>
          <cell r="F47" t="str">
            <v>capita</v>
          </cell>
          <cell r="G47">
            <v>40706</v>
          </cell>
        </row>
        <row r="48">
          <cell r="A48" t="str">
            <v>Population-Sweden-2005</v>
          </cell>
          <cell r="B48" t="str">
            <v>Population</v>
          </cell>
          <cell r="C48" t="str">
            <v>Sweden</v>
          </cell>
          <cell r="D48">
            <v>2005</v>
          </cell>
          <cell r="E48">
            <v>9029572</v>
          </cell>
          <cell r="F48" t="str">
            <v>capita</v>
          </cell>
          <cell r="G48">
            <v>40706</v>
          </cell>
        </row>
        <row r="49">
          <cell r="A49" t="str">
            <v>Population-Switzerland-2005</v>
          </cell>
          <cell r="B49" t="str">
            <v>Population</v>
          </cell>
          <cell r="C49" t="str">
            <v>Switzerland</v>
          </cell>
          <cell r="D49">
            <v>2005</v>
          </cell>
          <cell r="E49">
            <v>7437115</v>
          </cell>
          <cell r="F49" t="str">
            <v>capita</v>
          </cell>
          <cell r="G49">
            <v>40706</v>
          </cell>
        </row>
        <row r="50">
          <cell r="A50" t="str">
            <v>Population-Tajikistan-2005</v>
          </cell>
          <cell r="B50" t="str">
            <v>Population</v>
          </cell>
          <cell r="C50" t="str">
            <v>Tajikistan</v>
          </cell>
          <cell r="D50">
            <v>2005</v>
          </cell>
          <cell r="E50">
            <v>6535358</v>
          </cell>
          <cell r="F50" t="str">
            <v>capita</v>
          </cell>
          <cell r="G50">
            <v>40706</v>
          </cell>
        </row>
        <row r="51">
          <cell r="A51" t="str">
            <v>Population-The fYR of Macedonia-2005</v>
          </cell>
          <cell r="B51" t="str">
            <v>Population</v>
          </cell>
          <cell r="C51" t="str">
            <v>The fYR of Macedonia</v>
          </cell>
          <cell r="D51">
            <v>2005</v>
          </cell>
          <cell r="E51">
            <v>2036855</v>
          </cell>
          <cell r="F51" t="str">
            <v>capita</v>
          </cell>
          <cell r="G51">
            <v>40706</v>
          </cell>
        </row>
        <row r="52">
          <cell r="A52" t="str">
            <v>Population-Turkey-2005</v>
          </cell>
          <cell r="B52" t="str">
            <v>Population</v>
          </cell>
          <cell r="C52" t="str">
            <v>Turkey</v>
          </cell>
          <cell r="D52">
            <v>2005</v>
          </cell>
          <cell r="E52">
            <v>72064992</v>
          </cell>
          <cell r="F52" t="str">
            <v>capita</v>
          </cell>
          <cell r="G52">
            <v>40706</v>
          </cell>
        </row>
        <row r="53">
          <cell r="A53" t="str">
            <v>Population-Turkmenistan-2005</v>
          </cell>
          <cell r="B53" t="str">
            <v>Population</v>
          </cell>
          <cell r="C53" t="str">
            <v>Turkmenistan</v>
          </cell>
          <cell r="D53">
            <v>2005</v>
          </cell>
          <cell r="E53">
            <v>5280246</v>
          </cell>
          <cell r="F53" t="str">
            <v>capita</v>
          </cell>
          <cell r="G53">
            <v>40706</v>
          </cell>
        </row>
        <row r="54">
          <cell r="A54" t="str">
            <v>Population-Ukraine-2005</v>
          </cell>
          <cell r="B54" t="str">
            <v>Population</v>
          </cell>
          <cell r="C54" t="str">
            <v>Ukraine</v>
          </cell>
          <cell r="D54">
            <v>2005</v>
          </cell>
          <cell r="E54">
            <v>46924816</v>
          </cell>
          <cell r="F54" t="str">
            <v>capita</v>
          </cell>
          <cell r="G54">
            <v>40706</v>
          </cell>
        </row>
        <row r="55">
          <cell r="A55" t="str">
            <v>Population-United Kingdom-2005</v>
          </cell>
          <cell r="B55" t="str">
            <v>Population</v>
          </cell>
          <cell r="C55" t="str">
            <v>United Kingdom</v>
          </cell>
          <cell r="D55">
            <v>2005</v>
          </cell>
          <cell r="E55">
            <v>60224306</v>
          </cell>
          <cell r="F55" t="str">
            <v>capita</v>
          </cell>
          <cell r="G55">
            <v>40706</v>
          </cell>
        </row>
        <row r="56">
          <cell r="A56" t="str">
            <v>Population-United States-2005</v>
          </cell>
          <cell r="B56" t="str">
            <v>Population</v>
          </cell>
          <cell r="C56" t="str">
            <v>United States</v>
          </cell>
          <cell r="D56">
            <v>2005</v>
          </cell>
          <cell r="E56">
            <v>295895897</v>
          </cell>
          <cell r="F56" t="str">
            <v>capita</v>
          </cell>
          <cell r="G56">
            <v>40706</v>
          </cell>
        </row>
        <row r="57">
          <cell r="A57" t="str">
            <v>Population-Uzbekistan-2005</v>
          </cell>
          <cell r="B57" t="str">
            <v>Population</v>
          </cell>
          <cell r="C57" t="str">
            <v>Uzbekistan</v>
          </cell>
          <cell r="D57">
            <v>2005</v>
          </cell>
          <cell r="E57">
            <v>26593123</v>
          </cell>
          <cell r="F57" t="str">
            <v>capita</v>
          </cell>
          <cell r="G57">
            <v>40706</v>
          </cell>
        </row>
        <row r="58">
          <cell r="A58" t="str">
            <v>Population-Albania-2007</v>
          </cell>
          <cell r="B58" t="str">
            <v>Population</v>
          </cell>
          <cell r="C58" t="str">
            <v>Albania</v>
          </cell>
          <cell r="D58">
            <v>2007</v>
          </cell>
          <cell r="E58">
            <v>3161337</v>
          </cell>
          <cell r="F58" t="str">
            <v>capita</v>
          </cell>
          <cell r="G58">
            <v>40706</v>
          </cell>
        </row>
        <row r="59">
          <cell r="A59" t="str">
            <v>Population-Andorra-2007</v>
          </cell>
          <cell r="B59" t="str">
            <v>Population</v>
          </cell>
          <cell r="C59" t="str">
            <v>Andorra</v>
          </cell>
          <cell r="D59">
            <v>2007</v>
          </cell>
          <cell r="E59">
            <v>82180</v>
          </cell>
          <cell r="F59" t="str">
            <v>capita</v>
          </cell>
          <cell r="G59">
            <v>40706</v>
          </cell>
        </row>
        <row r="60">
          <cell r="A60" t="str">
            <v>Population-Armenia-2007</v>
          </cell>
          <cell r="B60" t="str">
            <v>Population</v>
          </cell>
          <cell r="C60" t="str">
            <v>Armenia</v>
          </cell>
          <cell r="D60">
            <v>2007</v>
          </cell>
          <cell r="E60">
            <v>3226520</v>
          </cell>
          <cell r="F60" t="str">
            <v>capita</v>
          </cell>
          <cell r="G60">
            <v>40706</v>
          </cell>
        </row>
        <row r="61">
          <cell r="A61" t="str">
            <v>Population-Austria-2007</v>
          </cell>
          <cell r="B61" t="str">
            <v>Population</v>
          </cell>
          <cell r="C61" t="str">
            <v>Austria</v>
          </cell>
          <cell r="D61">
            <v>2007</v>
          </cell>
          <cell r="E61">
            <v>8300788</v>
          </cell>
          <cell r="F61" t="str">
            <v>capita</v>
          </cell>
          <cell r="G61">
            <v>40706</v>
          </cell>
        </row>
        <row r="62">
          <cell r="A62" t="str">
            <v>Population-Azerbaijan-2007</v>
          </cell>
          <cell r="B62" t="str">
            <v>Population</v>
          </cell>
          <cell r="C62" t="str">
            <v>Azerbaijan</v>
          </cell>
          <cell r="D62">
            <v>2007</v>
          </cell>
          <cell r="E62">
            <v>8722998</v>
          </cell>
          <cell r="F62" t="str">
            <v>capita</v>
          </cell>
          <cell r="G62">
            <v>40706</v>
          </cell>
        </row>
        <row r="63">
          <cell r="A63" t="str">
            <v>Population-Belarus-2007</v>
          </cell>
          <cell r="B63" t="str">
            <v>Population</v>
          </cell>
          <cell r="C63" t="str">
            <v>Belarus</v>
          </cell>
          <cell r="D63">
            <v>2007</v>
          </cell>
          <cell r="E63">
            <v>9702116</v>
          </cell>
          <cell r="F63" t="str">
            <v>capita</v>
          </cell>
          <cell r="G63">
            <v>40706</v>
          </cell>
        </row>
        <row r="64">
          <cell r="A64" t="str">
            <v>Population-Belgium-2007</v>
          </cell>
          <cell r="B64" t="str">
            <v>Population</v>
          </cell>
          <cell r="C64" t="str">
            <v>Belgium</v>
          </cell>
          <cell r="D64">
            <v>2007</v>
          </cell>
          <cell r="E64">
            <v>10625700</v>
          </cell>
          <cell r="F64" t="str">
            <v>capita</v>
          </cell>
          <cell r="G64">
            <v>40706</v>
          </cell>
        </row>
        <row r="65">
          <cell r="A65" t="str">
            <v>Population-Bosnia and Herzegovina-2007</v>
          </cell>
          <cell r="B65" t="str">
            <v>Population</v>
          </cell>
          <cell r="C65" t="str">
            <v>Bosnia and Herzegovina</v>
          </cell>
          <cell r="D65">
            <v>2007</v>
          </cell>
          <cell r="E65">
            <v>3934816</v>
          </cell>
          <cell r="F65" t="str">
            <v>capita</v>
          </cell>
          <cell r="G65">
            <v>40706</v>
          </cell>
        </row>
        <row r="66">
          <cell r="A66" t="str">
            <v>Population-Bulgaria-2007</v>
          </cell>
          <cell r="B66" t="str">
            <v>Population</v>
          </cell>
          <cell r="C66" t="str">
            <v>Bulgaria</v>
          </cell>
          <cell r="D66">
            <v>2007</v>
          </cell>
          <cell r="E66">
            <v>7659764</v>
          </cell>
          <cell r="F66" t="str">
            <v>capita</v>
          </cell>
          <cell r="G66">
            <v>40706</v>
          </cell>
        </row>
        <row r="67">
          <cell r="A67" t="str">
            <v>Population-Canada-2007</v>
          </cell>
          <cell r="B67" t="str">
            <v>Population</v>
          </cell>
          <cell r="C67" t="str">
            <v>Canada</v>
          </cell>
          <cell r="D67">
            <v>2007</v>
          </cell>
          <cell r="E67">
            <v>32931956</v>
          </cell>
          <cell r="F67" t="str">
            <v>capita</v>
          </cell>
          <cell r="G67">
            <v>40706</v>
          </cell>
        </row>
        <row r="68">
          <cell r="A68" t="str">
            <v>Population-Croatia-2007</v>
          </cell>
          <cell r="B68" t="str">
            <v>Population</v>
          </cell>
          <cell r="C68" t="str">
            <v>Croatia</v>
          </cell>
          <cell r="D68">
            <v>2007</v>
          </cell>
          <cell r="E68">
            <v>4438820</v>
          </cell>
          <cell r="F68" t="str">
            <v>capita</v>
          </cell>
          <cell r="G68">
            <v>40706</v>
          </cell>
        </row>
        <row r="69">
          <cell r="A69" t="str">
            <v>Population-Cyprus-2007</v>
          </cell>
          <cell r="B69" t="str">
            <v>Population</v>
          </cell>
          <cell r="C69" t="str">
            <v>Cyprus</v>
          </cell>
          <cell r="D69">
            <v>2007</v>
          </cell>
          <cell r="E69">
            <v>783976</v>
          </cell>
          <cell r="F69" t="str">
            <v>capita</v>
          </cell>
          <cell r="G69">
            <v>40706</v>
          </cell>
        </row>
        <row r="70">
          <cell r="A70" t="str">
            <v>Population-Czech Republic-2007</v>
          </cell>
          <cell r="B70" t="str">
            <v>Population</v>
          </cell>
          <cell r="C70" t="str">
            <v>Czech Republic</v>
          </cell>
          <cell r="D70">
            <v>2007</v>
          </cell>
          <cell r="E70">
            <v>10334160</v>
          </cell>
          <cell r="F70" t="str">
            <v>capita</v>
          </cell>
          <cell r="G70">
            <v>40706</v>
          </cell>
        </row>
        <row r="71">
          <cell r="A71" t="str">
            <v>Population-Denmark-2007</v>
          </cell>
          <cell r="B71" t="str">
            <v>Population</v>
          </cell>
          <cell r="C71" t="str">
            <v>Denmark</v>
          </cell>
          <cell r="D71">
            <v>2007</v>
          </cell>
          <cell r="E71">
            <v>5461438</v>
          </cell>
          <cell r="F71" t="str">
            <v>capita</v>
          </cell>
          <cell r="G71">
            <v>40706</v>
          </cell>
        </row>
        <row r="72">
          <cell r="A72" t="str">
            <v>Population-Estonia-2007</v>
          </cell>
          <cell r="B72" t="str">
            <v>Population</v>
          </cell>
          <cell r="C72" t="str">
            <v>Estonia</v>
          </cell>
          <cell r="D72">
            <v>2007</v>
          </cell>
          <cell r="E72">
            <v>1341672</v>
          </cell>
          <cell r="F72" t="str">
            <v>capita</v>
          </cell>
          <cell r="G72">
            <v>40706</v>
          </cell>
        </row>
        <row r="73">
          <cell r="A73" t="str">
            <v>Population-Finland-2007</v>
          </cell>
          <cell r="B73" t="str">
            <v>Population</v>
          </cell>
          <cell r="C73" t="str">
            <v>Finland</v>
          </cell>
          <cell r="D73">
            <v>2007</v>
          </cell>
          <cell r="E73">
            <v>5288720</v>
          </cell>
          <cell r="F73" t="str">
            <v>capita</v>
          </cell>
          <cell r="G73">
            <v>40706</v>
          </cell>
        </row>
        <row r="74">
          <cell r="A74" t="str">
            <v>Population-France-2007</v>
          </cell>
          <cell r="B74" t="str">
            <v>Population</v>
          </cell>
          <cell r="C74" t="str">
            <v>France</v>
          </cell>
          <cell r="D74">
            <v>2007</v>
          </cell>
          <cell r="E74">
            <v>63824699</v>
          </cell>
          <cell r="F74" t="str">
            <v>capita</v>
          </cell>
          <cell r="G74">
            <v>40706</v>
          </cell>
        </row>
        <row r="75">
          <cell r="A75" t="str">
            <v>Population-Georgia-2007</v>
          </cell>
          <cell r="B75" t="str">
            <v>Population</v>
          </cell>
          <cell r="C75" t="str">
            <v>Georgia</v>
          </cell>
          <cell r="D75">
            <v>2007</v>
          </cell>
          <cell r="E75">
            <v>4388386</v>
          </cell>
          <cell r="F75" t="str">
            <v>capita</v>
          </cell>
          <cell r="G75">
            <v>40706</v>
          </cell>
        </row>
        <row r="76">
          <cell r="A76" t="str">
            <v>Population-Germany-2007</v>
          </cell>
          <cell r="B76" t="str">
            <v>Population</v>
          </cell>
          <cell r="C76" t="str">
            <v>Germany</v>
          </cell>
          <cell r="D76">
            <v>2007</v>
          </cell>
          <cell r="E76">
            <v>82266372</v>
          </cell>
          <cell r="F76" t="str">
            <v>capita</v>
          </cell>
          <cell r="G76">
            <v>40706</v>
          </cell>
        </row>
        <row r="77">
          <cell r="A77" t="str">
            <v>Population-Greece-2007</v>
          </cell>
          <cell r="B77" t="str">
            <v>Population</v>
          </cell>
          <cell r="C77" t="str">
            <v>Greece</v>
          </cell>
          <cell r="D77">
            <v>2007</v>
          </cell>
          <cell r="E77">
            <v>11192762</v>
          </cell>
          <cell r="F77" t="str">
            <v>capita</v>
          </cell>
          <cell r="G77">
            <v>40706</v>
          </cell>
        </row>
        <row r="78">
          <cell r="A78" t="str">
            <v>Population-Hungary-2007</v>
          </cell>
          <cell r="B78" t="str">
            <v>Population</v>
          </cell>
          <cell r="C78" t="str">
            <v>Hungary</v>
          </cell>
          <cell r="D78">
            <v>2007</v>
          </cell>
          <cell r="E78">
            <v>10055780</v>
          </cell>
          <cell r="F78" t="str">
            <v>capita</v>
          </cell>
          <cell r="G78">
            <v>40706</v>
          </cell>
        </row>
        <row r="79">
          <cell r="A79" t="str">
            <v>Population-Iceland-2007</v>
          </cell>
          <cell r="B79" t="str">
            <v>Population</v>
          </cell>
          <cell r="C79" t="str">
            <v>Iceland</v>
          </cell>
          <cell r="D79">
            <v>2007</v>
          </cell>
          <cell r="E79">
            <v>311566</v>
          </cell>
          <cell r="F79" t="str">
            <v>capita</v>
          </cell>
          <cell r="G79">
            <v>40706</v>
          </cell>
        </row>
        <row r="80">
          <cell r="A80" t="str">
            <v>Population-Ireland-2007</v>
          </cell>
          <cell r="B80" t="str">
            <v>Population</v>
          </cell>
          <cell r="C80" t="str">
            <v>Ireland</v>
          </cell>
          <cell r="D80">
            <v>2007</v>
          </cell>
          <cell r="E80">
            <v>4356930</v>
          </cell>
          <cell r="F80" t="str">
            <v>capita</v>
          </cell>
          <cell r="G80">
            <v>40706</v>
          </cell>
        </row>
        <row r="81">
          <cell r="A81" t="str">
            <v>Population-Israel-2007</v>
          </cell>
          <cell r="B81" t="str">
            <v>Population</v>
          </cell>
          <cell r="C81" t="str">
            <v>Israel</v>
          </cell>
          <cell r="D81">
            <v>2007</v>
          </cell>
          <cell r="E81">
            <v>7180100</v>
          </cell>
          <cell r="F81" t="str">
            <v>capita</v>
          </cell>
          <cell r="G81">
            <v>40706</v>
          </cell>
        </row>
        <row r="82">
          <cell r="A82" t="str">
            <v>Population-Italy-2007</v>
          </cell>
          <cell r="B82" t="str">
            <v>Population</v>
          </cell>
          <cell r="C82" t="str">
            <v>Italy</v>
          </cell>
          <cell r="D82">
            <v>2007</v>
          </cell>
          <cell r="E82">
            <v>59375288</v>
          </cell>
          <cell r="F82" t="str">
            <v>capita</v>
          </cell>
          <cell r="G82">
            <v>40706</v>
          </cell>
        </row>
        <row r="83">
          <cell r="A83" t="str">
            <v>Population-Kazakhstan-2007</v>
          </cell>
          <cell r="B83" t="str">
            <v>Population</v>
          </cell>
          <cell r="C83" t="str">
            <v>Kazakhstan</v>
          </cell>
          <cell r="D83">
            <v>2007</v>
          </cell>
          <cell r="E83">
            <v>15421861</v>
          </cell>
          <cell r="F83" t="str">
            <v>capita</v>
          </cell>
          <cell r="G83">
            <v>40706</v>
          </cell>
        </row>
        <row r="84">
          <cell r="A84" t="str">
            <v>Population-Kyrgyzstan-2007</v>
          </cell>
          <cell r="B84" t="str">
            <v>Population</v>
          </cell>
          <cell r="C84" t="str">
            <v>Kyrgyzstan</v>
          </cell>
          <cell r="D84">
            <v>2007</v>
          </cell>
          <cell r="E84">
            <v>5207040</v>
          </cell>
          <cell r="F84" t="str">
            <v>capita</v>
          </cell>
          <cell r="G84">
            <v>40706</v>
          </cell>
        </row>
        <row r="85">
          <cell r="A85" t="str">
            <v>Population-Latvia-2007</v>
          </cell>
          <cell r="B85" t="str">
            <v>Population</v>
          </cell>
          <cell r="C85" t="str">
            <v>Latvia</v>
          </cell>
          <cell r="D85">
            <v>2007</v>
          </cell>
          <cell r="E85">
            <v>2276100</v>
          </cell>
          <cell r="F85" t="str">
            <v>capita</v>
          </cell>
          <cell r="G85">
            <v>40706</v>
          </cell>
        </row>
        <row r="86">
          <cell r="A86" t="str">
            <v>Population-Liechtenstein-2007</v>
          </cell>
          <cell r="B86" t="str">
            <v>Population</v>
          </cell>
          <cell r="C86" t="str">
            <v>Liechtenstein</v>
          </cell>
          <cell r="D86">
            <v>2007</v>
          </cell>
          <cell r="E86">
            <v>35341</v>
          </cell>
          <cell r="F86" t="str">
            <v>capita</v>
          </cell>
          <cell r="G86">
            <v>40706</v>
          </cell>
        </row>
        <row r="87">
          <cell r="A87" t="str">
            <v>Population-Lithuania-2007</v>
          </cell>
          <cell r="B87" t="str">
            <v>Population</v>
          </cell>
          <cell r="C87" t="str">
            <v>Lithuania</v>
          </cell>
          <cell r="D87">
            <v>2007</v>
          </cell>
          <cell r="E87">
            <v>3375618</v>
          </cell>
          <cell r="F87" t="str">
            <v>capita</v>
          </cell>
          <cell r="G87">
            <v>40706</v>
          </cell>
        </row>
        <row r="88">
          <cell r="A88" t="str">
            <v>Population-Luxembourg-2007</v>
          </cell>
          <cell r="B88" t="str">
            <v>Population</v>
          </cell>
          <cell r="C88" t="str">
            <v>Luxembourg</v>
          </cell>
          <cell r="D88">
            <v>2007</v>
          </cell>
          <cell r="E88">
            <v>479993</v>
          </cell>
          <cell r="F88" t="str">
            <v>capita</v>
          </cell>
          <cell r="G88">
            <v>40706</v>
          </cell>
        </row>
        <row r="89">
          <cell r="A89" t="str">
            <v>Population-Malta-2007</v>
          </cell>
          <cell r="B89" t="str">
            <v>Population</v>
          </cell>
          <cell r="C89" t="str">
            <v>Malta</v>
          </cell>
          <cell r="D89">
            <v>2007</v>
          </cell>
          <cell r="E89">
            <v>409050</v>
          </cell>
          <cell r="F89" t="str">
            <v>capita</v>
          </cell>
          <cell r="G89">
            <v>40706</v>
          </cell>
        </row>
        <row r="90">
          <cell r="A90" t="str">
            <v>Population-Monaco-2007</v>
          </cell>
          <cell r="B90" t="str">
            <v>Population</v>
          </cell>
          <cell r="C90" t="str">
            <v>Monaco</v>
          </cell>
          <cell r="D90">
            <v>2007</v>
          </cell>
          <cell r="E90">
            <v>32620</v>
          </cell>
          <cell r="F90" t="str">
            <v>capita</v>
          </cell>
          <cell r="G90">
            <v>40706</v>
          </cell>
        </row>
        <row r="91">
          <cell r="A91" t="str">
            <v>Population-Montenegro-2007</v>
          </cell>
          <cell r="B91" t="str">
            <v>Population</v>
          </cell>
          <cell r="C91" t="str">
            <v>Montenegro</v>
          </cell>
          <cell r="D91">
            <v>2007</v>
          </cell>
          <cell r="E91">
            <v>626202</v>
          </cell>
          <cell r="F91" t="str">
            <v>capita</v>
          </cell>
          <cell r="G91">
            <v>40706</v>
          </cell>
        </row>
        <row r="92">
          <cell r="A92" t="str">
            <v>Population-Netherlands-2007</v>
          </cell>
          <cell r="B92" t="str">
            <v>Population</v>
          </cell>
          <cell r="C92" t="str">
            <v>Netherlands</v>
          </cell>
          <cell r="D92">
            <v>2007</v>
          </cell>
          <cell r="E92">
            <v>16381696</v>
          </cell>
          <cell r="F92" t="str">
            <v>capita</v>
          </cell>
          <cell r="G92">
            <v>40706</v>
          </cell>
        </row>
        <row r="93">
          <cell r="A93" t="str">
            <v>Population-Norway-2007</v>
          </cell>
          <cell r="B93" t="str">
            <v>Population</v>
          </cell>
          <cell r="C93" t="str">
            <v>Norway</v>
          </cell>
          <cell r="D93">
            <v>2007</v>
          </cell>
          <cell r="E93">
            <v>4709152</v>
          </cell>
          <cell r="F93" t="str">
            <v>capita</v>
          </cell>
          <cell r="G93">
            <v>40706</v>
          </cell>
        </row>
        <row r="94">
          <cell r="A94" t="str">
            <v>Population-Poland-2007</v>
          </cell>
          <cell r="B94" t="str">
            <v>Population</v>
          </cell>
          <cell r="C94" t="str">
            <v>Poland</v>
          </cell>
          <cell r="D94">
            <v>2007</v>
          </cell>
          <cell r="E94">
            <v>38120560</v>
          </cell>
          <cell r="F94" t="str">
            <v>capita</v>
          </cell>
          <cell r="G94">
            <v>40706</v>
          </cell>
        </row>
        <row r="95">
          <cell r="A95" t="str">
            <v>Population-Portugal-2007</v>
          </cell>
          <cell r="B95" t="str">
            <v>Population</v>
          </cell>
          <cell r="C95" t="str">
            <v>Portugal</v>
          </cell>
          <cell r="D95">
            <v>2007</v>
          </cell>
          <cell r="E95">
            <v>10608335</v>
          </cell>
          <cell r="F95" t="str">
            <v>capita</v>
          </cell>
          <cell r="G95">
            <v>40706</v>
          </cell>
        </row>
        <row r="96">
          <cell r="A96" t="str">
            <v>Population-Republic of Moldova-2007</v>
          </cell>
          <cell r="B96" t="str">
            <v>Population</v>
          </cell>
          <cell r="C96" t="str">
            <v>Republic of Moldova</v>
          </cell>
          <cell r="D96">
            <v>2007</v>
          </cell>
          <cell r="E96">
            <v>3576906</v>
          </cell>
          <cell r="F96" t="str">
            <v>capita</v>
          </cell>
          <cell r="G96">
            <v>40706</v>
          </cell>
        </row>
        <row r="97">
          <cell r="A97" t="str">
            <v>Population-Romania-2007</v>
          </cell>
          <cell r="B97" t="str">
            <v>Population</v>
          </cell>
          <cell r="C97" t="str">
            <v>Romania</v>
          </cell>
          <cell r="D97">
            <v>2007</v>
          </cell>
          <cell r="E97">
            <v>21546873</v>
          </cell>
          <cell r="F97" t="str">
            <v>capita</v>
          </cell>
          <cell r="G97">
            <v>40706</v>
          </cell>
        </row>
        <row r="98">
          <cell r="A98" t="str">
            <v>Population-Russian Federation-2007</v>
          </cell>
          <cell r="B98" t="str">
            <v>Population</v>
          </cell>
          <cell r="C98" t="str">
            <v>Russian Federation</v>
          </cell>
          <cell r="D98">
            <v>2007</v>
          </cell>
          <cell r="E98">
            <v>142114903</v>
          </cell>
          <cell r="F98" t="str">
            <v>capita</v>
          </cell>
          <cell r="G98">
            <v>40706</v>
          </cell>
        </row>
        <row r="99">
          <cell r="A99" t="str">
            <v>Population-San Marino-2007</v>
          </cell>
          <cell r="B99" t="str">
            <v>Population</v>
          </cell>
          <cell r="C99" t="str">
            <v>San Marino</v>
          </cell>
          <cell r="D99">
            <v>2007</v>
          </cell>
          <cell r="E99">
            <v>30580</v>
          </cell>
          <cell r="F99" t="str">
            <v>capita</v>
          </cell>
          <cell r="G99">
            <v>40706</v>
          </cell>
        </row>
        <row r="100">
          <cell r="A100" t="str">
            <v>Population-Serbia-2007</v>
          </cell>
          <cell r="B100" t="str">
            <v>Population</v>
          </cell>
          <cell r="C100" t="str">
            <v>Serbia</v>
          </cell>
          <cell r="D100">
            <v>2007</v>
          </cell>
          <cell r="E100">
            <v>7381579</v>
          </cell>
          <cell r="F100" t="str">
            <v>capita</v>
          </cell>
          <cell r="G100">
            <v>40706</v>
          </cell>
        </row>
        <row r="101">
          <cell r="A101" t="str">
            <v>Population-Slovak Republic-2007</v>
          </cell>
          <cell r="B101" t="str">
            <v>Population</v>
          </cell>
          <cell r="C101" t="str">
            <v>Slovak Republic</v>
          </cell>
          <cell r="D101">
            <v>2007</v>
          </cell>
          <cell r="E101">
            <v>5397318</v>
          </cell>
          <cell r="F101" t="str">
            <v>capita</v>
          </cell>
          <cell r="G101">
            <v>40706</v>
          </cell>
        </row>
        <row r="102">
          <cell r="A102" t="str">
            <v>Population-Slovenia-2007</v>
          </cell>
          <cell r="B102" t="str">
            <v>Population</v>
          </cell>
          <cell r="C102" t="str">
            <v>Slovenia</v>
          </cell>
          <cell r="D102">
            <v>2007</v>
          </cell>
          <cell r="E102">
            <v>2010323</v>
          </cell>
          <cell r="F102" t="str">
            <v>capita</v>
          </cell>
          <cell r="G102">
            <v>40706</v>
          </cell>
        </row>
        <row r="103">
          <cell r="A103" t="str">
            <v>Population-Spain-2007</v>
          </cell>
          <cell r="B103" t="str">
            <v>Population</v>
          </cell>
          <cell r="C103" t="str">
            <v>Spain</v>
          </cell>
          <cell r="D103">
            <v>2007</v>
          </cell>
          <cell r="E103">
            <v>44878945</v>
          </cell>
          <cell r="F103" t="str">
            <v>capita</v>
          </cell>
          <cell r="G103">
            <v>40706</v>
          </cell>
        </row>
        <row r="104">
          <cell r="A104" t="str">
            <v>Population-Sweden-2007</v>
          </cell>
          <cell r="B104" t="str">
            <v>Population</v>
          </cell>
          <cell r="C104" t="str">
            <v>Sweden</v>
          </cell>
          <cell r="D104">
            <v>2007</v>
          </cell>
          <cell r="E104">
            <v>9148092</v>
          </cell>
          <cell r="F104" t="str">
            <v>capita</v>
          </cell>
          <cell r="G104">
            <v>40706</v>
          </cell>
        </row>
        <row r="105">
          <cell r="A105" t="str">
            <v>Population-Switzerland-2007</v>
          </cell>
          <cell r="B105" t="str">
            <v>Population</v>
          </cell>
          <cell r="C105" t="str">
            <v>Switzerland</v>
          </cell>
          <cell r="D105">
            <v>2007</v>
          </cell>
          <cell r="E105">
            <v>7551116</v>
          </cell>
          <cell r="F105" t="str">
            <v>capita</v>
          </cell>
          <cell r="G105">
            <v>40706</v>
          </cell>
        </row>
        <row r="106">
          <cell r="A106" t="str">
            <v>Population-Tajikistan-2007</v>
          </cell>
          <cell r="B106" t="str">
            <v>Population</v>
          </cell>
          <cell r="C106" t="str">
            <v>Tajikistan</v>
          </cell>
          <cell r="D106">
            <v>2007</v>
          </cell>
          <cell r="E106">
            <v>7063800</v>
          </cell>
          <cell r="F106" t="str">
            <v>capita</v>
          </cell>
          <cell r="G106">
            <v>40706</v>
          </cell>
        </row>
        <row r="107">
          <cell r="A107" t="str">
            <v>Population-The fYR of Macedonia-2007</v>
          </cell>
          <cell r="B107" t="str">
            <v>Population</v>
          </cell>
          <cell r="C107" t="str">
            <v>The fYR of Macedonia</v>
          </cell>
          <cell r="D107">
            <v>2007</v>
          </cell>
          <cell r="E107">
            <v>2043559</v>
          </cell>
          <cell r="F107" t="str">
            <v>capita</v>
          </cell>
          <cell r="G107">
            <v>40706</v>
          </cell>
        </row>
        <row r="108">
          <cell r="A108" t="str">
            <v>Population-Turkey-2007</v>
          </cell>
          <cell r="B108" t="str">
            <v>Population</v>
          </cell>
          <cell r="C108" t="str">
            <v>Turkey</v>
          </cell>
          <cell r="D108">
            <v>2007</v>
          </cell>
          <cell r="E108">
            <v>70137756</v>
          </cell>
          <cell r="F108" t="str">
            <v>capita</v>
          </cell>
          <cell r="G108">
            <v>40706</v>
          </cell>
        </row>
        <row r="109">
          <cell r="A109" t="str">
            <v>Population-Turkmenistan-2007</v>
          </cell>
          <cell r="B109" t="str">
            <v>Population</v>
          </cell>
          <cell r="C109" t="str">
            <v>Turkmenistan</v>
          </cell>
          <cell r="D109">
            <v>2007</v>
          </cell>
          <cell r="E109">
            <v>4977386</v>
          </cell>
          <cell r="F109" t="str">
            <v>capita</v>
          </cell>
          <cell r="G109">
            <v>40706</v>
          </cell>
        </row>
        <row r="110">
          <cell r="A110" t="str">
            <v>Population-Ukraine-2007</v>
          </cell>
          <cell r="B110" t="str">
            <v>Population</v>
          </cell>
          <cell r="C110" t="str">
            <v>Ukraine</v>
          </cell>
          <cell r="D110">
            <v>2007</v>
          </cell>
          <cell r="E110">
            <v>46329000</v>
          </cell>
          <cell r="F110" t="str">
            <v>capita</v>
          </cell>
          <cell r="G110">
            <v>40706</v>
          </cell>
        </row>
        <row r="111">
          <cell r="A111" t="str">
            <v>Population-United Kingdom-2007</v>
          </cell>
          <cell r="B111" t="str">
            <v>Population</v>
          </cell>
          <cell r="C111" t="str">
            <v>United Kingdom</v>
          </cell>
          <cell r="D111">
            <v>2007</v>
          </cell>
          <cell r="E111">
            <v>60986648</v>
          </cell>
          <cell r="F111" t="str">
            <v>capita</v>
          </cell>
          <cell r="G111">
            <v>40706</v>
          </cell>
        </row>
        <row r="112">
          <cell r="A112" t="str">
            <v>Population-United States-2007</v>
          </cell>
          <cell r="B112" t="str">
            <v>Population</v>
          </cell>
          <cell r="C112" t="str">
            <v>United States</v>
          </cell>
          <cell r="D112">
            <v>2007</v>
          </cell>
          <cell r="E112">
            <v>301621157</v>
          </cell>
          <cell r="F112" t="str">
            <v>capita</v>
          </cell>
          <cell r="G112">
            <v>40706</v>
          </cell>
        </row>
        <row r="113">
          <cell r="A113" t="str">
            <v>Population-Uzbekistan-2007</v>
          </cell>
          <cell r="B113" t="str">
            <v>Population</v>
          </cell>
          <cell r="C113" t="str">
            <v>Uzbekistan</v>
          </cell>
          <cell r="D113">
            <v>2007</v>
          </cell>
          <cell r="E113">
            <v>27372260</v>
          </cell>
          <cell r="F113" t="str">
            <v>capita</v>
          </cell>
          <cell r="G113">
            <v>40706</v>
          </cell>
        </row>
        <row r="114">
          <cell r="A114" t="str">
            <v>Population-Albania-2009</v>
          </cell>
          <cell r="B114" t="str">
            <v>Population</v>
          </cell>
          <cell r="C114" t="str">
            <v>Albania</v>
          </cell>
          <cell r="D114">
            <v>2009</v>
          </cell>
          <cell r="E114">
            <v>3194417</v>
          </cell>
          <cell r="F114" t="str">
            <v>capita</v>
          </cell>
          <cell r="G114">
            <v>40706</v>
          </cell>
        </row>
        <row r="115">
          <cell r="A115" t="str">
            <v>Population-Andorra-2009</v>
          </cell>
          <cell r="B115" t="str">
            <v>Population</v>
          </cell>
          <cell r="C115" t="str">
            <v>Andorra</v>
          </cell>
          <cell r="D115">
            <v>2009</v>
          </cell>
          <cell r="E115">
            <v>85168</v>
          </cell>
          <cell r="F115" t="str">
            <v>capita</v>
          </cell>
          <cell r="G115">
            <v>40706</v>
          </cell>
        </row>
        <row r="116">
          <cell r="A116" t="str">
            <v>Population-Armenia-2009</v>
          </cell>
          <cell r="B116" t="str">
            <v>Population</v>
          </cell>
          <cell r="C116" t="str">
            <v>Armenia</v>
          </cell>
          <cell r="D116">
            <v>2009</v>
          </cell>
          <cell r="E116">
            <v>3243729</v>
          </cell>
          <cell r="F116" t="str">
            <v>capita</v>
          </cell>
          <cell r="G116">
            <v>40706</v>
          </cell>
        </row>
        <row r="117">
          <cell r="A117" t="str">
            <v>Population-Austria-2009</v>
          </cell>
          <cell r="B117" t="str">
            <v>Population</v>
          </cell>
          <cell r="C117" t="str">
            <v>Austria</v>
          </cell>
          <cell r="D117">
            <v>2009</v>
          </cell>
          <cell r="E117">
            <v>8365275</v>
          </cell>
          <cell r="F117" t="str">
            <v>capita</v>
          </cell>
          <cell r="G117">
            <v>40706</v>
          </cell>
        </row>
        <row r="118">
          <cell r="A118" t="str">
            <v>Population-Azerbaijan-2009</v>
          </cell>
          <cell r="B118" t="str">
            <v>Population</v>
          </cell>
          <cell r="C118" t="str">
            <v>Azerbaijan</v>
          </cell>
          <cell r="D118">
            <v>2009</v>
          </cell>
          <cell r="E118">
            <v>8947314</v>
          </cell>
          <cell r="F118" t="str">
            <v>capita</v>
          </cell>
          <cell r="G118">
            <v>40706</v>
          </cell>
        </row>
        <row r="119">
          <cell r="A119" t="str">
            <v>Population-Belarus-2009</v>
          </cell>
          <cell r="B119" t="str">
            <v>Population</v>
          </cell>
          <cell r="C119" t="str">
            <v>Belarus</v>
          </cell>
          <cell r="D119">
            <v>2009</v>
          </cell>
          <cell r="E119">
            <v>9576045</v>
          </cell>
          <cell r="F119" t="str">
            <v>capita</v>
          </cell>
          <cell r="G119">
            <v>40706</v>
          </cell>
        </row>
        <row r="120">
          <cell r="A120" t="str">
            <v>Population-Belgium-2009</v>
          </cell>
          <cell r="B120" t="str">
            <v>Population</v>
          </cell>
          <cell r="C120" t="str">
            <v>Belgium</v>
          </cell>
          <cell r="D120">
            <v>2009</v>
          </cell>
          <cell r="E120">
            <v>10796492</v>
          </cell>
          <cell r="F120" t="str">
            <v>capita</v>
          </cell>
          <cell r="G120">
            <v>40706</v>
          </cell>
        </row>
        <row r="121">
          <cell r="A121" t="str">
            <v>Population-Bosnia and Herzegovina-2009</v>
          </cell>
          <cell r="B121" t="str">
            <v>Population</v>
          </cell>
          <cell r="C121" t="str">
            <v>Bosnia and Herzegovina</v>
          </cell>
          <cell r="D121">
            <v>2009</v>
          </cell>
          <cell r="E121">
            <v>3942701</v>
          </cell>
          <cell r="F121" t="str">
            <v>capita</v>
          </cell>
          <cell r="G121">
            <v>40706</v>
          </cell>
        </row>
        <row r="122">
          <cell r="A122" t="str">
            <v>Population-Bulgaria-2009</v>
          </cell>
          <cell r="B122" t="str">
            <v>Population</v>
          </cell>
          <cell r="C122" t="str">
            <v>Bulgaria</v>
          </cell>
          <cell r="D122">
            <v>2009</v>
          </cell>
          <cell r="E122">
            <v>7585130</v>
          </cell>
          <cell r="F122" t="str">
            <v>capita</v>
          </cell>
          <cell r="G122">
            <v>40706</v>
          </cell>
        </row>
        <row r="123">
          <cell r="A123" t="str">
            <v>Population-Canada-2009</v>
          </cell>
          <cell r="B123" t="str">
            <v>Population</v>
          </cell>
          <cell r="C123" t="str">
            <v>Canada</v>
          </cell>
          <cell r="D123">
            <v>2009</v>
          </cell>
          <cell r="E123">
            <v>33739859</v>
          </cell>
          <cell r="F123" t="str">
            <v>capita</v>
          </cell>
          <cell r="G123">
            <v>40706</v>
          </cell>
        </row>
        <row r="124">
          <cell r="A124" t="str">
            <v>Population-Croatia-2009</v>
          </cell>
          <cell r="B124" t="str">
            <v>Population</v>
          </cell>
          <cell r="C124" t="str">
            <v>Croatia</v>
          </cell>
          <cell r="D124">
            <v>2009</v>
          </cell>
          <cell r="E124">
            <v>4430402</v>
          </cell>
          <cell r="F124" t="str">
            <v>capita</v>
          </cell>
          <cell r="G124">
            <v>40706</v>
          </cell>
        </row>
        <row r="125">
          <cell r="A125" t="str">
            <v>Population-Cyprus-2009</v>
          </cell>
          <cell r="B125" t="str">
            <v>Population</v>
          </cell>
          <cell r="C125" t="str">
            <v>Cyprus</v>
          </cell>
          <cell r="D125">
            <v>2009</v>
          </cell>
          <cell r="E125">
            <v>800011</v>
          </cell>
          <cell r="F125" t="str">
            <v>capita</v>
          </cell>
          <cell r="G125">
            <v>40706</v>
          </cell>
        </row>
        <row r="126">
          <cell r="A126" t="str">
            <v>Population-Czech Republic-2009</v>
          </cell>
          <cell r="B126" t="str">
            <v>Population</v>
          </cell>
          <cell r="C126" t="str">
            <v>Czech Republic</v>
          </cell>
          <cell r="D126">
            <v>2009</v>
          </cell>
          <cell r="E126">
            <v>10487178</v>
          </cell>
          <cell r="F126" t="str">
            <v>capita</v>
          </cell>
          <cell r="G126">
            <v>40706</v>
          </cell>
        </row>
        <row r="127">
          <cell r="A127" t="str">
            <v>Population-Denmark-2009</v>
          </cell>
          <cell r="B127" t="str">
            <v>Population</v>
          </cell>
          <cell r="C127" t="str">
            <v>Denmark</v>
          </cell>
          <cell r="D127">
            <v>2009</v>
          </cell>
          <cell r="E127">
            <v>5523094</v>
          </cell>
          <cell r="F127" t="str">
            <v>capita</v>
          </cell>
          <cell r="G127">
            <v>40706</v>
          </cell>
        </row>
        <row r="128">
          <cell r="A128" t="str">
            <v>Population-Estonia-2009</v>
          </cell>
          <cell r="B128" t="str">
            <v>Population</v>
          </cell>
          <cell r="C128" t="str">
            <v>Estonia</v>
          </cell>
          <cell r="D128">
            <v>2009</v>
          </cell>
          <cell r="E128">
            <v>1340271</v>
          </cell>
          <cell r="F128" t="str">
            <v>capita</v>
          </cell>
          <cell r="G128">
            <v>40706</v>
          </cell>
        </row>
        <row r="129">
          <cell r="A129" t="str">
            <v>Population-Finland-2009</v>
          </cell>
          <cell r="B129" t="str">
            <v>Population</v>
          </cell>
          <cell r="C129" t="str">
            <v>Finland</v>
          </cell>
          <cell r="D129">
            <v>2009</v>
          </cell>
          <cell r="E129">
            <v>5338870</v>
          </cell>
          <cell r="F129" t="str">
            <v>capita</v>
          </cell>
          <cell r="G129">
            <v>40706</v>
          </cell>
        </row>
        <row r="130">
          <cell r="A130" t="str">
            <v>Population-France-2009</v>
          </cell>
          <cell r="B130" t="str">
            <v>Population</v>
          </cell>
          <cell r="C130" t="str">
            <v>France</v>
          </cell>
          <cell r="D130">
            <v>2009</v>
          </cell>
          <cell r="E130">
            <v>64540518</v>
          </cell>
          <cell r="F130" t="str">
            <v>capita</v>
          </cell>
          <cell r="G130">
            <v>40706</v>
          </cell>
        </row>
        <row r="131">
          <cell r="A131" t="str">
            <v>Population-Georgia-2009</v>
          </cell>
          <cell r="B131" t="str">
            <v>Population</v>
          </cell>
          <cell r="C131" t="str">
            <v>Georgia</v>
          </cell>
          <cell r="D131">
            <v>2009</v>
          </cell>
          <cell r="E131">
            <v>4260333</v>
          </cell>
          <cell r="F131" t="str">
            <v>capita</v>
          </cell>
          <cell r="G131">
            <v>40706</v>
          </cell>
        </row>
        <row r="132">
          <cell r="A132" t="str">
            <v>Population-Germany-2009</v>
          </cell>
          <cell r="B132" t="str">
            <v>Population</v>
          </cell>
          <cell r="C132" t="str">
            <v>Germany</v>
          </cell>
          <cell r="D132">
            <v>2009</v>
          </cell>
          <cell r="E132">
            <v>81902306</v>
          </cell>
          <cell r="F132" t="str">
            <v>capita</v>
          </cell>
          <cell r="G132">
            <v>40706</v>
          </cell>
        </row>
        <row r="133">
          <cell r="A133" t="str">
            <v>Population-Greece-2009</v>
          </cell>
          <cell r="B133" t="str">
            <v>Population</v>
          </cell>
          <cell r="C133" t="str">
            <v>Greece</v>
          </cell>
          <cell r="D133">
            <v>2009</v>
          </cell>
          <cell r="E133">
            <v>11282760</v>
          </cell>
          <cell r="F133" t="str">
            <v>capita</v>
          </cell>
          <cell r="G133">
            <v>40706</v>
          </cell>
        </row>
        <row r="134">
          <cell r="A134" t="str">
            <v>Population-Hungary-2009</v>
          </cell>
          <cell r="B134" t="str">
            <v>Population</v>
          </cell>
          <cell r="C134" t="str">
            <v>Hungary</v>
          </cell>
          <cell r="D134">
            <v>2009</v>
          </cell>
          <cell r="E134">
            <v>10022650</v>
          </cell>
          <cell r="F134" t="str">
            <v>capita</v>
          </cell>
          <cell r="G134">
            <v>40706</v>
          </cell>
        </row>
        <row r="135">
          <cell r="A135" t="str">
            <v>Population-Iceland-2009</v>
          </cell>
          <cell r="B135" t="str">
            <v>Population</v>
          </cell>
          <cell r="C135" t="str">
            <v>Iceland</v>
          </cell>
          <cell r="D135">
            <v>2009</v>
          </cell>
          <cell r="E135">
            <v>318499</v>
          </cell>
          <cell r="F135" t="str">
            <v>capita</v>
          </cell>
          <cell r="G135">
            <v>40706</v>
          </cell>
        </row>
        <row r="136">
          <cell r="A136" t="str">
            <v>Population-Ireland-2009</v>
          </cell>
          <cell r="B136" t="str">
            <v>Population</v>
          </cell>
          <cell r="C136" t="str">
            <v>Ireland</v>
          </cell>
          <cell r="D136">
            <v>2009</v>
          </cell>
          <cell r="E136">
            <v>4458942</v>
          </cell>
          <cell r="F136" t="str">
            <v>capita</v>
          </cell>
          <cell r="G136">
            <v>40706</v>
          </cell>
        </row>
        <row r="137">
          <cell r="A137" t="str">
            <v>Population-Israel-2009</v>
          </cell>
          <cell r="B137" t="str">
            <v>Population</v>
          </cell>
          <cell r="C137" t="str">
            <v>Israel</v>
          </cell>
          <cell r="D137">
            <v>2009</v>
          </cell>
          <cell r="E137">
            <v>7441700</v>
          </cell>
          <cell r="F137" t="str">
            <v>capita</v>
          </cell>
          <cell r="G137">
            <v>40706</v>
          </cell>
        </row>
        <row r="138">
          <cell r="A138" t="str">
            <v>Population-Italy-2009</v>
          </cell>
          <cell r="B138" t="str">
            <v>Population</v>
          </cell>
          <cell r="C138" t="str">
            <v>Italy</v>
          </cell>
          <cell r="D138">
            <v>2009</v>
          </cell>
          <cell r="E138">
            <v>60192698</v>
          </cell>
          <cell r="F138" t="str">
            <v>capita</v>
          </cell>
          <cell r="G138">
            <v>40706</v>
          </cell>
        </row>
        <row r="139">
          <cell r="A139" t="str">
            <v>Population-Kazakhstan-2009</v>
          </cell>
          <cell r="B139" t="str">
            <v>Population</v>
          </cell>
          <cell r="C139" t="str">
            <v>Kazakhstan</v>
          </cell>
          <cell r="D139">
            <v>2009</v>
          </cell>
          <cell r="E139">
            <v>15643928</v>
          </cell>
          <cell r="F139" t="str">
            <v>capita</v>
          </cell>
          <cell r="G139">
            <v>40706</v>
          </cell>
        </row>
        <row r="140">
          <cell r="A140" t="str">
            <v>Population-Kyrgyzstan-2009</v>
          </cell>
          <cell r="B140" t="str">
            <v>Population</v>
          </cell>
          <cell r="C140" t="str">
            <v>Kyrgyzstan</v>
          </cell>
          <cell r="D140">
            <v>2009</v>
          </cell>
          <cell r="E140">
            <v>5321355</v>
          </cell>
          <cell r="F140" t="str">
            <v>capita</v>
          </cell>
          <cell r="G140">
            <v>40706</v>
          </cell>
        </row>
        <row r="141">
          <cell r="A141" t="str">
            <v>Population-Latvia-2009</v>
          </cell>
          <cell r="B141" t="str">
            <v>Population</v>
          </cell>
          <cell r="C141" t="str">
            <v>Latvia</v>
          </cell>
          <cell r="D141">
            <v>2009</v>
          </cell>
          <cell r="E141">
            <v>2254834</v>
          </cell>
          <cell r="F141" t="str">
            <v>capita</v>
          </cell>
          <cell r="G141">
            <v>40706</v>
          </cell>
        </row>
        <row r="142">
          <cell r="A142" t="str">
            <v>Population-Liechtenstein-2009</v>
          </cell>
          <cell r="B142" t="str">
            <v>Population</v>
          </cell>
          <cell r="C142" t="str">
            <v>Liechtenstein</v>
          </cell>
          <cell r="D142">
            <v>2009</v>
          </cell>
          <cell r="E142">
            <v>35911</v>
          </cell>
          <cell r="F142" t="str">
            <v>capita</v>
          </cell>
          <cell r="G142">
            <v>40706</v>
          </cell>
        </row>
        <row r="143">
          <cell r="A143" t="str">
            <v>Population-Lithuania-2009</v>
          </cell>
          <cell r="B143" t="str">
            <v>Population</v>
          </cell>
          <cell r="C143" t="str">
            <v>Lithuania</v>
          </cell>
          <cell r="D143">
            <v>2009</v>
          </cell>
          <cell r="E143">
            <v>3339456</v>
          </cell>
          <cell r="F143" t="str">
            <v>capita</v>
          </cell>
          <cell r="G143">
            <v>40706</v>
          </cell>
        </row>
        <row r="144">
          <cell r="A144" t="str">
            <v>Population-Luxembourg-2009</v>
          </cell>
          <cell r="B144" t="str">
            <v>Population</v>
          </cell>
          <cell r="C144" t="str">
            <v>Luxembourg</v>
          </cell>
          <cell r="D144">
            <v>2009</v>
          </cell>
          <cell r="E144">
            <v>497783</v>
          </cell>
          <cell r="F144" t="str">
            <v>capita</v>
          </cell>
          <cell r="G144">
            <v>40706</v>
          </cell>
        </row>
        <row r="145">
          <cell r="A145" t="str">
            <v>Population-Malta-2009</v>
          </cell>
          <cell r="B145" t="str">
            <v>Population</v>
          </cell>
          <cell r="C145" t="str">
            <v>Malta</v>
          </cell>
          <cell r="D145">
            <v>2009</v>
          </cell>
          <cell r="E145">
            <v>413290</v>
          </cell>
          <cell r="F145" t="str">
            <v>capita</v>
          </cell>
          <cell r="G145">
            <v>40706</v>
          </cell>
        </row>
        <row r="146">
          <cell r="A146" t="str">
            <v>Population-Monaco-2009</v>
          </cell>
          <cell r="B146" t="str">
            <v>Population</v>
          </cell>
          <cell r="C146" t="str">
            <v>Monaco</v>
          </cell>
          <cell r="D146">
            <v>2009</v>
          </cell>
          <cell r="E146">
            <v>32812</v>
          </cell>
          <cell r="F146" t="str">
            <v>capita</v>
          </cell>
          <cell r="G146">
            <v>40706</v>
          </cell>
        </row>
        <row r="147">
          <cell r="A147" t="str">
            <v>Population-Montenegro-2009</v>
          </cell>
          <cell r="B147" t="str">
            <v>Population</v>
          </cell>
          <cell r="C147" t="str">
            <v>Montenegro</v>
          </cell>
          <cell r="D147">
            <v>2009</v>
          </cell>
          <cell r="E147">
            <v>631532</v>
          </cell>
          <cell r="F147" t="str">
            <v>capita</v>
          </cell>
          <cell r="G147">
            <v>40706</v>
          </cell>
        </row>
        <row r="148">
          <cell r="A148" t="str">
            <v>Population-Netherlands-2009</v>
          </cell>
          <cell r="B148" t="str">
            <v>Population</v>
          </cell>
          <cell r="C148" t="str">
            <v>Netherlands</v>
          </cell>
          <cell r="D148">
            <v>2009</v>
          </cell>
          <cell r="E148">
            <v>16530388</v>
          </cell>
          <cell r="F148" t="str">
            <v>capita</v>
          </cell>
          <cell r="G148">
            <v>40706</v>
          </cell>
        </row>
        <row r="149">
          <cell r="A149" t="str">
            <v>Population-Norway-2009</v>
          </cell>
          <cell r="B149" t="str">
            <v>Population</v>
          </cell>
          <cell r="C149" t="str">
            <v>Norway</v>
          </cell>
          <cell r="D149">
            <v>2009</v>
          </cell>
          <cell r="E149">
            <v>4828726</v>
          </cell>
          <cell r="F149" t="str">
            <v>capita</v>
          </cell>
          <cell r="G149">
            <v>40706</v>
          </cell>
        </row>
        <row r="150">
          <cell r="A150" t="str">
            <v>Population-Poland-2009</v>
          </cell>
          <cell r="B150" t="str">
            <v>Population</v>
          </cell>
          <cell r="C150" t="str">
            <v>Poland</v>
          </cell>
          <cell r="D150">
            <v>2009</v>
          </cell>
          <cell r="E150">
            <v>38151602</v>
          </cell>
          <cell r="F150" t="str">
            <v>capita</v>
          </cell>
          <cell r="G150">
            <v>40706</v>
          </cell>
        </row>
        <row r="151">
          <cell r="A151" t="str">
            <v>Population-Portugal-2009</v>
          </cell>
          <cell r="B151" t="str">
            <v>Population</v>
          </cell>
          <cell r="C151" t="str">
            <v>Portugal</v>
          </cell>
          <cell r="D151">
            <v>2009</v>
          </cell>
          <cell r="E151">
            <v>10632482</v>
          </cell>
          <cell r="F151" t="str">
            <v>capita</v>
          </cell>
          <cell r="G151">
            <v>40706</v>
          </cell>
        </row>
        <row r="152">
          <cell r="A152" t="str">
            <v>Population-Republic of Moldova-2009</v>
          </cell>
          <cell r="B152" t="str">
            <v>Population</v>
          </cell>
          <cell r="C152" t="str">
            <v>Republic of Moldova</v>
          </cell>
          <cell r="D152">
            <v>2009</v>
          </cell>
          <cell r="E152">
            <v>3565604</v>
          </cell>
          <cell r="F152" t="str">
            <v>capita</v>
          </cell>
          <cell r="G152">
            <v>40706</v>
          </cell>
        </row>
        <row r="153">
          <cell r="A153" t="str">
            <v>Population-Romania-2009</v>
          </cell>
          <cell r="B153" t="str">
            <v>Population</v>
          </cell>
          <cell r="C153" t="str">
            <v>Romania</v>
          </cell>
          <cell r="D153">
            <v>2009</v>
          </cell>
          <cell r="E153">
            <v>21480401</v>
          </cell>
          <cell r="F153" t="str">
            <v>capita</v>
          </cell>
          <cell r="G153">
            <v>40706</v>
          </cell>
        </row>
        <row r="154">
          <cell r="A154" t="str">
            <v>Population-Russian Federation-2009</v>
          </cell>
          <cell r="B154" t="str">
            <v>Population</v>
          </cell>
          <cell r="C154" t="str">
            <v>Russian Federation</v>
          </cell>
          <cell r="D154">
            <v>2009</v>
          </cell>
          <cell r="E154">
            <v>141909244</v>
          </cell>
          <cell r="F154" t="str">
            <v>capita</v>
          </cell>
          <cell r="G154">
            <v>40706</v>
          </cell>
        </row>
        <row r="155">
          <cell r="A155" t="str">
            <v>Population-San Marino-2009</v>
          </cell>
          <cell r="B155" t="str">
            <v>Population</v>
          </cell>
          <cell r="C155" t="str">
            <v>San Marino</v>
          </cell>
          <cell r="D155">
            <v>2009</v>
          </cell>
          <cell r="E155">
            <v>31451</v>
          </cell>
          <cell r="F155" t="str">
            <v>capita</v>
          </cell>
          <cell r="G155">
            <v>40706</v>
          </cell>
        </row>
        <row r="156">
          <cell r="A156" t="str">
            <v>Population-Serbia-2009</v>
          </cell>
          <cell r="B156" t="str">
            <v>Population</v>
          </cell>
          <cell r="C156" t="str">
            <v>Serbia</v>
          </cell>
          <cell r="D156">
            <v>2009</v>
          </cell>
          <cell r="E156">
            <v>7320807</v>
          </cell>
          <cell r="F156" t="str">
            <v>capita</v>
          </cell>
          <cell r="G156">
            <v>40706</v>
          </cell>
        </row>
        <row r="157">
          <cell r="A157" t="str">
            <v>Population-Slovak Republic-2009</v>
          </cell>
          <cell r="B157" t="str">
            <v>Population</v>
          </cell>
          <cell r="C157" t="str">
            <v>Slovak Republic</v>
          </cell>
          <cell r="D157">
            <v>2009</v>
          </cell>
          <cell r="E157">
            <v>5418590</v>
          </cell>
          <cell r="F157" t="str">
            <v>capita</v>
          </cell>
          <cell r="G157">
            <v>40706</v>
          </cell>
        </row>
        <row r="158">
          <cell r="A158" t="str">
            <v>Population-Slovenia-2009</v>
          </cell>
          <cell r="B158" t="str">
            <v>Population</v>
          </cell>
          <cell r="C158" t="str">
            <v>Slovenia</v>
          </cell>
          <cell r="D158">
            <v>2009</v>
          </cell>
          <cell r="E158">
            <v>2039669</v>
          </cell>
          <cell r="F158" t="str">
            <v>capita</v>
          </cell>
          <cell r="G158">
            <v>40706</v>
          </cell>
        </row>
        <row r="159">
          <cell r="A159" t="str">
            <v>Population-Spain-2009</v>
          </cell>
          <cell r="B159" t="str">
            <v>Population</v>
          </cell>
          <cell r="C159" t="str">
            <v>Spain</v>
          </cell>
          <cell r="D159">
            <v>2009</v>
          </cell>
          <cell r="E159">
            <v>45908594</v>
          </cell>
          <cell r="F159" t="str">
            <v>capita</v>
          </cell>
          <cell r="G159">
            <v>40706</v>
          </cell>
        </row>
        <row r="160">
          <cell r="A160" t="str">
            <v>Population-Sweden-2009</v>
          </cell>
          <cell r="B160" t="str">
            <v>Population</v>
          </cell>
          <cell r="C160" t="str">
            <v>Sweden</v>
          </cell>
          <cell r="D160">
            <v>2009</v>
          </cell>
          <cell r="E160">
            <v>9298514</v>
          </cell>
          <cell r="F160" t="str">
            <v>capita</v>
          </cell>
          <cell r="G160">
            <v>40706</v>
          </cell>
        </row>
        <row r="161">
          <cell r="A161" t="str">
            <v>Population-Switzerland-2009</v>
          </cell>
          <cell r="B161" t="str">
            <v>Population</v>
          </cell>
          <cell r="C161" t="str">
            <v>Switzerland</v>
          </cell>
          <cell r="D161">
            <v>2009</v>
          </cell>
          <cell r="E161">
            <v>7743831</v>
          </cell>
          <cell r="F161" t="str">
            <v>capita</v>
          </cell>
          <cell r="G161">
            <v>40706</v>
          </cell>
        </row>
        <row r="162">
          <cell r="A162" t="str">
            <v>Population-Tajikistan-2009</v>
          </cell>
          <cell r="B162" t="str">
            <v>Population</v>
          </cell>
          <cell r="C162" t="str">
            <v>Tajikistan</v>
          </cell>
          <cell r="D162">
            <v>2009</v>
          </cell>
          <cell r="E162">
            <v>7373800</v>
          </cell>
          <cell r="F162" t="str">
            <v>capita</v>
          </cell>
          <cell r="G162">
            <v>40706</v>
          </cell>
        </row>
        <row r="163">
          <cell r="A163" t="str">
            <v>Population-The fYR of Macedonia-2009</v>
          </cell>
          <cell r="B163" t="str">
            <v>Population</v>
          </cell>
          <cell r="C163" t="str">
            <v>The fYR of Macedonia</v>
          </cell>
          <cell r="D163">
            <v>2009</v>
          </cell>
          <cell r="E163">
            <v>2050670</v>
          </cell>
          <cell r="F163" t="str">
            <v>capita</v>
          </cell>
          <cell r="G163">
            <v>40706</v>
          </cell>
        </row>
        <row r="164">
          <cell r="A164" t="str">
            <v>Population-Turkey-2009</v>
          </cell>
          <cell r="B164" t="str">
            <v>Population</v>
          </cell>
          <cell r="C164" t="str">
            <v>Turkey</v>
          </cell>
          <cell r="D164">
            <v>2009</v>
          </cell>
          <cell r="E164">
            <v>72039206</v>
          </cell>
          <cell r="F164" t="str">
            <v>capita</v>
          </cell>
          <cell r="G164">
            <v>40706</v>
          </cell>
        </row>
        <row r="165">
          <cell r="A165" t="str">
            <v>Population-Turkmenistan-2009</v>
          </cell>
          <cell r="B165" t="str">
            <v>Population</v>
          </cell>
          <cell r="C165" t="str">
            <v>Turkmenistan</v>
          </cell>
          <cell r="D165">
            <v>2009</v>
          </cell>
          <cell r="E165">
            <v>5109881</v>
          </cell>
          <cell r="F165" t="str">
            <v>capita</v>
          </cell>
          <cell r="G165">
            <v>40706</v>
          </cell>
        </row>
        <row r="166">
          <cell r="A166" t="str">
            <v>Population-Ukraine-2009</v>
          </cell>
          <cell r="B166" t="str">
            <v>Population</v>
          </cell>
          <cell r="C166" t="str">
            <v>Ukraine</v>
          </cell>
          <cell r="D166">
            <v>2009</v>
          </cell>
          <cell r="E166">
            <v>45872976</v>
          </cell>
          <cell r="F166" t="str">
            <v>capita</v>
          </cell>
          <cell r="G166">
            <v>40706</v>
          </cell>
        </row>
        <row r="167">
          <cell r="A167" t="str">
            <v>Population-United Kingdom-2009</v>
          </cell>
          <cell r="B167" t="str">
            <v>Population</v>
          </cell>
          <cell r="C167" t="str">
            <v>United Kingdom</v>
          </cell>
          <cell r="D167">
            <v>2009</v>
          </cell>
          <cell r="E167">
            <v>61801570</v>
          </cell>
          <cell r="F167" t="str">
            <v>capita</v>
          </cell>
          <cell r="G167">
            <v>40706</v>
          </cell>
        </row>
        <row r="168">
          <cell r="A168" t="str">
            <v>Population-United States-2009</v>
          </cell>
          <cell r="B168" t="str">
            <v>Population</v>
          </cell>
          <cell r="C168" t="str">
            <v>United States</v>
          </cell>
          <cell r="D168">
            <v>2009</v>
          </cell>
          <cell r="E168">
            <v>307007000</v>
          </cell>
          <cell r="F168" t="str">
            <v>capita</v>
          </cell>
          <cell r="G168">
            <v>40706</v>
          </cell>
        </row>
        <row r="169">
          <cell r="A169" t="str">
            <v>Population-Uzbekistan-2009</v>
          </cell>
          <cell r="B169" t="str">
            <v>Population</v>
          </cell>
          <cell r="C169" t="str">
            <v>Uzbekistan</v>
          </cell>
          <cell r="D169">
            <v>2009</v>
          </cell>
          <cell r="E169">
            <v>28171470</v>
          </cell>
          <cell r="F169" t="str">
            <v>capita</v>
          </cell>
          <cell r="G169">
            <v>40706</v>
          </cell>
        </row>
        <row r="170">
          <cell r="A170" t="str">
            <v>RuralPopulation-Albania-2010</v>
          </cell>
          <cell r="B170" t="str">
            <v>RuralPopulation</v>
          </cell>
          <cell r="C170" t="str">
            <v>Albania</v>
          </cell>
          <cell r="D170">
            <v>2010</v>
          </cell>
          <cell r="E170">
            <v>0.48088999999999998</v>
          </cell>
          <cell r="F170" t="str">
            <v>ratio</v>
          </cell>
          <cell r="G170">
            <v>40706</v>
          </cell>
        </row>
        <row r="171">
          <cell r="A171" t="str">
            <v>RuralPopulation-Andorra-2010</v>
          </cell>
          <cell r="B171" t="str">
            <v>RuralPopulation</v>
          </cell>
          <cell r="C171" t="str">
            <v>Andorra</v>
          </cell>
          <cell r="D171">
            <v>2010</v>
          </cell>
          <cell r="E171">
            <v>0.11995999999999996</v>
          </cell>
          <cell r="F171" t="str">
            <v>ratio</v>
          </cell>
          <cell r="G171">
            <v>40706</v>
          </cell>
        </row>
        <row r="172">
          <cell r="A172" t="str">
            <v>RuralPopulation-Armenia-2010</v>
          </cell>
          <cell r="B172" t="str">
            <v>RuralPopulation</v>
          </cell>
          <cell r="C172" t="str">
            <v>Armenia</v>
          </cell>
          <cell r="D172">
            <v>2010</v>
          </cell>
          <cell r="E172">
            <v>0.35808999999999996</v>
          </cell>
          <cell r="F172" t="str">
            <v>ratio</v>
          </cell>
          <cell r="G172">
            <v>40706</v>
          </cell>
        </row>
        <row r="173">
          <cell r="A173" t="str">
            <v>RuralPopulation-Austria-2010</v>
          </cell>
          <cell r="B173" t="str">
            <v>RuralPopulation</v>
          </cell>
          <cell r="C173" t="str">
            <v>Austria</v>
          </cell>
          <cell r="D173">
            <v>2010</v>
          </cell>
          <cell r="E173">
            <v>0.32447000000000004</v>
          </cell>
          <cell r="F173" t="str">
            <v>ratio</v>
          </cell>
          <cell r="G173">
            <v>40706</v>
          </cell>
        </row>
        <row r="174">
          <cell r="A174" t="str">
            <v>RuralPopulation-Azerbaijan-2010</v>
          </cell>
          <cell r="B174" t="str">
            <v>RuralPopulation</v>
          </cell>
          <cell r="C174" t="str">
            <v>Azerbaijan</v>
          </cell>
          <cell r="D174">
            <v>2010</v>
          </cell>
          <cell r="E174">
            <v>0.48069000000000001</v>
          </cell>
          <cell r="F174" t="str">
            <v>ratio</v>
          </cell>
          <cell r="G174">
            <v>40706</v>
          </cell>
        </row>
        <row r="175">
          <cell r="A175" t="str">
            <v>RuralPopulation-Belarus-2010</v>
          </cell>
          <cell r="B175" t="str">
            <v>RuralPopulation</v>
          </cell>
          <cell r="C175" t="str">
            <v>Belarus</v>
          </cell>
          <cell r="D175">
            <v>2010</v>
          </cell>
          <cell r="E175">
            <v>0.25305</v>
          </cell>
          <cell r="F175" t="str">
            <v>ratio</v>
          </cell>
          <cell r="G175">
            <v>40706</v>
          </cell>
        </row>
        <row r="176">
          <cell r="A176" t="str">
            <v>RuralPopulation-Belgium-2010</v>
          </cell>
          <cell r="B176" t="str">
            <v>RuralPopulation</v>
          </cell>
          <cell r="C176" t="str">
            <v>Belgium</v>
          </cell>
          <cell r="D176">
            <v>2010</v>
          </cell>
          <cell r="E176">
            <v>2.5889999999999986E-2</v>
          </cell>
          <cell r="F176" t="str">
            <v>ratio</v>
          </cell>
          <cell r="G176">
            <v>40706</v>
          </cell>
        </row>
        <row r="177">
          <cell r="A177" t="str">
            <v>RuralPopulation-Bosnia and Herzegovina-2010</v>
          </cell>
          <cell r="B177" t="str">
            <v>RuralPopulation</v>
          </cell>
          <cell r="C177" t="str">
            <v>Bosnia and Herzegovina</v>
          </cell>
          <cell r="D177">
            <v>2010</v>
          </cell>
          <cell r="E177">
            <v>0.51378999999999997</v>
          </cell>
          <cell r="F177" t="str">
            <v>ratio</v>
          </cell>
          <cell r="G177">
            <v>40706</v>
          </cell>
        </row>
        <row r="178">
          <cell r="A178" t="str">
            <v>RuralPopulation-Bulgaria-2010</v>
          </cell>
          <cell r="B178" t="str">
            <v>RuralPopulation</v>
          </cell>
          <cell r="C178" t="str">
            <v>Bulgaria</v>
          </cell>
          <cell r="D178">
            <v>2010</v>
          </cell>
          <cell r="E178">
            <v>0.28542000000000001</v>
          </cell>
          <cell r="F178" t="str">
            <v>ratio</v>
          </cell>
          <cell r="G178">
            <v>40706</v>
          </cell>
        </row>
        <row r="179">
          <cell r="A179" t="str">
            <v>RuralPopulation-Canada-2010</v>
          </cell>
          <cell r="B179" t="str">
            <v>RuralPopulation</v>
          </cell>
          <cell r="C179" t="str">
            <v>Canada</v>
          </cell>
          <cell r="D179">
            <v>2010</v>
          </cell>
          <cell r="E179">
            <v>0.19418000000000007</v>
          </cell>
          <cell r="F179" t="str">
            <v>ratio</v>
          </cell>
          <cell r="G179">
            <v>40706</v>
          </cell>
        </row>
        <row r="180">
          <cell r="A180" t="str">
            <v>RuralPopulation-Croatia-2010</v>
          </cell>
          <cell r="B180" t="str">
            <v>RuralPopulation</v>
          </cell>
          <cell r="C180" t="str">
            <v>Croatia</v>
          </cell>
          <cell r="D180">
            <v>2010</v>
          </cell>
          <cell r="E180">
            <v>0.42262</v>
          </cell>
          <cell r="F180" t="str">
            <v>ratio</v>
          </cell>
          <cell r="G180">
            <v>40706</v>
          </cell>
        </row>
        <row r="181">
          <cell r="A181" t="str">
            <v>RuralPopulation-Cyprus-2010</v>
          </cell>
          <cell r="B181" t="str">
            <v>RuralPopulation</v>
          </cell>
          <cell r="C181" t="str">
            <v>Cyprus</v>
          </cell>
          <cell r="D181">
            <v>2010</v>
          </cell>
          <cell r="E181">
            <v>0.29680000000000001</v>
          </cell>
          <cell r="F181" t="str">
            <v>ratio</v>
          </cell>
          <cell r="G181">
            <v>40706</v>
          </cell>
        </row>
        <row r="182">
          <cell r="A182" t="str">
            <v>RuralPopulation-Czech Republic-2010</v>
          </cell>
          <cell r="B182" t="str">
            <v>RuralPopulation</v>
          </cell>
          <cell r="C182" t="str">
            <v>Czech Republic</v>
          </cell>
          <cell r="D182">
            <v>2010</v>
          </cell>
          <cell r="E182">
            <v>0.26459000000000005</v>
          </cell>
          <cell r="F182" t="str">
            <v>ratio</v>
          </cell>
          <cell r="G182">
            <v>40706</v>
          </cell>
        </row>
        <row r="183">
          <cell r="A183" t="str">
            <v>RuralPopulation-Denmark-2010</v>
          </cell>
          <cell r="B183" t="str">
            <v>RuralPopulation</v>
          </cell>
          <cell r="C183" t="str">
            <v>Denmark</v>
          </cell>
          <cell r="D183">
            <v>2010</v>
          </cell>
          <cell r="E183">
            <v>0.13134000000000001</v>
          </cell>
          <cell r="F183" t="str">
            <v>ratio</v>
          </cell>
          <cell r="G183">
            <v>40706</v>
          </cell>
        </row>
        <row r="184">
          <cell r="A184" t="str">
            <v>RuralPopulation-Estonia-2010</v>
          </cell>
          <cell r="B184" t="str">
            <v>RuralPopulation</v>
          </cell>
          <cell r="C184" t="str">
            <v>Estonia</v>
          </cell>
          <cell r="D184">
            <v>2010</v>
          </cell>
          <cell r="E184">
            <v>0.30513000000000007</v>
          </cell>
          <cell r="F184" t="str">
            <v>ratio</v>
          </cell>
          <cell r="G184">
            <v>40706</v>
          </cell>
        </row>
        <row r="185">
          <cell r="A185" t="str">
            <v>RuralPopulation-Finland-2010</v>
          </cell>
          <cell r="B185" t="str">
            <v>RuralPopulation</v>
          </cell>
          <cell r="C185" t="str">
            <v>Finland</v>
          </cell>
          <cell r="D185">
            <v>2010</v>
          </cell>
          <cell r="E185">
            <v>0.14910000000000001</v>
          </cell>
          <cell r="F185" t="str">
            <v>ratio</v>
          </cell>
          <cell r="G185">
            <v>40706</v>
          </cell>
        </row>
        <row r="186">
          <cell r="A186" t="str">
            <v>RuralPopulation-France-2010</v>
          </cell>
          <cell r="B186" t="str">
            <v>RuralPopulation</v>
          </cell>
          <cell r="C186" t="str">
            <v>France</v>
          </cell>
          <cell r="D186">
            <v>2010</v>
          </cell>
          <cell r="E186">
            <v>0.14748999999999995</v>
          </cell>
          <cell r="F186" t="str">
            <v>ratio</v>
          </cell>
          <cell r="G186">
            <v>40706</v>
          </cell>
        </row>
        <row r="187">
          <cell r="A187" t="str">
            <v>RuralPopulation-Georgia-2010</v>
          </cell>
          <cell r="B187" t="str">
            <v>RuralPopulation</v>
          </cell>
          <cell r="C187" t="str">
            <v>Georgia</v>
          </cell>
          <cell r="D187">
            <v>2010</v>
          </cell>
          <cell r="E187">
            <v>0.47253000000000001</v>
          </cell>
          <cell r="F187" t="str">
            <v>ratio</v>
          </cell>
          <cell r="G187">
            <v>40706</v>
          </cell>
        </row>
        <row r="188">
          <cell r="A188" t="str">
            <v>RuralPopulation-Germany-2010</v>
          </cell>
          <cell r="B188" t="str">
            <v>RuralPopulation</v>
          </cell>
          <cell r="C188" t="str">
            <v>Germany</v>
          </cell>
          <cell r="D188">
            <v>2010</v>
          </cell>
          <cell r="E188">
            <v>0.26150999999999996</v>
          </cell>
          <cell r="F188" t="str">
            <v>ratio</v>
          </cell>
          <cell r="G188">
            <v>40706</v>
          </cell>
        </row>
        <row r="189">
          <cell r="A189" t="str">
            <v>RuralPopulation-Greece-2010</v>
          </cell>
          <cell r="B189" t="str">
            <v>RuralPopulation</v>
          </cell>
          <cell r="C189" t="str">
            <v>Greece</v>
          </cell>
          <cell r="D189">
            <v>2010</v>
          </cell>
          <cell r="E189">
            <v>0.38585999999999998</v>
          </cell>
          <cell r="F189" t="str">
            <v>ratio</v>
          </cell>
          <cell r="G189">
            <v>40706</v>
          </cell>
        </row>
        <row r="190">
          <cell r="A190" t="str">
            <v>RuralPopulation-Hungary-2010</v>
          </cell>
          <cell r="B190" t="str">
            <v>RuralPopulation</v>
          </cell>
          <cell r="C190" t="str">
            <v>Hungary</v>
          </cell>
          <cell r="D190">
            <v>2010</v>
          </cell>
          <cell r="E190">
            <v>0.31905</v>
          </cell>
          <cell r="F190" t="str">
            <v>ratio</v>
          </cell>
          <cell r="G190">
            <v>40706</v>
          </cell>
        </row>
        <row r="191">
          <cell r="A191" t="str">
            <v>RuralPopulation-Iceland-2010</v>
          </cell>
          <cell r="B191" t="str">
            <v>RuralPopulation</v>
          </cell>
          <cell r="C191" t="str">
            <v>Iceland</v>
          </cell>
          <cell r="D191">
            <v>2010</v>
          </cell>
          <cell r="E191">
            <v>6.5840000000000037E-2</v>
          </cell>
          <cell r="F191" t="str">
            <v>ratio</v>
          </cell>
          <cell r="G191">
            <v>40706</v>
          </cell>
        </row>
        <row r="192">
          <cell r="A192" t="str">
            <v>RuralPopulation-Ireland-2010</v>
          </cell>
          <cell r="B192" t="str">
            <v>RuralPopulation</v>
          </cell>
          <cell r="C192" t="str">
            <v>Ireland</v>
          </cell>
          <cell r="D192">
            <v>2010</v>
          </cell>
          <cell r="E192">
            <v>0.38058999999999998</v>
          </cell>
          <cell r="F192" t="str">
            <v>ratio</v>
          </cell>
          <cell r="G192">
            <v>40706</v>
          </cell>
        </row>
        <row r="193">
          <cell r="A193" t="str">
            <v>RuralPopulation-Israel-2010</v>
          </cell>
          <cell r="B193" t="str">
            <v>RuralPopulation</v>
          </cell>
          <cell r="C193" t="str">
            <v>Israel</v>
          </cell>
          <cell r="D193">
            <v>2010</v>
          </cell>
          <cell r="E193">
            <v>8.1470000000000056E-2</v>
          </cell>
          <cell r="F193" t="str">
            <v>ratio</v>
          </cell>
          <cell r="G193">
            <v>40706</v>
          </cell>
        </row>
        <row r="194">
          <cell r="A194" t="str">
            <v>RuralPopulation-Italy-2010</v>
          </cell>
          <cell r="B194" t="str">
            <v>RuralPopulation</v>
          </cell>
          <cell r="C194" t="str">
            <v>Italy</v>
          </cell>
          <cell r="D194">
            <v>2010</v>
          </cell>
          <cell r="E194">
            <v>0.31640000000000001</v>
          </cell>
          <cell r="F194" t="str">
            <v>ratio</v>
          </cell>
          <cell r="G194">
            <v>40706</v>
          </cell>
        </row>
        <row r="195">
          <cell r="A195" t="str">
            <v>RuralPopulation-Kazakhstan-2010</v>
          </cell>
          <cell r="B195" t="str">
            <v>RuralPopulation</v>
          </cell>
          <cell r="C195" t="str">
            <v>Kazakhstan</v>
          </cell>
          <cell r="D195">
            <v>2010</v>
          </cell>
          <cell r="E195">
            <v>0.41493999999999998</v>
          </cell>
          <cell r="F195" t="str">
            <v>ratio</v>
          </cell>
          <cell r="G195">
            <v>40706</v>
          </cell>
        </row>
        <row r="196">
          <cell r="A196" t="str">
            <v>RuralPopulation-Kyrgyzstan-2010</v>
          </cell>
          <cell r="B196" t="str">
            <v>RuralPopulation</v>
          </cell>
          <cell r="C196" t="str">
            <v>Kyrgyzstan</v>
          </cell>
          <cell r="D196">
            <v>2010</v>
          </cell>
          <cell r="E196">
            <v>0.65450999999999993</v>
          </cell>
          <cell r="F196" t="str">
            <v>ratio</v>
          </cell>
          <cell r="G196">
            <v>40706</v>
          </cell>
        </row>
        <row r="197">
          <cell r="A197" t="str">
            <v>RuralPopulation-Latvia-2010</v>
          </cell>
          <cell r="B197" t="str">
            <v>RuralPopulation</v>
          </cell>
          <cell r="C197" t="str">
            <v>Latvia</v>
          </cell>
          <cell r="D197">
            <v>2010</v>
          </cell>
          <cell r="E197">
            <v>0.32280000000000003</v>
          </cell>
          <cell r="F197" t="str">
            <v>ratio</v>
          </cell>
          <cell r="G197">
            <v>40706</v>
          </cell>
        </row>
        <row r="198">
          <cell r="A198" t="str">
            <v>RuralPopulation-Liechtenstein-2010</v>
          </cell>
          <cell r="B198" t="str">
            <v>RuralPopulation</v>
          </cell>
          <cell r="C198" t="str">
            <v>Liechtenstein</v>
          </cell>
          <cell r="D198">
            <v>2010</v>
          </cell>
          <cell r="E198">
            <v>0.85692999999999997</v>
          </cell>
          <cell r="F198" t="str">
            <v>ratio</v>
          </cell>
          <cell r="G198">
            <v>40706</v>
          </cell>
        </row>
        <row r="199">
          <cell r="A199" t="str">
            <v>RuralPopulation-Lithuania-2010</v>
          </cell>
          <cell r="B199" t="str">
            <v>RuralPopulation</v>
          </cell>
          <cell r="C199" t="str">
            <v>Lithuania</v>
          </cell>
          <cell r="D199">
            <v>2010</v>
          </cell>
          <cell r="E199">
            <v>0.33016000000000006</v>
          </cell>
          <cell r="F199" t="str">
            <v>ratio</v>
          </cell>
          <cell r="G199">
            <v>40706</v>
          </cell>
        </row>
        <row r="200">
          <cell r="A200" t="str">
            <v>RuralPopulation-Luxembourg-2010</v>
          </cell>
          <cell r="B200" t="str">
            <v>RuralPopulation</v>
          </cell>
          <cell r="C200" t="str">
            <v>Luxembourg</v>
          </cell>
          <cell r="D200">
            <v>2010</v>
          </cell>
          <cell r="E200">
            <v>0.14813999999999994</v>
          </cell>
          <cell r="F200" t="str">
            <v>ratio</v>
          </cell>
          <cell r="G200">
            <v>40706</v>
          </cell>
        </row>
        <row r="201">
          <cell r="A201" t="str">
            <v>RuralPopulation-Malta-2010</v>
          </cell>
          <cell r="B201" t="str">
            <v>RuralPopulation</v>
          </cell>
          <cell r="C201" t="str">
            <v>Malta</v>
          </cell>
          <cell r="D201">
            <v>2010</v>
          </cell>
          <cell r="E201">
            <v>5.3319999999999937E-2</v>
          </cell>
          <cell r="F201" t="str">
            <v>ratio</v>
          </cell>
          <cell r="G201">
            <v>40706</v>
          </cell>
        </row>
        <row r="202">
          <cell r="A202" t="str">
            <v>RuralPopulation-Monaco-2010</v>
          </cell>
          <cell r="B202" t="str">
            <v>RuralPopulation</v>
          </cell>
          <cell r="C202" t="str">
            <v>Monaco</v>
          </cell>
          <cell r="D202">
            <v>2010</v>
          </cell>
          <cell r="E202">
            <v>0</v>
          </cell>
          <cell r="F202" t="str">
            <v>ratio</v>
          </cell>
          <cell r="G202">
            <v>40706</v>
          </cell>
        </row>
        <row r="203">
          <cell r="A203" t="str">
            <v>RuralPopulation-Montenegro-2010</v>
          </cell>
          <cell r="B203" t="str">
            <v>RuralPopulation</v>
          </cell>
          <cell r="C203" t="str">
            <v>Montenegro</v>
          </cell>
          <cell r="D203">
            <v>2010</v>
          </cell>
          <cell r="E203">
            <v>0.38542000000000004</v>
          </cell>
          <cell r="F203" t="str">
            <v>ratio</v>
          </cell>
          <cell r="G203">
            <v>40706</v>
          </cell>
        </row>
        <row r="204">
          <cell r="A204" t="str">
            <v>RuralPopulation-Netherlands-2010</v>
          </cell>
          <cell r="B204" t="str">
            <v>RuralPopulation</v>
          </cell>
          <cell r="C204" t="str">
            <v>Netherlands</v>
          </cell>
          <cell r="D204">
            <v>2010</v>
          </cell>
          <cell r="E204">
            <v>0.17138999999999996</v>
          </cell>
          <cell r="F204" t="str">
            <v>ratio</v>
          </cell>
          <cell r="G204">
            <v>40706</v>
          </cell>
        </row>
        <row r="205">
          <cell r="A205" t="str">
            <v>RuralPopulation-Norway-2010</v>
          </cell>
          <cell r="B205" t="str">
            <v>RuralPopulation</v>
          </cell>
          <cell r="C205" t="str">
            <v>Norway</v>
          </cell>
          <cell r="D205">
            <v>2010</v>
          </cell>
          <cell r="E205">
            <v>0.20588999999999999</v>
          </cell>
          <cell r="F205" t="str">
            <v>ratio</v>
          </cell>
          <cell r="G205">
            <v>40706</v>
          </cell>
        </row>
        <row r="206">
          <cell r="A206" t="str">
            <v>RuralPopulation-Poland-2010</v>
          </cell>
          <cell r="B206" t="str">
            <v>RuralPopulation</v>
          </cell>
          <cell r="C206" t="str">
            <v>Poland</v>
          </cell>
          <cell r="D206">
            <v>2010</v>
          </cell>
          <cell r="E206">
            <v>0.39041999999999999</v>
          </cell>
          <cell r="F206" t="str">
            <v>ratio</v>
          </cell>
          <cell r="G206">
            <v>40706</v>
          </cell>
        </row>
        <row r="207">
          <cell r="A207" t="str">
            <v>RuralPopulation-Portugal-2010</v>
          </cell>
          <cell r="B207" t="str">
            <v>RuralPopulation</v>
          </cell>
          <cell r="C207" t="str">
            <v>Portugal</v>
          </cell>
          <cell r="D207">
            <v>2010</v>
          </cell>
          <cell r="E207">
            <v>0.39296999999999999</v>
          </cell>
          <cell r="F207" t="str">
            <v>ratio</v>
          </cell>
          <cell r="G207">
            <v>40706</v>
          </cell>
        </row>
        <row r="208">
          <cell r="A208" t="str">
            <v>RuralPopulation-Republic of Moldova-2010</v>
          </cell>
          <cell r="B208" t="str">
            <v>RuralPopulation</v>
          </cell>
          <cell r="C208" t="str">
            <v>Republic of Moldova</v>
          </cell>
          <cell r="D208">
            <v>2010</v>
          </cell>
          <cell r="E208">
            <v>0.53049999999999997</v>
          </cell>
          <cell r="F208" t="str">
            <v>ratio</v>
          </cell>
          <cell r="G208">
            <v>40706</v>
          </cell>
        </row>
        <row r="209">
          <cell r="A209" t="str">
            <v>RuralPopulation-Romania-2010</v>
          </cell>
          <cell r="B209" t="str">
            <v>RuralPopulation</v>
          </cell>
          <cell r="C209" t="str">
            <v>Romania</v>
          </cell>
          <cell r="D209">
            <v>2010</v>
          </cell>
          <cell r="E209">
            <v>0.42532999999999999</v>
          </cell>
          <cell r="F209" t="str">
            <v>ratio</v>
          </cell>
          <cell r="G209">
            <v>40706</v>
          </cell>
        </row>
        <row r="210">
          <cell r="A210" t="str">
            <v>RuralPopulation-Russian Federation-2010</v>
          </cell>
          <cell r="B210" t="str">
            <v>RuralPopulation</v>
          </cell>
          <cell r="C210" t="str">
            <v>Russian Federation</v>
          </cell>
          <cell r="D210">
            <v>2010</v>
          </cell>
          <cell r="E210">
            <v>0.26832999999999996</v>
          </cell>
          <cell r="F210" t="str">
            <v>ratio</v>
          </cell>
          <cell r="G210">
            <v>40706</v>
          </cell>
        </row>
        <row r="211">
          <cell r="A211" t="str">
            <v>RuralPopulation-San Marino-2010</v>
          </cell>
          <cell r="B211" t="str">
            <v>RuralPopulation</v>
          </cell>
          <cell r="C211" t="str">
            <v>San Marino</v>
          </cell>
          <cell r="D211">
            <v>2010</v>
          </cell>
          <cell r="E211">
            <v>5.9120000000000061E-2</v>
          </cell>
          <cell r="F211" t="str">
            <v>ratio</v>
          </cell>
          <cell r="G211">
            <v>40706</v>
          </cell>
        </row>
        <row r="212">
          <cell r="A212" t="str">
            <v>RuralPopulation-Serbia-2010</v>
          </cell>
          <cell r="B212" t="str">
            <v>RuralPopulation</v>
          </cell>
          <cell r="C212" t="str">
            <v>Serbia</v>
          </cell>
          <cell r="D212">
            <v>2010</v>
          </cell>
          <cell r="E212">
            <v>0.43939</v>
          </cell>
          <cell r="F212" t="str">
            <v>ratio</v>
          </cell>
          <cell r="G212">
            <v>40706</v>
          </cell>
        </row>
        <row r="213">
          <cell r="A213" t="str">
            <v>RuralPopulation-Slovak Republic-2010</v>
          </cell>
          <cell r="B213" t="str">
            <v>RuralPopulation</v>
          </cell>
          <cell r="C213" t="str">
            <v>Slovak Republic</v>
          </cell>
          <cell r="D213">
            <v>2010</v>
          </cell>
          <cell r="E213">
            <v>0.45033000000000001</v>
          </cell>
          <cell r="F213" t="str">
            <v>ratio</v>
          </cell>
          <cell r="G213">
            <v>40706</v>
          </cell>
        </row>
        <row r="214">
          <cell r="A214" t="str">
            <v>RuralPopulation-Slovenia-2010</v>
          </cell>
          <cell r="B214" t="str">
            <v>RuralPopulation</v>
          </cell>
          <cell r="C214" t="str">
            <v>Slovenia</v>
          </cell>
          <cell r="D214">
            <v>2010</v>
          </cell>
          <cell r="E214">
            <v>0.50495000000000001</v>
          </cell>
          <cell r="F214" t="str">
            <v>ratio</v>
          </cell>
          <cell r="G214">
            <v>40706</v>
          </cell>
        </row>
        <row r="215">
          <cell r="A215" t="str">
            <v>RuralPopulation-Spain-2010</v>
          </cell>
          <cell r="B215" t="str">
            <v>RuralPopulation</v>
          </cell>
          <cell r="C215" t="str">
            <v>Spain</v>
          </cell>
          <cell r="D215">
            <v>2010</v>
          </cell>
          <cell r="E215">
            <v>0.22603999999999999</v>
          </cell>
          <cell r="F215" t="str">
            <v>ratio</v>
          </cell>
          <cell r="G215">
            <v>40706</v>
          </cell>
        </row>
        <row r="216">
          <cell r="A216" t="str">
            <v>RuralPopulation-Sweden-2010</v>
          </cell>
          <cell r="B216" t="str">
            <v>RuralPopulation</v>
          </cell>
          <cell r="C216" t="str">
            <v>Sweden</v>
          </cell>
          <cell r="D216">
            <v>2010</v>
          </cell>
          <cell r="E216">
            <v>0.15317999999999998</v>
          </cell>
          <cell r="F216" t="str">
            <v>ratio</v>
          </cell>
          <cell r="G216">
            <v>40706</v>
          </cell>
        </row>
        <row r="217">
          <cell r="A217" t="str">
            <v>RuralPopulation-Switzerland-2010</v>
          </cell>
          <cell r="B217" t="str">
            <v>RuralPopulation</v>
          </cell>
          <cell r="C217" t="str">
            <v>Switzerland</v>
          </cell>
          <cell r="D217">
            <v>2010</v>
          </cell>
          <cell r="E217">
            <v>0.26376999999999995</v>
          </cell>
          <cell r="F217" t="str">
            <v>ratio</v>
          </cell>
          <cell r="G217">
            <v>40706</v>
          </cell>
        </row>
        <row r="218">
          <cell r="A218" t="str">
            <v>RuralPopulation-Tajikistan-2010</v>
          </cell>
          <cell r="B218" t="str">
            <v>RuralPopulation</v>
          </cell>
          <cell r="C218" t="str">
            <v>Tajikistan</v>
          </cell>
          <cell r="D218">
            <v>2010</v>
          </cell>
          <cell r="E218">
            <v>0.73680999999999996</v>
          </cell>
          <cell r="F218" t="str">
            <v>ratio</v>
          </cell>
          <cell r="G218">
            <v>40706</v>
          </cell>
        </row>
        <row r="219">
          <cell r="A219" t="str">
            <v>RuralPopulation-The fYR of Macedonia-2010</v>
          </cell>
          <cell r="B219" t="str">
            <v>RuralPopulation</v>
          </cell>
          <cell r="C219" t="str">
            <v>The fYR of Macedonia</v>
          </cell>
          <cell r="D219">
            <v>2010</v>
          </cell>
          <cell r="E219">
            <v>0.40686999999999995</v>
          </cell>
          <cell r="F219" t="str">
            <v>ratio</v>
          </cell>
          <cell r="G219">
            <v>40706</v>
          </cell>
        </row>
        <row r="220">
          <cell r="A220" t="str">
            <v>RuralPopulation-Turkey-2010</v>
          </cell>
          <cell r="B220" t="str">
            <v>RuralPopulation</v>
          </cell>
          <cell r="C220" t="str">
            <v>Turkey</v>
          </cell>
          <cell r="D220">
            <v>2010</v>
          </cell>
          <cell r="E220">
            <v>0.30351</v>
          </cell>
          <cell r="F220" t="str">
            <v>ratio</v>
          </cell>
          <cell r="G220">
            <v>40706</v>
          </cell>
        </row>
        <row r="221">
          <cell r="A221" t="str">
            <v>RuralPopulation-Turkmenistan-2010</v>
          </cell>
          <cell r="B221" t="str">
            <v>RuralPopulation</v>
          </cell>
          <cell r="C221" t="str">
            <v>Turkmenistan</v>
          </cell>
          <cell r="D221">
            <v>2010</v>
          </cell>
          <cell r="E221">
            <v>0.50497999999999998</v>
          </cell>
          <cell r="F221" t="str">
            <v>ratio</v>
          </cell>
          <cell r="G221">
            <v>40706</v>
          </cell>
        </row>
        <row r="222">
          <cell r="A222" t="str">
            <v>RuralPopulation-Ukraine-2010</v>
          </cell>
          <cell r="B222" t="str">
            <v>RuralPopulation</v>
          </cell>
          <cell r="C222" t="str">
            <v>Ukraine</v>
          </cell>
          <cell r="D222">
            <v>2010</v>
          </cell>
          <cell r="E222">
            <v>0.31212999999999996</v>
          </cell>
          <cell r="F222" t="str">
            <v>ratio</v>
          </cell>
          <cell r="G222">
            <v>40706</v>
          </cell>
        </row>
        <row r="223">
          <cell r="A223" t="str">
            <v>RuralPopulation-United Kingdom-2010</v>
          </cell>
          <cell r="B223" t="str">
            <v>RuralPopulation</v>
          </cell>
          <cell r="C223" t="str">
            <v>United Kingdom</v>
          </cell>
          <cell r="D223">
            <v>2010</v>
          </cell>
          <cell r="E223">
            <v>0.20361999999999994</v>
          </cell>
          <cell r="F223" t="str">
            <v>ratio</v>
          </cell>
          <cell r="G223">
            <v>40706</v>
          </cell>
        </row>
        <row r="224">
          <cell r="A224" t="str">
            <v>RuralPopulation-United States-2010</v>
          </cell>
          <cell r="B224" t="str">
            <v>RuralPopulation</v>
          </cell>
          <cell r="C224" t="str">
            <v>United States</v>
          </cell>
          <cell r="D224">
            <v>2010</v>
          </cell>
          <cell r="E224">
            <v>0.17713999999999999</v>
          </cell>
          <cell r="F224" t="str">
            <v>ratio</v>
          </cell>
          <cell r="G224">
            <v>40706</v>
          </cell>
        </row>
        <row r="225">
          <cell r="A225" t="str">
            <v>RuralPopulation-Uzbekistan-2010</v>
          </cell>
          <cell r="B225" t="str">
            <v>RuralPopulation</v>
          </cell>
          <cell r="C225" t="str">
            <v>Uzbekistan</v>
          </cell>
          <cell r="D225">
            <v>2010</v>
          </cell>
          <cell r="E225">
            <v>0.63753000000000004</v>
          </cell>
          <cell r="F225" t="str">
            <v>ratio</v>
          </cell>
          <cell r="G225">
            <v>40706</v>
          </cell>
        </row>
        <row r="226">
          <cell r="A226" t="str">
            <v>Landarea-Albania-2007</v>
          </cell>
          <cell r="B226" t="str">
            <v>Landarea</v>
          </cell>
          <cell r="C226" t="str">
            <v>Albania</v>
          </cell>
          <cell r="D226">
            <v>2007</v>
          </cell>
          <cell r="E226">
            <v>27400</v>
          </cell>
          <cell r="F226" t="str">
            <v>square kilometer</v>
          </cell>
          <cell r="G226">
            <v>40706</v>
          </cell>
        </row>
        <row r="227">
          <cell r="A227" t="str">
            <v>Landarea-Andorra-2007</v>
          </cell>
          <cell r="B227" t="str">
            <v>Landarea</v>
          </cell>
          <cell r="C227" t="str">
            <v>Andorra</v>
          </cell>
          <cell r="D227">
            <v>2007</v>
          </cell>
          <cell r="E227">
            <v>470</v>
          </cell>
          <cell r="F227" t="str">
            <v>square kilometer</v>
          </cell>
          <cell r="G227">
            <v>40706</v>
          </cell>
        </row>
        <row r="228">
          <cell r="A228" t="str">
            <v>Landarea-Armenia-2007</v>
          </cell>
          <cell r="B228" t="str">
            <v>Landarea</v>
          </cell>
          <cell r="C228" t="str">
            <v>Armenia</v>
          </cell>
          <cell r="D228">
            <v>2007</v>
          </cell>
          <cell r="E228">
            <v>28200</v>
          </cell>
          <cell r="F228" t="str">
            <v>square kilometer</v>
          </cell>
          <cell r="G228">
            <v>40706</v>
          </cell>
        </row>
        <row r="229">
          <cell r="A229" t="str">
            <v>Landarea-Austria-2007</v>
          </cell>
          <cell r="B229" t="str">
            <v>Landarea</v>
          </cell>
          <cell r="C229" t="str">
            <v>Austria</v>
          </cell>
          <cell r="D229">
            <v>2007</v>
          </cell>
          <cell r="E229">
            <v>82450</v>
          </cell>
          <cell r="F229" t="str">
            <v>square kilometer</v>
          </cell>
          <cell r="G229">
            <v>40706</v>
          </cell>
        </row>
        <row r="230">
          <cell r="A230" t="str">
            <v>Landarea-Azerbaijan-2007</v>
          </cell>
          <cell r="B230" t="str">
            <v>Landarea</v>
          </cell>
          <cell r="C230" t="str">
            <v>Azerbaijan</v>
          </cell>
          <cell r="D230">
            <v>2007</v>
          </cell>
          <cell r="E230">
            <v>82629</v>
          </cell>
          <cell r="F230" t="str">
            <v>square kilometer</v>
          </cell>
          <cell r="G230">
            <v>40706</v>
          </cell>
        </row>
        <row r="231">
          <cell r="A231" t="str">
            <v>Landarea-Belarus-2007</v>
          </cell>
          <cell r="B231" t="str">
            <v>Landarea</v>
          </cell>
          <cell r="C231" t="str">
            <v>Belarus</v>
          </cell>
          <cell r="D231">
            <v>2007</v>
          </cell>
          <cell r="E231">
            <v>202900</v>
          </cell>
          <cell r="F231" t="str">
            <v>square kilometer</v>
          </cell>
          <cell r="G231">
            <v>40706</v>
          </cell>
        </row>
        <row r="232">
          <cell r="A232" t="str">
            <v>Landarea-Belgium-2007</v>
          </cell>
          <cell r="B232" t="str">
            <v>Landarea</v>
          </cell>
          <cell r="C232" t="str">
            <v>Belgium</v>
          </cell>
          <cell r="D232">
            <v>2007</v>
          </cell>
          <cell r="E232">
            <v>30280</v>
          </cell>
          <cell r="F232" t="str">
            <v>square kilometer</v>
          </cell>
          <cell r="G232">
            <v>40706</v>
          </cell>
        </row>
        <row r="233">
          <cell r="A233" t="str">
            <v>Landarea-Bosnia and Herzegovina-2007</v>
          </cell>
          <cell r="B233" t="str">
            <v>Landarea</v>
          </cell>
          <cell r="C233" t="str">
            <v>Bosnia and Herzegovina</v>
          </cell>
          <cell r="D233">
            <v>2007</v>
          </cell>
          <cell r="E233">
            <v>51200</v>
          </cell>
          <cell r="F233" t="str">
            <v>square kilometer</v>
          </cell>
          <cell r="G233">
            <v>40706</v>
          </cell>
        </row>
        <row r="234">
          <cell r="A234" t="str">
            <v>Landarea-Bulgaria-2007</v>
          </cell>
          <cell r="B234" t="str">
            <v>Landarea</v>
          </cell>
          <cell r="C234" t="str">
            <v>Bulgaria</v>
          </cell>
          <cell r="D234">
            <v>2007</v>
          </cell>
          <cell r="E234">
            <v>108610</v>
          </cell>
          <cell r="F234" t="str">
            <v>square kilometer</v>
          </cell>
          <cell r="G234">
            <v>40706</v>
          </cell>
        </row>
        <row r="235">
          <cell r="A235" t="str">
            <v>Landarea-Canada-2007</v>
          </cell>
          <cell r="B235" t="str">
            <v>Landarea</v>
          </cell>
          <cell r="C235" t="str">
            <v>Canada</v>
          </cell>
          <cell r="D235">
            <v>2007</v>
          </cell>
          <cell r="E235">
            <v>9093510</v>
          </cell>
          <cell r="F235" t="str">
            <v>square kilometer</v>
          </cell>
          <cell r="G235">
            <v>40706</v>
          </cell>
        </row>
        <row r="236">
          <cell r="A236" t="str">
            <v>Landarea-Croatia-2007</v>
          </cell>
          <cell r="B236" t="str">
            <v>Landarea</v>
          </cell>
          <cell r="C236" t="str">
            <v>Croatia</v>
          </cell>
          <cell r="D236">
            <v>2007</v>
          </cell>
          <cell r="E236">
            <v>53910</v>
          </cell>
          <cell r="F236" t="str">
            <v>square kilometer</v>
          </cell>
          <cell r="G236">
            <v>40706</v>
          </cell>
        </row>
        <row r="237">
          <cell r="A237" t="str">
            <v>Landarea-Cyprus-2007</v>
          </cell>
          <cell r="B237" t="str">
            <v>Landarea</v>
          </cell>
          <cell r="C237" t="str">
            <v>Cyprus</v>
          </cell>
          <cell r="D237">
            <v>2007</v>
          </cell>
          <cell r="E237">
            <v>9240</v>
          </cell>
          <cell r="F237" t="str">
            <v>square kilometer</v>
          </cell>
          <cell r="G237">
            <v>40706</v>
          </cell>
        </row>
        <row r="238">
          <cell r="A238" t="str">
            <v>Landarea-Czech Republic-2007</v>
          </cell>
          <cell r="B238" t="str">
            <v>Landarea</v>
          </cell>
          <cell r="C238" t="str">
            <v>Czech Republic</v>
          </cell>
          <cell r="D238">
            <v>2007</v>
          </cell>
          <cell r="E238">
            <v>77250</v>
          </cell>
          <cell r="F238" t="str">
            <v>square kilometer</v>
          </cell>
          <cell r="G238">
            <v>40706</v>
          </cell>
        </row>
        <row r="239">
          <cell r="A239" t="str">
            <v>Landarea-Denmark-2007</v>
          </cell>
          <cell r="B239" t="str">
            <v>Landarea</v>
          </cell>
          <cell r="C239" t="str">
            <v>Denmark</v>
          </cell>
          <cell r="D239">
            <v>2007</v>
          </cell>
          <cell r="E239">
            <v>42430</v>
          </cell>
          <cell r="F239" t="str">
            <v>square kilometer</v>
          </cell>
          <cell r="G239">
            <v>40706</v>
          </cell>
        </row>
        <row r="240">
          <cell r="A240" t="str">
            <v>Landarea-Estonia-2007</v>
          </cell>
          <cell r="B240" t="str">
            <v>Landarea</v>
          </cell>
          <cell r="C240" t="str">
            <v>Estonia</v>
          </cell>
          <cell r="D240">
            <v>2007</v>
          </cell>
          <cell r="E240">
            <v>42390</v>
          </cell>
          <cell r="F240" t="str">
            <v>square kilometer</v>
          </cell>
          <cell r="G240">
            <v>40706</v>
          </cell>
        </row>
        <row r="241">
          <cell r="A241" t="str">
            <v>Landarea-Finland-2007</v>
          </cell>
          <cell r="B241" t="str">
            <v>Landarea</v>
          </cell>
          <cell r="C241" t="str">
            <v>Finland</v>
          </cell>
          <cell r="D241">
            <v>2007</v>
          </cell>
          <cell r="E241">
            <v>304090</v>
          </cell>
          <cell r="F241" t="str">
            <v>square kilometer</v>
          </cell>
          <cell r="G241">
            <v>40706</v>
          </cell>
        </row>
        <row r="242">
          <cell r="A242" t="str">
            <v>Landarea-France-2007</v>
          </cell>
          <cell r="B242" t="str">
            <v>Landarea</v>
          </cell>
          <cell r="C242" t="str">
            <v>France</v>
          </cell>
          <cell r="D242">
            <v>2007</v>
          </cell>
          <cell r="E242">
            <v>547660</v>
          </cell>
          <cell r="F242" t="str">
            <v>square kilometer</v>
          </cell>
          <cell r="G242">
            <v>40706</v>
          </cell>
        </row>
        <row r="243">
          <cell r="A243" t="str">
            <v>Landarea-Georgia-2007</v>
          </cell>
          <cell r="B243" t="str">
            <v>Landarea</v>
          </cell>
          <cell r="C243" t="str">
            <v>Georgia</v>
          </cell>
          <cell r="D243">
            <v>2007</v>
          </cell>
          <cell r="E243">
            <v>69490</v>
          </cell>
          <cell r="F243" t="str">
            <v>square kilometer</v>
          </cell>
          <cell r="G243">
            <v>40706</v>
          </cell>
        </row>
        <row r="244">
          <cell r="A244" t="str">
            <v>Landarea-Germany-2007</v>
          </cell>
          <cell r="B244" t="str">
            <v>Landarea</v>
          </cell>
          <cell r="C244" t="str">
            <v>Germany</v>
          </cell>
          <cell r="D244">
            <v>2007</v>
          </cell>
          <cell r="E244">
            <v>348770</v>
          </cell>
          <cell r="F244" t="str">
            <v>square kilometer</v>
          </cell>
          <cell r="G244">
            <v>40706</v>
          </cell>
        </row>
        <row r="245">
          <cell r="A245" t="str">
            <v>Landarea-Greece-2007</v>
          </cell>
          <cell r="B245" t="str">
            <v>Landarea</v>
          </cell>
          <cell r="C245" t="str">
            <v>Greece</v>
          </cell>
          <cell r="D245">
            <v>2007</v>
          </cell>
          <cell r="E245">
            <v>128900</v>
          </cell>
          <cell r="F245" t="str">
            <v>square kilometer</v>
          </cell>
          <cell r="G245">
            <v>40706</v>
          </cell>
        </row>
        <row r="246">
          <cell r="A246" t="str">
            <v>Landarea-Hungary-2007</v>
          </cell>
          <cell r="B246" t="str">
            <v>Landarea</v>
          </cell>
          <cell r="C246" t="str">
            <v>Hungary</v>
          </cell>
          <cell r="D246">
            <v>2007</v>
          </cell>
          <cell r="E246">
            <v>89610</v>
          </cell>
          <cell r="F246" t="str">
            <v>square kilometer</v>
          </cell>
          <cell r="G246">
            <v>40706</v>
          </cell>
        </row>
        <row r="247">
          <cell r="A247" t="str">
            <v>Landarea-Iceland-2007</v>
          </cell>
          <cell r="B247" t="str">
            <v>Landarea</v>
          </cell>
          <cell r="C247" t="str">
            <v>Iceland</v>
          </cell>
          <cell r="D247">
            <v>2007</v>
          </cell>
          <cell r="E247">
            <v>100250</v>
          </cell>
          <cell r="F247" t="str">
            <v>square kilometer</v>
          </cell>
          <cell r="G247">
            <v>40706</v>
          </cell>
        </row>
        <row r="248">
          <cell r="A248" t="str">
            <v>Landarea-Ireland-2007</v>
          </cell>
          <cell r="B248" t="str">
            <v>Landarea</v>
          </cell>
          <cell r="C248" t="str">
            <v>Ireland</v>
          </cell>
          <cell r="D248">
            <v>2007</v>
          </cell>
          <cell r="E248">
            <v>68890</v>
          </cell>
          <cell r="F248" t="str">
            <v>square kilometer</v>
          </cell>
          <cell r="G248">
            <v>40706</v>
          </cell>
        </row>
        <row r="249">
          <cell r="A249" t="str">
            <v>Landarea-Israel-2007</v>
          </cell>
          <cell r="B249" t="str">
            <v>Landarea</v>
          </cell>
          <cell r="C249" t="str">
            <v>Israel</v>
          </cell>
          <cell r="D249">
            <v>2007</v>
          </cell>
          <cell r="E249">
            <v>21640</v>
          </cell>
          <cell r="F249" t="str">
            <v>square kilometer</v>
          </cell>
          <cell r="G249">
            <v>40706</v>
          </cell>
        </row>
        <row r="250">
          <cell r="A250" t="str">
            <v>Landarea-Italy-2007</v>
          </cell>
          <cell r="B250" t="str">
            <v>Landarea</v>
          </cell>
          <cell r="C250" t="str">
            <v>Italy</v>
          </cell>
          <cell r="D250">
            <v>2007</v>
          </cell>
          <cell r="E250">
            <v>294140</v>
          </cell>
          <cell r="F250" t="str">
            <v>square kilometer</v>
          </cell>
          <cell r="G250">
            <v>40706</v>
          </cell>
        </row>
        <row r="251">
          <cell r="A251" t="str">
            <v>Landarea-Kazakhstan-2007</v>
          </cell>
          <cell r="B251" t="str">
            <v>Landarea</v>
          </cell>
          <cell r="C251" t="str">
            <v>Kazakhstan</v>
          </cell>
          <cell r="D251">
            <v>2007</v>
          </cell>
          <cell r="E251">
            <v>2699700</v>
          </cell>
          <cell r="F251" t="str">
            <v>square kilometer</v>
          </cell>
          <cell r="G251">
            <v>40706</v>
          </cell>
        </row>
        <row r="252">
          <cell r="A252" t="str">
            <v>Landarea-Kyrgyzstan-2007</v>
          </cell>
          <cell r="B252" t="str">
            <v>Landarea</v>
          </cell>
          <cell r="C252" t="str">
            <v>Kyrgyzstan</v>
          </cell>
          <cell r="D252">
            <v>2007</v>
          </cell>
          <cell r="E252">
            <v>191800</v>
          </cell>
          <cell r="F252" t="str">
            <v>square kilometer</v>
          </cell>
          <cell r="G252">
            <v>40706</v>
          </cell>
        </row>
        <row r="253">
          <cell r="A253" t="str">
            <v>Landarea-Latvia-2007</v>
          </cell>
          <cell r="B253" t="str">
            <v>Landarea</v>
          </cell>
          <cell r="C253" t="str">
            <v>Latvia</v>
          </cell>
          <cell r="D253">
            <v>2007</v>
          </cell>
          <cell r="E253">
            <v>62250</v>
          </cell>
          <cell r="F253" t="str">
            <v>square kilometer</v>
          </cell>
          <cell r="G253">
            <v>40706</v>
          </cell>
        </row>
        <row r="254">
          <cell r="A254" t="str">
            <v>Landarea-Liechtenstein-2007</v>
          </cell>
          <cell r="B254" t="str">
            <v>Landarea</v>
          </cell>
          <cell r="C254" t="str">
            <v>Liechtenstein</v>
          </cell>
          <cell r="D254">
            <v>2007</v>
          </cell>
          <cell r="E254">
            <v>160</v>
          </cell>
          <cell r="F254" t="str">
            <v>square kilometer</v>
          </cell>
          <cell r="G254">
            <v>40706</v>
          </cell>
        </row>
        <row r="255">
          <cell r="A255" t="str">
            <v>Landarea-Lithuania-2007</v>
          </cell>
          <cell r="B255" t="str">
            <v>Landarea</v>
          </cell>
          <cell r="C255" t="str">
            <v>Lithuania</v>
          </cell>
          <cell r="D255">
            <v>2007</v>
          </cell>
          <cell r="E255">
            <v>62680</v>
          </cell>
          <cell r="F255" t="str">
            <v>square kilometer</v>
          </cell>
          <cell r="G255">
            <v>40706</v>
          </cell>
        </row>
        <row r="256">
          <cell r="A256" t="str">
            <v>Landarea-Luxembourg-2007</v>
          </cell>
          <cell r="B256" t="str">
            <v>Landarea</v>
          </cell>
          <cell r="C256" t="str">
            <v>Luxembourg</v>
          </cell>
          <cell r="D256">
            <v>2007</v>
          </cell>
          <cell r="E256">
            <v>2590</v>
          </cell>
          <cell r="F256" t="str">
            <v>square kilometer</v>
          </cell>
          <cell r="G256">
            <v>40706</v>
          </cell>
        </row>
        <row r="257">
          <cell r="A257" t="str">
            <v>Landarea-Malta-2007</v>
          </cell>
          <cell r="B257" t="str">
            <v>Landarea</v>
          </cell>
          <cell r="C257" t="str">
            <v>Malta</v>
          </cell>
          <cell r="D257">
            <v>2007</v>
          </cell>
          <cell r="E257">
            <v>320</v>
          </cell>
          <cell r="F257" t="str">
            <v>square kilometer</v>
          </cell>
          <cell r="G257">
            <v>40706</v>
          </cell>
        </row>
        <row r="258">
          <cell r="A258" t="str">
            <v>Landarea-Monaco-2007</v>
          </cell>
          <cell r="B258" t="str">
            <v>Landarea</v>
          </cell>
          <cell r="C258" t="str">
            <v>Monaco</v>
          </cell>
          <cell r="D258">
            <v>2007</v>
          </cell>
          <cell r="E258">
            <v>2</v>
          </cell>
          <cell r="F258" t="str">
            <v>square kilometer</v>
          </cell>
          <cell r="G258">
            <v>40706</v>
          </cell>
        </row>
        <row r="259">
          <cell r="A259" t="str">
            <v>Landarea-Montenegro-2007</v>
          </cell>
          <cell r="B259" t="str">
            <v>Landarea</v>
          </cell>
          <cell r="C259" t="str">
            <v>Montenegro</v>
          </cell>
          <cell r="D259">
            <v>2007</v>
          </cell>
          <cell r="E259">
            <v>13450</v>
          </cell>
          <cell r="F259" t="str">
            <v>square kilometer</v>
          </cell>
          <cell r="G259">
            <v>40706</v>
          </cell>
        </row>
        <row r="260">
          <cell r="A260" t="str">
            <v>Landarea-Netherlands-2007</v>
          </cell>
          <cell r="B260" t="str">
            <v>Landarea</v>
          </cell>
          <cell r="C260" t="str">
            <v>Netherlands</v>
          </cell>
          <cell r="D260">
            <v>2007</v>
          </cell>
          <cell r="E260">
            <v>33760</v>
          </cell>
          <cell r="F260" t="str">
            <v>square kilometer</v>
          </cell>
          <cell r="G260">
            <v>40706</v>
          </cell>
        </row>
        <row r="261">
          <cell r="A261" t="str">
            <v>Landarea-Norway-2007</v>
          </cell>
          <cell r="B261" t="str">
            <v>Landarea</v>
          </cell>
          <cell r="C261" t="str">
            <v>Norway</v>
          </cell>
          <cell r="D261">
            <v>2007</v>
          </cell>
          <cell r="E261">
            <v>304280</v>
          </cell>
          <cell r="F261" t="str">
            <v>square kilometer</v>
          </cell>
          <cell r="G261">
            <v>40706</v>
          </cell>
        </row>
        <row r="262">
          <cell r="A262" t="str">
            <v>Landarea-Poland-2007</v>
          </cell>
          <cell r="B262" t="str">
            <v>Landarea</v>
          </cell>
          <cell r="C262" t="str">
            <v>Poland</v>
          </cell>
          <cell r="D262">
            <v>2007</v>
          </cell>
          <cell r="E262">
            <v>304250</v>
          </cell>
          <cell r="F262" t="str">
            <v>square kilometer</v>
          </cell>
          <cell r="G262">
            <v>40706</v>
          </cell>
        </row>
        <row r="263">
          <cell r="A263" t="str">
            <v>Landarea-Portugal-2007</v>
          </cell>
          <cell r="B263" t="str">
            <v>Landarea</v>
          </cell>
          <cell r="C263" t="str">
            <v>Portugal</v>
          </cell>
          <cell r="D263">
            <v>2007</v>
          </cell>
          <cell r="E263">
            <v>91470</v>
          </cell>
          <cell r="F263" t="str">
            <v>square kilometer</v>
          </cell>
          <cell r="G263">
            <v>40706</v>
          </cell>
        </row>
        <row r="264">
          <cell r="A264" t="str">
            <v>Landarea-Republic of Moldova-2007</v>
          </cell>
          <cell r="B264" t="str">
            <v>Landarea</v>
          </cell>
          <cell r="C264" t="str">
            <v>Republic of Moldova</v>
          </cell>
          <cell r="D264">
            <v>2007</v>
          </cell>
          <cell r="E264">
            <v>32890</v>
          </cell>
          <cell r="F264" t="str">
            <v>square kilometer</v>
          </cell>
          <cell r="G264">
            <v>40706</v>
          </cell>
        </row>
        <row r="265">
          <cell r="A265" t="str">
            <v>Landarea-Romania-2007</v>
          </cell>
          <cell r="B265" t="str">
            <v>Landarea</v>
          </cell>
          <cell r="C265" t="str">
            <v>Romania</v>
          </cell>
          <cell r="D265">
            <v>2007</v>
          </cell>
          <cell r="E265">
            <v>229890</v>
          </cell>
          <cell r="F265" t="str">
            <v>square kilometer</v>
          </cell>
          <cell r="G265">
            <v>40706</v>
          </cell>
        </row>
        <row r="266">
          <cell r="A266" t="str">
            <v>Landarea-Russian Federation-2007</v>
          </cell>
          <cell r="B266" t="str">
            <v>Landarea</v>
          </cell>
          <cell r="C266" t="str">
            <v>Russian Federation</v>
          </cell>
          <cell r="D266">
            <v>2007</v>
          </cell>
          <cell r="E266">
            <v>16377740</v>
          </cell>
          <cell r="F266" t="str">
            <v>square kilometer</v>
          </cell>
          <cell r="G266">
            <v>40706</v>
          </cell>
        </row>
        <row r="267">
          <cell r="A267" t="str">
            <v>Landarea-San Marino-2007</v>
          </cell>
          <cell r="B267" t="str">
            <v>Landarea</v>
          </cell>
          <cell r="C267" t="str">
            <v>San Marino</v>
          </cell>
          <cell r="D267">
            <v>2007</v>
          </cell>
          <cell r="E267">
            <v>60</v>
          </cell>
          <cell r="F267" t="str">
            <v>square kilometer</v>
          </cell>
          <cell r="G267">
            <v>40706</v>
          </cell>
        </row>
        <row r="268">
          <cell r="A268" t="str">
            <v>Landarea-Serbia-2007</v>
          </cell>
          <cell r="B268" t="str">
            <v>Landarea</v>
          </cell>
          <cell r="C268" t="str">
            <v>Serbia</v>
          </cell>
          <cell r="D268">
            <v>2007</v>
          </cell>
          <cell r="E268">
            <v>88360</v>
          </cell>
          <cell r="F268" t="str">
            <v>square kilometer</v>
          </cell>
          <cell r="G268">
            <v>40706</v>
          </cell>
        </row>
        <row r="269">
          <cell r="A269" t="str">
            <v>Landarea-Slovak Republic-2007</v>
          </cell>
          <cell r="B269" t="str">
            <v>Landarea</v>
          </cell>
          <cell r="C269" t="str">
            <v>Slovak Republic</v>
          </cell>
          <cell r="D269">
            <v>2007</v>
          </cell>
          <cell r="E269">
            <v>48100</v>
          </cell>
          <cell r="F269" t="str">
            <v>square kilometer</v>
          </cell>
          <cell r="G269">
            <v>40706</v>
          </cell>
        </row>
        <row r="270">
          <cell r="A270" t="str">
            <v>Landarea-Slovenia-2007</v>
          </cell>
          <cell r="B270" t="str">
            <v>Landarea</v>
          </cell>
          <cell r="C270" t="str">
            <v>Slovenia</v>
          </cell>
          <cell r="D270">
            <v>2007</v>
          </cell>
          <cell r="E270">
            <v>20140</v>
          </cell>
          <cell r="F270" t="str">
            <v>square kilometer</v>
          </cell>
          <cell r="G270">
            <v>40706</v>
          </cell>
        </row>
        <row r="271">
          <cell r="A271" t="str">
            <v>Landarea-Spain-2007</v>
          </cell>
          <cell r="B271" t="str">
            <v>Landarea</v>
          </cell>
          <cell r="C271" t="str">
            <v>Spain</v>
          </cell>
          <cell r="D271">
            <v>2007</v>
          </cell>
          <cell r="E271">
            <v>498980</v>
          </cell>
          <cell r="F271" t="str">
            <v>square kilometer</v>
          </cell>
          <cell r="G271">
            <v>40706</v>
          </cell>
        </row>
        <row r="272">
          <cell r="A272" t="str">
            <v>Landarea-Sweden-2007</v>
          </cell>
          <cell r="B272" t="str">
            <v>Landarea</v>
          </cell>
          <cell r="C272" t="str">
            <v>Sweden</v>
          </cell>
          <cell r="D272">
            <v>2007</v>
          </cell>
          <cell r="E272">
            <v>410330</v>
          </cell>
          <cell r="F272" t="str">
            <v>square kilometer</v>
          </cell>
          <cell r="G272">
            <v>40706</v>
          </cell>
        </row>
        <row r="273">
          <cell r="A273" t="str">
            <v>Landarea-Switzerland-2007</v>
          </cell>
          <cell r="B273" t="str">
            <v>Landarea</v>
          </cell>
          <cell r="C273" t="str">
            <v>Switzerland</v>
          </cell>
          <cell r="D273">
            <v>2007</v>
          </cell>
          <cell r="E273">
            <v>40000</v>
          </cell>
          <cell r="F273" t="str">
            <v>square kilometer</v>
          </cell>
          <cell r="G273">
            <v>40706</v>
          </cell>
        </row>
        <row r="274">
          <cell r="A274" t="str">
            <v>Landarea-Tajikistan-2007</v>
          </cell>
          <cell r="B274" t="str">
            <v>Landarea</v>
          </cell>
          <cell r="C274" t="str">
            <v>Tajikistan</v>
          </cell>
          <cell r="D274">
            <v>2007</v>
          </cell>
          <cell r="E274">
            <v>139960</v>
          </cell>
          <cell r="F274" t="str">
            <v>square kilometer</v>
          </cell>
          <cell r="G274">
            <v>40706</v>
          </cell>
        </row>
        <row r="275">
          <cell r="A275" t="str">
            <v>Landarea-The fYR of Macedonia-2007</v>
          </cell>
          <cell r="B275" t="str">
            <v>Landarea</v>
          </cell>
          <cell r="C275" t="str">
            <v>The fYR of Macedonia</v>
          </cell>
          <cell r="D275">
            <v>2007</v>
          </cell>
          <cell r="E275">
            <v>25430</v>
          </cell>
          <cell r="F275" t="str">
            <v>square kilometer</v>
          </cell>
          <cell r="G275">
            <v>40706</v>
          </cell>
        </row>
        <row r="276">
          <cell r="A276" t="str">
            <v>Landarea-Turkey-2007</v>
          </cell>
          <cell r="B276" t="str">
            <v>Landarea</v>
          </cell>
          <cell r="C276" t="str">
            <v>Turkey</v>
          </cell>
          <cell r="D276">
            <v>2007</v>
          </cell>
          <cell r="E276">
            <v>769630</v>
          </cell>
          <cell r="F276" t="str">
            <v>square kilometer</v>
          </cell>
          <cell r="G276">
            <v>40706</v>
          </cell>
        </row>
        <row r="277">
          <cell r="A277" t="str">
            <v>Landarea-Turkmenistan-2007</v>
          </cell>
          <cell r="B277" t="str">
            <v>Landarea</v>
          </cell>
          <cell r="C277" t="str">
            <v>Turkmenistan</v>
          </cell>
          <cell r="D277">
            <v>2007</v>
          </cell>
          <cell r="E277">
            <v>469930</v>
          </cell>
          <cell r="F277" t="str">
            <v>square kilometer</v>
          </cell>
          <cell r="G277">
            <v>40706</v>
          </cell>
        </row>
        <row r="278">
          <cell r="A278" t="str">
            <v>Landarea-Ukraine-2007</v>
          </cell>
          <cell r="B278" t="str">
            <v>Landarea</v>
          </cell>
          <cell r="C278" t="str">
            <v>Ukraine</v>
          </cell>
          <cell r="D278">
            <v>2007</v>
          </cell>
          <cell r="E278">
            <v>579330</v>
          </cell>
          <cell r="F278" t="str">
            <v>square kilometer</v>
          </cell>
          <cell r="G278">
            <v>40706</v>
          </cell>
        </row>
        <row r="279">
          <cell r="A279" t="str">
            <v>Landarea-United Kingdom-2007</v>
          </cell>
          <cell r="B279" t="str">
            <v>Landarea</v>
          </cell>
          <cell r="C279" t="str">
            <v>United Kingdom</v>
          </cell>
          <cell r="D279">
            <v>2007</v>
          </cell>
          <cell r="E279">
            <v>241930</v>
          </cell>
          <cell r="F279" t="str">
            <v>square kilometer</v>
          </cell>
          <cell r="G279">
            <v>40706</v>
          </cell>
        </row>
        <row r="280">
          <cell r="A280" t="str">
            <v>Landarea-United States-2007</v>
          </cell>
          <cell r="B280" t="str">
            <v>Landarea</v>
          </cell>
          <cell r="C280" t="str">
            <v>United States</v>
          </cell>
          <cell r="D280">
            <v>2007</v>
          </cell>
          <cell r="E280">
            <v>9161920</v>
          </cell>
          <cell r="F280" t="str">
            <v>square kilometer</v>
          </cell>
          <cell r="G280">
            <v>40706</v>
          </cell>
        </row>
        <row r="281">
          <cell r="A281" t="str">
            <v>Landarea-Uzbekistan-2007</v>
          </cell>
          <cell r="B281" t="str">
            <v>Landarea</v>
          </cell>
          <cell r="C281" t="str">
            <v>Uzbekistan</v>
          </cell>
          <cell r="D281">
            <v>2007</v>
          </cell>
          <cell r="E281">
            <v>425400</v>
          </cell>
          <cell r="F281" t="str">
            <v>square kilometer</v>
          </cell>
          <cell r="G281">
            <v>40706</v>
          </cell>
        </row>
        <row r="282">
          <cell r="A282" t="str">
            <v>TPES-Albania-2009</v>
          </cell>
          <cell r="B282" t="str">
            <v>TPES</v>
          </cell>
          <cell r="C282" t="str">
            <v>Albania</v>
          </cell>
          <cell r="D282">
            <v>2009</v>
          </cell>
          <cell r="E282">
            <v>2088.4229999999998</v>
          </cell>
          <cell r="F282" t="str">
            <v>Ktoe</v>
          </cell>
          <cell r="G282">
            <v>40706</v>
          </cell>
        </row>
        <row r="283">
          <cell r="A283" t="str">
            <v>TPES-Armenia-2009</v>
          </cell>
          <cell r="B283" t="str">
            <v>TPES</v>
          </cell>
          <cell r="C283" t="str">
            <v>Armenia</v>
          </cell>
          <cell r="D283">
            <v>2009</v>
          </cell>
          <cell r="E283">
            <v>2996.5709999999999</v>
          </cell>
          <cell r="F283" t="str">
            <v>Ktoe</v>
          </cell>
          <cell r="G283">
            <v>40706</v>
          </cell>
        </row>
        <row r="284">
          <cell r="A284" t="str">
            <v>TPES-Austria-2009</v>
          </cell>
          <cell r="B284" t="str">
            <v>TPES</v>
          </cell>
          <cell r="C284" t="str">
            <v>Austria</v>
          </cell>
          <cell r="D284">
            <v>2009</v>
          </cell>
          <cell r="E284">
            <v>31657.609</v>
          </cell>
          <cell r="F284" t="str">
            <v>Ktoe</v>
          </cell>
          <cell r="G284">
            <v>40706</v>
          </cell>
        </row>
        <row r="285">
          <cell r="A285" t="str">
            <v>TPES-Azerbaijan-2009</v>
          </cell>
          <cell r="B285" t="str">
            <v>TPES</v>
          </cell>
          <cell r="C285" t="str">
            <v>Azerbaijan</v>
          </cell>
          <cell r="D285">
            <v>2009</v>
          </cell>
          <cell r="E285">
            <v>13366.892</v>
          </cell>
          <cell r="F285" t="str">
            <v>Ktoe</v>
          </cell>
          <cell r="G285">
            <v>40706</v>
          </cell>
        </row>
        <row r="286">
          <cell r="A286" t="str">
            <v>TPES-Belarus-2009</v>
          </cell>
          <cell r="B286" t="str">
            <v>TPES</v>
          </cell>
          <cell r="C286" t="str">
            <v>Belarus</v>
          </cell>
          <cell r="D286">
            <v>2009</v>
          </cell>
          <cell r="E286">
            <v>26760.35</v>
          </cell>
          <cell r="F286" t="str">
            <v>Ktoe</v>
          </cell>
          <cell r="G286">
            <v>40706</v>
          </cell>
        </row>
        <row r="287">
          <cell r="A287" t="str">
            <v>TPES-Belgium-2009</v>
          </cell>
          <cell r="B287" t="str">
            <v>TPES</v>
          </cell>
          <cell r="C287" t="str">
            <v>Belgium</v>
          </cell>
          <cell r="D287">
            <v>2009</v>
          </cell>
          <cell r="E287">
            <v>57218.686999999998</v>
          </cell>
          <cell r="F287" t="str">
            <v>Ktoe</v>
          </cell>
          <cell r="G287">
            <v>40706</v>
          </cell>
        </row>
        <row r="288">
          <cell r="A288" t="str">
            <v>TPES-Bosnia and Herzegovina-2009</v>
          </cell>
          <cell r="B288" t="str">
            <v>TPES</v>
          </cell>
          <cell r="C288" t="str">
            <v>Bosnia and Herzegovina</v>
          </cell>
          <cell r="D288">
            <v>2009</v>
          </cell>
          <cell r="E288">
            <v>5952.5640000000003</v>
          </cell>
          <cell r="F288" t="str">
            <v>Ktoe</v>
          </cell>
          <cell r="G288">
            <v>40706</v>
          </cell>
        </row>
        <row r="289">
          <cell r="A289" t="str">
            <v>TPES-Bulgaria-2009</v>
          </cell>
          <cell r="B289" t="str">
            <v>TPES</v>
          </cell>
          <cell r="C289" t="str">
            <v>Bulgaria</v>
          </cell>
          <cell r="D289">
            <v>2009</v>
          </cell>
          <cell r="E289">
            <v>19779.266</v>
          </cell>
          <cell r="F289" t="str">
            <v>Ktoe</v>
          </cell>
          <cell r="G289">
            <v>40706</v>
          </cell>
        </row>
        <row r="290">
          <cell r="A290" t="str">
            <v>TPES-Canada-2009</v>
          </cell>
          <cell r="B290" t="str">
            <v>TPES</v>
          </cell>
          <cell r="C290" t="str">
            <v>Canada</v>
          </cell>
          <cell r="D290">
            <v>2009</v>
          </cell>
          <cell r="E290">
            <v>254119.867</v>
          </cell>
          <cell r="F290" t="str">
            <v>Ktoe</v>
          </cell>
          <cell r="G290">
            <v>40706</v>
          </cell>
        </row>
        <row r="291">
          <cell r="A291" t="str">
            <v>TPES-Croatia-2009</v>
          </cell>
          <cell r="B291" t="str">
            <v>TPES</v>
          </cell>
          <cell r="C291" t="str">
            <v>Croatia</v>
          </cell>
          <cell r="D291">
            <v>2009</v>
          </cell>
          <cell r="E291">
            <v>9075.375</v>
          </cell>
          <cell r="F291" t="str">
            <v>Ktoe</v>
          </cell>
          <cell r="G291">
            <v>40706</v>
          </cell>
        </row>
        <row r="292">
          <cell r="A292" t="str">
            <v>TPES-Cyprus-2009</v>
          </cell>
          <cell r="B292" t="str">
            <v>TPES</v>
          </cell>
          <cell r="C292" t="str">
            <v>Cyprus</v>
          </cell>
          <cell r="D292">
            <v>2009</v>
          </cell>
          <cell r="E292">
            <v>2505.5990000000002</v>
          </cell>
          <cell r="F292" t="str">
            <v>Ktoe</v>
          </cell>
          <cell r="G292">
            <v>40706</v>
          </cell>
        </row>
        <row r="293">
          <cell r="A293" t="str">
            <v>TPES-Czech Republic-2009</v>
          </cell>
          <cell r="B293" t="str">
            <v>TPES</v>
          </cell>
          <cell r="C293" t="str">
            <v>Czech Republic</v>
          </cell>
          <cell r="D293">
            <v>2009</v>
          </cell>
          <cell r="E293">
            <v>42787.81</v>
          </cell>
          <cell r="F293" t="str">
            <v>Ktoe</v>
          </cell>
          <cell r="G293">
            <v>40706</v>
          </cell>
        </row>
        <row r="294">
          <cell r="A294" t="str">
            <v>TPES-Denmark-2009</v>
          </cell>
          <cell r="B294" t="str">
            <v>TPES</v>
          </cell>
          <cell r="C294" t="str">
            <v>Denmark</v>
          </cell>
          <cell r="D294">
            <v>2009</v>
          </cell>
          <cell r="E294">
            <v>18605.476999999999</v>
          </cell>
          <cell r="F294" t="str">
            <v>Ktoe</v>
          </cell>
          <cell r="G294">
            <v>40706</v>
          </cell>
        </row>
        <row r="295">
          <cell r="A295" t="str">
            <v>TPES-Estonia-2009</v>
          </cell>
          <cell r="B295" t="str">
            <v>TPES</v>
          </cell>
          <cell r="C295" t="str">
            <v>Estonia</v>
          </cell>
          <cell r="D295">
            <v>2009</v>
          </cell>
          <cell r="E295">
            <v>5532.24</v>
          </cell>
          <cell r="F295" t="str">
            <v>Ktoe</v>
          </cell>
          <cell r="G295">
            <v>40706</v>
          </cell>
        </row>
        <row r="296">
          <cell r="A296" t="str">
            <v>TPES-Finland-2009</v>
          </cell>
          <cell r="B296" t="str">
            <v>TPES</v>
          </cell>
          <cell r="C296" t="str">
            <v>Finland</v>
          </cell>
          <cell r="D296">
            <v>2009</v>
          </cell>
          <cell r="E296">
            <v>33169.853999999999</v>
          </cell>
          <cell r="F296" t="str">
            <v>Ktoe</v>
          </cell>
          <cell r="G296">
            <v>40706</v>
          </cell>
        </row>
        <row r="297">
          <cell r="A297" t="str">
            <v>TPES-The fYR of Macedonia-2009</v>
          </cell>
          <cell r="B297" t="str">
            <v>TPES</v>
          </cell>
          <cell r="C297" t="str">
            <v>The fYR of Macedonia</v>
          </cell>
          <cell r="D297">
            <v>2009</v>
          </cell>
          <cell r="E297">
            <v>3103.4540000000002</v>
          </cell>
          <cell r="F297" t="str">
            <v>Ktoe</v>
          </cell>
          <cell r="G297">
            <v>40706</v>
          </cell>
        </row>
        <row r="298">
          <cell r="A298" t="str">
            <v>TPES-France-2009</v>
          </cell>
          <cell r="B298" t="str">
            <v>TPES</v>
          </cell>
          <cell r="C298" t="str">
            <v>France</v>
          </cell>
          <cell r="D298">
            <v>2009</v>
          </cell>
          <cell r="E298">
            <v>256217.21100000001</v>
          </cell>
          <cell r="F298" t="str">
            <v>Ktoe</v>
          </cell>
          <cell r="G298">
            <v>40706</v>
          </cell>
        </row>
        <row r="299">
          <cell r="A299" t="str">
            <v>TPES-Georgia-2009</v>
          </cell>
          <cell r="B299" t="str">
            <v>TPES</v>
          </cell>
          <cell r="C299" t="str">
            <v>Georgia</v>
          </cell>
          <cell r="D299">
            <v>2009</v>
          </cell>
          <cell r="E299">
            <v>2988.259</v>
          </cell>
          <cell r="F299" t="str">
            <v>Ktoe</v>
          </cell>
          <cell r="G299">
            <v>40706</v>
          </cell>
        </row>
        <row r="300">
          <cell r="A300" t="str">
            <v>TPES-Germany-2009</v>
          </cell>
          <cell r="B300" t="str">
            <v>TPES</v>
          </cell>
          <cell r="C300" t="str">
            <v>Germany</v>
          </cell>
          <cell r="D300">
            <v>2009</v>
          </cell>
          <cell r="E300">
            <v>318528.92099999997</v>
          </cell>
          <cell r="F300" t="str">
            <v>Ktoe</v>
          </cell>
          <cell r="G300">
            <v>40706</v>
          </cell>
        </row>
        <row r="301">
          <cell r="A301" t="str">
            <v>TPES-Greece-2009</v>
          </cell>
          <cell r="B301" t="str">
            <v>TPES</v>
          </cell>
          <cell r="C301" t="str">
            <v>Greece</v>
          </cell>
          <cell r="D301">
            <v>2009</v>
          </cell>
          <cell r="E301">
            <v>29438.822</v>
          </cell>
          <cell r="F301" t="str">
            <v>Ktoe</v>
          </cell>
          <cell r="G301">
            <v>40706</v>
          </cell>
        </row>
        <row r="302">
          <cell r="A302" t="str">
            <v>TPES-Hungary-2009</v>
          </cell>
          <cell r="B302" t="str">
            <v>TPES</v>
          </cell>
          <cell r="C302" t="str">
            <v>Hungary</v>
          </cell>
          <cell r="D302">
            <v>2009</v>
          </cell>
          <cell r="E302">
            <v>24859.169000000002</v>
          </cell>
          <cell r="F302" t="str">
            <v>Ktoe</v>
          </cell>
          <cell r="G302">
            <v>40706</v>
          </cell>
        </row>
        <row r="303">
          <cell r="A303" t="str">
            <v>TPES-Iceland-2009</v>
          </cell>
          <cell r="B303" t="str">
            <v>TPES</v>
          </cell>
          <cell r="C303" t="str">
            <v>Iceland</v>
          </cell>
          <cell r="D303">
            <v>2009</v>
          </cell>
          <cell r="E303">
            <v>5224.8779999999997</v>
          </cell>
          <cell r="F303" t="str">
            <v>Ktoe</v>
          </cell>
          <cell r="G303">
            <v>40706</v>
          </cell>
        </row>
        <row r="304">
          <cell r="A304" t="str">
            <v>TPES-Ireland-2009</v>
          </cell>
          <cell r="B304" t="str">
            <v>TPES</v>
          </cell>
          <cell r="C304" t="str">
            <v>Ireland</v>
          </cell>
          <cell r="D304">
            <v>2009</v>
          </cell>
          <cell r="E304">
            <v>14339.387000000001</v>
          </cell>
          <cell r="F304" t="str">
            <v>Ktoe</v>
          </cell>
          <cell r="G304">
            <v>40706</v>
          </cell>
        </row>
        <row r="305">
          <cell r="A305" t="str">
            <v>TPES-Israel-2009</v>
          </cell>
          <cell r="B305" t="str">
            <v>TPES</v>
          </cell>
          <cell r="C305" t="str">
            <v>Israel</v>
          </cell>
          <cell r="D305">
            <v>2009</v>
          </cell>
          <cell r="E305">
            <v>21545.816999999999</v>
          </cell>
          <cell r="F305" t="str">
            <v>Ktoe</v>
          </cell>
          <cell r="G305">
            <v>40706</v>
          </cell>
        </row>
        <row r="306">
          <cell r="A306" t="str">
            <v>TPES-Italy-2009</v>
          </cell>
          <cell r="B306" t="str">
            <v>TPES</v>
          </cell>
          <cell r="C306" t="str">
            <v>Italy</v>
          </cell>
          <cell r="D306">
            <v>2009</v>
          </cell>
          <cell r="E306">
            <v>164630</v>
          </cell>
          <cell r="F306" t="str">
            <v>Ktoe</v>
          </cell>
          <cell r="G306">
            <v>40706</v>
          </cell>
        </row>
        <row r="307">
          <cell r="A307" t="str">
            <v>TPES-Kazakhstan-2009</v>
          </cell>
          <cell r="B307" t="str">
            <v>TPES</v>
          </cell>
          <cell r="C307" t="str">
            <v>Kazakhstan</v>
          </cell>
          <cell r="D307">
            <v>2009</v>
          </cell>
          <cell r="E307">
            <v>70920.75</v>
          </cell>
          <cell r="F307" t="str">
            <v>Ktoe</v>
          </cell>
          <cell r="G307">
            <v>40706</v>
          </cell>
        </row>
        <row r="308">
          <cell r="A308" t="str">
            <v>TPES-Kyrgyzstan-2009</v>
          </cell>
          <cell r="B308" t="str">
            <v>TPES</v>
          </cell>
          <cell r="C308" t="str">
            <v>Kyrgyzstan</v>
          </cell>
          <cell r="D308">
            <v>2009</v>
          </cell>
          <cell r="E308">
            <v>2860.43</v>
          </cell>
          <cell r="F308" t="str">
            <v>Ktoe</v>
          </cell>
          <cell r="G308">
            <v>40706</v>
          </cell>
        </row>
        <row r="309">
          <cell r="A309" t="str">
            <v>TPES-Latvia-2009</v>
          </cell>
          <cell r="B309" t="str">
            <v>TPES</v>
          </cell>
          <cell r="C309" t="str">
            <v>Latvia</v>
          </cell>
          <cell r="D309">
            <v>2009</v>
          </cell>
          <cell r="E309">
            <v>4483.6790000000001</v>
          </cell>
          <cell r="F309" t="str">
            <v>Ktoe</v>
          </cell>
          <cell r="G309">
            <v>40706</v>
          </cell>
        </row>
        <row r="310">
          <cell r="A310" t="str">
            <v>TPES-Liechtenstein-2009</v>
          </cell>
          <cell r="B310" t="str">
            <v>TPES</v>
          </cell>
          <cell r="C310" t="str">
            <v>Liechtenstein</v>
          </cell>
          <cell r="D310">
            <v>2009</v>
          </cell>
          <cell r="E310">
            <v>116.46680997420464</v>
          </cell>
          <cell r="F310" t="str">
            <v>Ktoe</v>
          </cell>
          <cell r="G310">
            <v>40706</v>
          </cell>
        </row>
        <row r="311">
          <cell r="A311" t="str">
            <v>TPES-Lithuania-2009</v>
          </cell>
          <cell r="B311" t="str">
            <v>TPES</v>
          </cell>
          <cell r="C311" t="str">
            <v>Lithuania</v>
          </cell>
          <cell r="D311">
            <v>2009</v>
          </cell>
          <cell r="E311">
            <v>8387.5889999999999</v>
          </cell>
          <cell r="F311" t="str">
            <v>Ktoe</v>
          </cell>
          <cell r="G311">
            <v>40706</v>
          </cell>
        </row>
        <row r="312">
          <cell r="A312" t="str">
            <v>TPES-Luxembourg-2009</v>
          </cell>
          <cell r="B312" t="str">
            <v>TPES</v>
          </cell>
          <cell r="C312" t="str">
            <v>Luxembourg</v>
          </cell>
          <cell r="D312">
            <v>2009</v>
          </cell>
          <cell r="E312">
            <v>3949.4450000000002</v>
          </cell>
          <cell r="F312" t="str">
            <v>Ktoe</v>
          </cell>
          <cell r="G312">
            <v>40706</v>
          </cell>
        </row>
        <row r="313">
          <cell r="A313" t="str">
            <v>TPES-Malta-2009</v>
          </cell>
          <cell r="B313" t="str">
            <v>TPES</v>
          </cell>
          <cell r="C313" t="str">
            <v>Malta</v>
          </cell>
          <cell r="D313">
            <v>2009</v>
          </cell>
          <cell r="E313">
            <v>818.56799999999998</v>
          </cell>
          <cell r="F313" t="str">
            <v>Ktoe</v>
          </cell>
          <cell r="G313">
            <v>40706</v>
          </cell>
        </row>
        <row r="314">
          <cell r="A314" t="str">
            <v>TPES-Netherlands-2009</v>
          </cell>
          <cell r="B314" t="str">
            <v>TPES</v>
          </cell>
          <cell r="C314" t="str">
            <v>Netherlands</v>
          </cell>
          <cell r="D314">
            <v>2009</v>
          </cell>
          <cell r="E314">
            <v>2115.0450000000001</v>
          </cell>
          <cell r="F314" t="str">
            <v>Ktoe</v>
          </cell>
          <cell r="G314">
            <v>40706</v>
          </cell>
        </row>
        <row r="315">
          <cell r="A315" t="str">
            <v>TPES-Norway-2009</v>
          </cell>
          <cell r="B315" t="str">
            <v>TPES</v>
          </cell>
          <cell r="C315" t="str">
            <v>Norway</v>
          </cell>
          <cell r="D315">
            <v>2009</v>
          </cell>
          <cell r="E315">
            <v>28244.879000000001</v>
          </cell>
          <cell r="F315" t="str">
            <v>Ktoe</v>
          </cell>
          <cell r="G315">
            <v>40706</v>
          </cell>
        </row>
        <row r="316">
          <cell r="A316" t="str">
            <v>TPES-Poland-2009</v>
          </cell>
          <cell r="B316" t="str">
            <v>TPES</v>
          </cell>
          <cell r="C316" t="str">
            <v>Poland</v>
          </cell>
          <cell r="D316">
            <v>2009</v>
          </cell>
          <cell r="E316">
            <v>93987.175000000003</v>
          </cell>
          <cell r="F316" t="str">
            <v>Ktoe</v>
          </cell>
          <cell r="G316">
            <v>40706</v>
          </cell>
        </row>
        <row r="317">
          <cell r="A317" t="str">
            <v>TPES-Portugal-2009</v>
          </cell>
          <cell r="B317" t="str">
            <v>TPES</v>
          </cell>
          <cell r="C317" t="str">
            <v>Portugal</v>
          </cell>
          <cell r="D317">
            <v>2009</v>
          </cell>
          <cell r="E317">
            <v>24095.918000000001</v>
          </cell>
          <cell r="F317" t="str">
            <v>Ktoe</v>
          </cell>
          <cell r="G317">
            <v>40706</v>
          </cell>
        </row>
        <row r="318">
          <cell r="A318" t="str">
            <v>TPES-Republic of Moldova-2009</v>
          </cell>
          <cell r="B318" t="str">
            <v>TPES</v>
          </cell>
          <cell r="C318" t="str">
            <v>Republic of Moldova</v>
          </cell>
          <cell r="D318">
            <v>2009</v>
          </cell>
          <cell r="E318">
            <v>3149.567</v>
          </cell>
          <cell r="F318" t="str">
            <v>Ktoe</v>
          </cell>
          <cell r="G318">
            <v>40706</v>
          </cell>
        </row>
        <row r="319">
          <cell r="A319" t="str">
            <v>TPES-Romania-2009</v>
          </cell>
          <cell r="B319" t="str">
            <v>TPES</v>
          </cell>
          <cell r="C319" t="str">
            <v>Romania</v>
          </cell>
          <cell r="D319">
            <v>2009</v>
          </cell>
          <cell r="E319">
            <v>39380.124000000003</v>
          </cell>
          <cell r="F319" t="str">
            <v>Ktoe</v>
          </cell>
          <cell r="G319">
            <v>40706</v>
          </cell>
        </row>
        <row r="320">
          <cell r="A320" t="str">
            <v>TPES-Russian Federation-2009</v>
          </cell>
          <cell r="B320" t="str">
            <v>TPES</v>
          </cell>
          <cell r="C320" t="str">
            <v>Russian Federation</v>
          </cell>
          <cell r="D320">
            <v>2009</v>
          </cell>
          <cell r="E320">
            <v>646915</v>
          </cell>
          <cell r="F320" t="str">
            <v>Ktoe</v>
          </cell>
          <cell r="G320">
            <v>40706</v>
          </cell>
        </row>
        <row r="321">
          <cell r="A321" t="str">
            <v>TPES-Serbia-2009</v>
          </cell>
          <cell r="B321" t="str">
            <v>TPES</v>
          </cell>
          <cell r="C321" t="str">
            <v>Serbia</v>
          </cell>
          <cell r="D321">
            <v>2009</v>
          </cell>
          <cell r="E321">
            <v>14449.7</v>
          </cell>
          <cell r="F321" t="str">
            <v>Ktoe</v>
          </cell>
          <cell r="G321">
            <v>40706</v>
          </cell>
        </row>
        <row r="322">
          <cell r="A322" t="str">
            <v>TPES-Slovak Republic-2009</v>
          </cell>
          <cell r="B322" t="str">
            <v>TPES</v>
          </cell>
          <cell r="C322" t="str">
            <v>Slovak Republic</v>
          </cell>
          <cell r="D322">
            <v>2009</v>
          </cell>
          <cell r="E322">
            <v>16722.558000000001</v>
          </cell>
          <cell r="F322" t="str">
            <v>Ktoe</v>
          </cell>
          <cell r="G322">
            <v>40706</v>
          </cell>
        </row>
        <row r="323">
          <cell r="A323" t="str">
            <v>TPES-Slovenia-2009</v>
          </cell>
          <cell r="B323" t="str">
            <v>TPES</v>
          </cell>
          <cell r="C323" t="str">
            <v>Slovenia</v>
          </cell>
          <cell r="D323">
            <v>2009</v>
          </cell>
          <cell r="E323">
            <v>6968.7910000000002</v>
          </cell>
          <cell r="F323" t="str">
            <v>Ktoe</v>
          </cell>
          <cell r="G323">
            <v>40706</v>
          </cell>
        </row>
        <row r="324">
          <cell r="A324" t="str">
            <v>TPES-Spain-2009</v>
          </cell>
          <cell r="B324" t="str">
            <v>TPES</v>
          </cell>
          <cell r="C324" t="str">
            <v>Spain</v>
          </cell>
          <cell r="D324">
            <v>2009</v>
          </cell>
          <cell r="E324">
            <v>126566.769</v>
          </cell>
          <cell r="F324" t="str">
            <v>Ktoe</v>
          </cell>
          <cell r="G324">
            <v>40706</v>
          </cell>
        </row>
        <row r="325">
          <cell r="A325" t="str">
            <v>TPES-Sweden-2009</v>
          </cell>
          <cell r="B325" t="str">
            <v>TPES</v>
          </cell>
          <cell r="C325" t="str">
            <v>Sweden</v>
          </cell>
          <cell r="D325">
            <v>2009</v>
          </cell>
          <cell r="E325">
            <v>45408.307999999997</v>
          </cell>
          <cell r="F325" t="str">
            <v>Ktoe</v>
          </cell>
          <cell r="G325">
            <v>40706</v>
          </cell>
        </row>
        <row r="326">
          <cell r="A326" t="str">
            <v>TPES-Switzerland-2009</v>
          </cell>
          <cell r="B326" t="str">
            <v>TPES</v>
          </cell>
          <cell r="C326" t="str">
            <v>Switzerland</v>
          </cell>
          <cell r="D326">
            <v>2009</v>
          </cell>
          <cell r="E326">
            <v>26952.323</v>
          </cell>
          <cell r="F326" t="str">
            <v>Ktoe</v>
          </cell>
          <cell r="G326">
            <v>40706</v>
          </cell>
        </row>
        <row r="327">
          <cell r="A327" t="str">
            <v>TPES-Tajikistan-2009</v>
          </cell>
          <cell r="B327" t="str">
            <v>TPES</v>
          </cell>
          <cell r="C327" t="str">
            <v>Tajikistan</v>
          </cell>
          <cell r="D327">
            <v>2009</v>
          </cell>
          <cell r="E327">
            <v>2493.4929999999999</v>
          </cell>
          <cell r="F327" t="str">
            <v>Ktoe</v>
          </cell>
          <cell r="G327">
            <v>40706</v>
          </cell>
        </row>
        <row r="328">
          <cell r="A328" t="str">
            <v>TPES-Turkey-2009</v>
          </cell>
          <cell r="B328" t="str">
            <v>TPES</v>
          </cell>
          <cell r="C328" t="str">
            <v>Turkey</v>
          </cell>
          <cell r="D328">
            <v>2009</v>
          </cell>
          <cell r="E328">
            <v>97660.684999999998</v>
          </cell>
          <cell r="F328" t="str">
            <v>Ktoe</v>
          </cell>
          <cell r="G328">
            <v>40706</v>
          </cell>
        </row>
        <row r="329">
          <cell r="A329" t="str">
            <v>TPES-Turkmenistan-2009</v>
          </cell>
          <cell r="B329" t="str">
            <v>TPES</v>
          </cell>
          <cell r="C329" t="str">
            <v>Turkmenistan</v>
          </cell>
          <cell r="D329">
            <v>2009</v>
          </cell>
          <cell r="E329">
            <v>18814.310000000001</v>
          </cell>
          <cell r="F329" t="str">
            <v>Ktoe</v>
          </cell>
          <cell r="G329">
            <v>40706</v>
          </cell>
        </row>
        <row r="330">
          <cell r="A330" t="str">
            <v>TPES-Ukraine-2009</v>
          </cell>
          <cell r="B330" t="str">
            <v>TPES</v>
          </cell>
          <cell r="C330" t="str">
            <v>Ukraine</v>
          </cell>
          <cell r="D330">
            <v>2009</v>
          </cell>
          <cell r="E330">
            <v>136142.56700000001</v>
          </cell>
          <cell r="F330" t="str">
            <v>Ktoe</v>
          </cell>
          <cell r="G330">
            <v>40706</v>
          </cell>
        </row>
        <row r="331">
          <cell r="A331" t="str">
            <v>TPES-United Kingdom-2009</v>
          </cell>
          <cell r="B331" t="str">
            <v>TPES</v>
          </cell>
          <cell r="C331" t="str">
            <v>United Kingdom</v>
          </cell>
          <cell r="D331">
            <v>2009</v>
          </cell>
          <cell r="E331">
            <v>196762.476</v>
          </cell>
          <cell r="F331" t="str">
            <v>Ktoe</v>
          </cell>
          <cell r="G331">
            <v>40706</v>
          </cell>
        </row>
        <row r="332">
          <cell r="A332" t="str">
            <v>TPES-United States-2009</v>
          </cell>
          <cell r="B332" t="str">
            <v>TPES</v>
          </cell>
          <cell r="C332" t="str">
            <v>United States</v>
          </cell>
          <cell r="D332">
            <v>2009</v>
          </cell>
          <cell r="E332">
            <v>2162915.148</v>
          </cell>
          <cell r="F332" t="str">
            <v>Ktoe</v>
          </cell>
          <cell r="G332">
            <v>40706</v>
          </cell>
        </row>
        <row r="333">
          <cell r="A333" t="str">
            <v>TPES-Uzbekistan-2009</v>
          </cell>
          <cell r="B333" t="str">
            <v>TPES</v>
          </cell>
          <cell r="C333" t="str">
            <v>Uzbekistan</v>
          </cell>
          <cell r="D333">
            <v>2009</v>
          </cell>
          <cell r="E333">
            <v>50500.792999999998</v>
          </cell>
          <cell r="F333" t="str">
            <v>Ktoe</v>
          </cell>
          <cell r="G333">
            <v>40706</v>
          </cell>
        </row>
        <row r="334">
          <cell r="A334" t="str">
            <v>TPES-Albania-2005</v>
          </cell>
          <cell r="B334" t="str">
            <v>TPES</v>
          </cell>
          <cell r="C334" t="str">
            <v>Albania</v>
          </cell>
          <cell r="D334">
            <v>2005</v>
          </cell>
          <cell r="E334">
            <v>2320.8760000000002</v>
          </cell>
          <cell r="F334" t="str">
            <v>Ktoe</v>
          </cell>
          <cell r="G334">
            <v>40706</v>
          </cell>
        </row>
        <row r="335">
          <cell r="A335" t="str">
            <v>TPES-Armenia-2005</v>
          </cell>
          <cell r="B335" t="str">
            <v>TPES</v>
          </cell>
          <cell r="C335" t="str">
            <v>Armenia</v>
          </cell>
          <cell r="D335">
            <v>2005</v>
          </cell>
          <cell r="E335">
            <v>2505.049</v>
          </cell>
          <cell r="F335" t="str">
            <v>Ktoe</v>
          </cell>
          <cell r="G335">
            <v>40706</v>
          </cell>
        </row>
        <row r="336">
          <cell r="A336" t="str">
            <v>TPES-Austria-2005</v>
          </cell>
          <cell r="B336" t="str">
            <v>TPES</v>
          </cell>
          <cell r="C336" t="str">
            <v>Austria</v>
          </cell>
          <cell r="D336">
            <v>2005</v>
          </cell>
          <cell r="E336">
            <v>33950.716999999997</v>
          </cell>
          <cell r="F336" t="str">
            <v>Ktoe</v>
          </cell>
          <cell r="G336">
            <v>40706</v>
          </cell>
        </row>
        <row r="337">
          <cell r="A337" t="str">
            <v>TPES-Azerbaijan-2005</v>
          </cell>
          <cell r="B337" t="str">
            <v>TPES</v>
          </cell>
          <cell r="C337" t="str">
            <v>Azerbaijan</v>
          </cell>
          <cell r="D337">
            <v>2005</v>
          </cell>
          <cell r="E337">
            <v>13353.281999999999</v>
          </cell>
          <cell r="F337" t="str">
            <v>Ktoe</v>
          </cell>
          <cell r="G337">
            <v>40706</v>
          </cell>
        </row>
        <row r="338">
          <cell r="A338" t="str">
            <v>TPES-Belarus-2005</v>
          </cell>
          <cell r="B338" t="str">
            <v>TPES</v>
          </cell>
          <cell r="C338" t="str">
            <v>Belarus</v>
          </cell>
          <cell r="D338">
            <v>2005</v>
          </cell>
          <cell r="E338">
            <v>26873.14</v>
          </cell>
          <cell r="F338" t="str">
            <v>Ktoe</v>
          </cell>
          <cell r="G338">
            <v>40706</v>
          </cell>
        </row>
        <row r="339">
          <cell r="A339" t="str">
            <v>TPES-Belgium-2005</v>
          </cell>
          <cell r="B339" t="str">
            <v>TPES</v>
          </cell>
          <cell r="C339" t="str">
            <v>Belgium</v>
          </cell>
          <cell r="D339">
            <v>2005</v>
          </cell>
          <cell r="E339">
            <v>58684.739000000001</v>
          </cell>
          <cell r="F339" t="str">
            <v>Ktoe</v>
          </cell>
          <cell r="G339">
            <v>40706</v>
          </cell>
        </row>
        <row r="340">
          <cell r="A340" t="str">
            <v>TPES-Bosnia and Herzegovina-2005</v>
          </cell>
          <cell r="B340" t="str">
            <v>TPES</v>
          </cell>
          <cell r="C340" t="str">
            <v>Bosnia and Herzegovina</v>
          </cell>
          <cell r="D340">
            <v>2005</v>
          </cell>
          <cell r="E340">
            <v>5047.2129999999997</v>
          </cell>
          <cell r="F340" t="str">
            <v>Ktoe</v>
          </cell>
          <cell r="G340">
            <v>40706</v>
          </cell>
        </row>
        <row r="341">
          <cell r="A341" t="str">
            <v>TPES-Bulgaria-2005</v>
          </cell>
          <cell r="B341" t="str">
            <v>TPES</v>
          </cell>
          <cell r="C341" t="str">
            <v>Bulgaria</v>
          </cell>
          <cell r="D341">
            <v>2005</v>
          </cell>
          <cell r="E341">
            <v>19885.839</v>
          </cell>
          <cell r="F341" t="str">
            <v>Ktoe</v>
          </cell>
          <cell r="G341">
            <v>40706</v>
          </cell>
        </row>
        <row r="342">
          <cell r="A342" t="str">
            <v>TPES-Canada-2005</v>
          </cell>
          <cell r="B342" t="str">
            <v>TPES</v>
          </cell>
          <cell r="C342" t="str">
            <v>Canada</v>
          </cell>
          <cell r="D342">
            <v>2005</v>
          </cell>
          <cell r="E342">
            <v>272206.37</v>
          </cell>
          <cell r="F342" t="str">
            <v>Ktoe</v>
          </cell>
          <cell r="G342">
            <v>40706</v>
          </cell>
        </row>
        <row r="343">
          <cell r="A343" t="str">
            <v>TPES-Croatia-2005</v>
          </cell>
          <cell r="B343" t="str">
            <v>TPES</v>
          </cell>
          <cell r="C343" t="str">
            <v>Croatia</v>
          </cell>
          <cell r="D343">
            <v>2005</v>
          </cell>
          <cell r="E343">
            <v>8900.23</v>
          </cell>
          <cell r="F343" t="str">
            <v>Ktoe</v>
          </cell>
          <cell r="G343">
            <v>40706</v>
          </cell>
        </row>
        <row r="344">
          <cell r="A344" t="str">
            <v>TPES-Cyprus-2005</v>
          </cell>
          <cell r="B344" t="str">
            <v>TPES</v>
          </cell>
          <cell r="C344" t="str">
            <v>Cyprus</v>
          </cell>
          <cell r="D344">
            <v>2005</v>
          </cell>
          <cell r="E344">
            <v>2220.2339999999999</v>
          </cell>
          <cell r="F344" t="str">
            <v>Ktoe</v>
          </cell>
          <cell r="G344">
            <v>40706</v>
          </cell>
        </row>
        <row r="345">
          <cell r="A345" t="str">
            <v>TPES-Czech Republic-2005</v>
          </cell>
          <cell r="B345" t="str">
            <v>TPES</v>
          </cell>
          <cell r="C345" t="str">
            <v>Czech Republic</v>
          </cell>
          <cell r="D345">
            <v>2005</v>
          </cell>
          <cell r="E345">
            <v>44903.819000000003</v>
          </cell>
          <cell r="F345" t="str">
            <v>Ktoe</v>
          </cell>
          <cell r="G345">
            <v>40706</v>
          </cell>
        </row>
        <row r="346">
          <cell r="A346" t="str">
            <v>TPES-Denmark-2005</v>
          </cell>
          <cell r="B346" t="str">
            <v>TPES</v>
          </cell>
          <cell r="C346" t="str">
            <v>Denmark</v>
          </cell>
          <cell r="D346">
            <v>2005</v>
          </cell>
          <cell r="E346">
            <v>18888.580999999998</v>
          </cell>
          <cell r="F346" t="str">
            <v>Ktoe</v>
          </cell>
          <cell r="G346">
            <v>40706</v>
          </cell>
        </row>
        <row r="347">
          <cell r="A347" t="str">
            <v>TPES-Estonia-2005</v>
          </cell>
          <cell r="B347" t="str">
            <v>TPES</v>
          </cell>
          <cell r="C347" t="str">
            <v>Estonia</v>
          </cell>
          <cell r="D347">
            <v>2005</v>
          </cell>
          <cell r="E347">
            <v>5164.3209999999999</v>
          </cell>
          <cell r="F347" t="str">
            <v>Ktoe</v>
          </cell>
          <cell r="G347">
            <v>40706</v>
          </cell>
        </row>
        <row r="348">
          <cell r="A348" t="str">
            <v>TPES-Finland-2005</v>
          </cell>
          <cell r="B348" t="str">
            <v>TPES</v>
          </cell>
          <cell r="C348" t="str">
            <v>Finland</v>
          </cell>
          <cell r="D348">
            <v>2005</v>
          </cell>
          <cell r="E348">
            <v>34223.966999999997</v>
          </cell>
          <cell r="F348" t="str">
            <v>Ktoe</v>
          </cell>
          <cell r="G348">
            <v>40706</v>
          </cell>
        </row>
        <row r="349">
          <cell r="A349" t="str">
            <v>TPES-The fYR of Macedonia-2005</v>
          </cell>
          <cell r="B349" t="str">
            <v>TPES</v>
          </cell>
          <cell r="C349" t="str">
            <v>The fYR of Macedonia</v>
          </cell>
          <cell r="D349">
            <v>2005</v>
          </cell>
          <cell r="E349">
            <v>2901.1790000000001</v>
          </cell>
          <cell r="F349" t="str">
            <v>Ktoe</v>
          </cell>
          <cell r="G349">
            <v>40706</v>
          </cell>
        </row>
        <row r="350">
          <cell r="A350" t="str">
            <v>TPES-France-2005</v>
          </cell>
          <cell r="B350" t="str">
            <v>TPES</v>
          </cell>
          <cell r="C350" t="str">
            <v>France</v>
          </cell>
          <cell r="D350">
            <v>2005</v>
          </cell>
          <cell r="E350">
            <v>270627.91200000001</v>
          </cell>
          <cell r="F350" t="str">
            <v>Ktoe</v>
          </cell>
          <cell r="G350">
            <v>40706</v>
          </cell>
        </row>
        <row r="351">
          <cell r="A351" t="str">
            <v>TPES-Georgia-2005</v>
          </cell>
          <cell r="B351" t="str">
            <v>TPES</v>
          </cell>
          <cell r="C351" t="str">
            <v>Georgia</v>
          </cell>
          <cell r="D351">
            <v>2005</v>
          </cell>
          <cell r="E351">
            <v>2838.6559999999999</v>
          </cell>
          <cell r="F351" t="str">
            <v>Ktoe</v>
          </cell>
          <cell r="G351">
            <v>40706</v>
          </cell>
        </row>
        <row r="352">
          <cell r="A352" t="str">
            <v>TPES-Germany-2005</v>
          </cell>
          <cell r="B352" t="str">
            <v>TPES</v>
          </cell>
          <cell r="C352" t="str">
            <v>Germany</v>
          </cell>
          <cell r="D352">
            <v>2005</v>
          </cell>
          <cell r="E352">
            <v>338702.054</v>
          </cell>
          <cell r="F352" t="str">
            <v>Ktoe</v>
          </cell>
          <cell r="G352">
            <v>40706</v>
          </cell>
        </row>
        <row r="353">
          <cell r="A353" t="str">
            <v>TPES-Greece-2005</v>
          </cell>
          <cell r="B353" t="str">
            <v>TPES</v>
          </cell>
          <cell r="C353" t="str">
            <v>Greece</v>
          </cell>
          <cell r="D353">
            <v>2005</v>
          </cell>
          <cell r="E353">
            <v>30247.521000000001</v>
          </cell>
          <cell r="F353" t="str">
            <v>Ktoe</v>
          </cell>
          <cell r="G353">
            <v>40706</v>
          </cell>
        </row>
        <row r="354">
          <cell r="A354" t="str">
            <v>TPES-Hungary-2005</v>
          </cell>
          <cell r="B354" t="str">
            <v>TPES</v>
          </cell>
          <cell r="C354" t="str">
            <v>Hungary</v>
          </cell>
          <cell r="D354">
            <v>2005</v>
          </cell>
          <cell r="E354">
            <v>27583.034</v>
          </cell>
          <cell r="F354" t="str">
            <v>Ktoe</v>
          </cell>
          <cell r="G354">
            <v>40706</v>
          </cell>
        </row>
        <row r="355">
          <cell r="A355" t="str">
            <v>TPES-Iceland-2005</v>
          </cell>
          <cell r="B355" t="str">
            <v>TPES</v>
          </cell>
          <cell r="C355" t="str">
            <v>Iceland</v>
          </cell>
          <cell r="D355">
            <v>2005</v>
          </cell>
          <cell r="E355">
            <v>3480.473</v>
          </cell>
          <cell r="F355" t="str">
            <v>Ktoe</v>
          </cell>
          <cell r="G355">
            <v>40706</v>
          </cell>
        </row>
        <row r="356">
          <cell r="A356" t="str">
            <v>TPES-Ireland-2005</v>
          </cell>
          <cell r="B356" t="str">
            <v>TPES</v>
          </cell>
          <cell r="C356" t="str">
            <v>Ireland</v>
          </cell>
          <cell r="D356">
            <v>2005</v>
          </cell>
          <cell r="E356">
            <v>14436.873</v>
          </cell>
          <cell r="F356" t="str">
            <v>Ktoe</v>
          </cell>
          <cell r="G356">
            <v>40706</v>
          </cell>
        </row>
        <row r="357">
          <cell r="A357" t="str">
            <v>TPES-Israel-2005</v>
          </cell>
          <cell r="B357" t="str">
            <v>TPES</v>
          </cell>
          <cell r="C357" t="str">
            <v>Israel</v>
          </cell>
          <cell r="D357">
            <v>2005</v>
          </cell>
          <cell r="E357">
            <v>20235.373</v>
          </cell>
          <cell r="F357" t="str">
            <v>Ktoe</v>
          </cell>
          <cell r="G357">
            <v>40706</v>
          </cell>
        </row>
        <row r="358">
          <cell r="A358" t="str">
            <v>TPES-Italy-2005</v>
          </cell>
          <cell r="B358" t="str">
            <v>TPES</v>
          </cell>
          <cell r="C358" t="str">
            <v>Italy</v>
          </cell>
          <cell r="D358">
            <v>2005</v>
          </cell>
          <cell r="E358">
            <v>183872.87100000001</v>
          </cell>
          <cell r="F358" t="str">
            <v>Ktoe</v>
          </cell>
          <cell r="G358">
            <v>40706</v>
          </cell>
        </row>
        <row r="359">
          <cell r="A359" t="str">
            <v>TPES-Kazakhstan-2005</v>
          </cell>
          <cell r="B359" t="str">
            <v>TPES</v>
          </cell>
          <cell r="C359" t="str">
            <v>Kazakhstan</v>
          </cell>
          <cell r="D359">
            <v>2005</v>
          </cell>
          <cell r="E359">
            <v>56172.019</v>
          </cell>
          <cell r="F359" t="str">
            <v>Ktoe</v>
          </cell>
          <cell r="G359">
            <v>40706</v>
          </cell>
        </row>
        <row r="360">
          <cell r="A360" t="str">
            <v>TPES-Kyrgyzstan-2005</v>
          </cell>
          <cell r="B360" t="str">
            <v>TPES</v>
          </cell>
          <cell r="C360" t="str">
            <v>Kyrgyzstan</v>
          </cell>
          <cell r="D360">
            <v>2005</v>
          </cell>
          <cell r="E360">
            <v>2658.35</v>
          </cell>
          <cell r="F360" t="str">
            <v>Ktoe</v>
          </cell>
          <cell r="G360">
            <v>40706</v>
          </cell>
        </row>
        <row r="361">
          <cell r="A361" t="str">
            <v>TPES-Latvia-2005</v>
          </cell>
          <cell r="B361" t="str">
            <v>TPES</v>
          </cell>
          <cell r="C361" t="str">
            <v>Latvia</v>
          </cell>
          <cell r="D361">
            <v>2005</v>
          </cell>
          <cell r="E361">
            <v>4418.3249999999998</v>
          </cell>
          <cell r="F361" t="str">
            <v>Ktoe</v>
          </cell>
          <cell r="G361">
            <v>40706</v>
          </cell>
        </row>
        <row r="362">
          <cell r="A362" t="str">
            <v>TPES-Liechtenstein-2005</v>
          </cell>
          <cell r="B362" t="str">
            <v>TPES</v>
          </cell>
          <cell r="C362" t="str">
            <v>Liechtenstein</v>
          </cell>
          <cell r="D362">
            <v>2005</v>
          </cell>
          <cell r="E362">
            <v>0</v>
          </cell>
          <cell r="F362" t="str">
            <v>Ktoe</v>
          </cell>
          <cell r="G362">
            <v>40706</v>
          </cell>
        </row>
        <row r="363">
          <cell r="A363" t="str">
            <v>TPES-Lithuania-2005</v>
          </cell>
          <cell r="B363" t="str">
            <v>TPES</v>
          </cell>
          <cell r="C363" t="str">
            <v>Lithuania</v>
          </cell>
          <cell r="D363">
            <v>2005</v>
          </cell>
          <cell r="E363">
            <v>8608.1880000000001</v>
          </cell>
          <cell r="F363" t="str">
            <v>Ktoe</v>
          </cell>
          <cell r="G363">
            <v>40706</v>
          </cell>
        </row>
        <row r="364">
          <cell r="A364" t="str">
            <v>TPES-Luxembourg-2005</v>
          </cell>
          <cell r="B364" t="str">
            <v>TPES</v>
          </cell>
          <cell r="C364" t="str">
            <v>Luxembourg</v>
          </cell>
          <cell r="D364">
            <v>2005</v>
          </cell>
          <cell r="E364">
            <v>4369.5349999999999</v>
          </cell>
          <cell r="F364" t="str">
            <v>Ktoe</v>
          </cell>
          <cell r="G364">
            <v>40706</v>
          </cell>
        </row>
        <row r="365">
          <cell r="A365" t="str">
            <v>TPES-Malta-2005</v>
          </cell>
          <cell r="B365" t="str">
            <v>TPES</v>
          </cell>
          <cell r="C365" t="str">
            <v>Malta</v>
          </cell>
          <cell r="D365">
            <v>2005</v>
          </cell>
          <cell r="E365">
            <v>860.9</v>
          </cell>
          <cell r="F365" t="str">
            <v>Ktoe</v>
          </cell>
          <cell r="G365">
            <v>40706</v>
          </cell>
        </row>
        <row r="366">
          <cell r="A366" t="str">
            <v>TPES-Netherlands-2005</v>
          </cell>
          <cell r="B366" t="str">
            <v>TPES</v>
          </cell>
          <cell r="C366" t="str">
            <v>Netherlands</v>
          </cell>
          <cell r="D366">
            <v>2005</v>
          </cell>
          <cell r="E366">
            <v>78823.910999999993</v>
          </cell>
          <cell r="F366" t="str">
            <v>Ktoe</v>
          </cell>
          <cell r="G366">
            <v>40706</v>
          </cell>
        </row>
        <row r="367">
          <cell r="A367" t="str">
            <v>TPES-Norway-2005</v>
          </cell>
          <cell r="B367" t="str">
            <v>TPES</v>
          </cell>
          <cell r="C367" t="str">
            <v>Norway</v>
          </cell>
          <cell r="D367">
            <v>2005</v>
          </cell>
          <cell r="E367">
            <v>26757.94</v>
          </cell>
          <cell r="F367" t="str">
            <v>Ktoe</v>
          </cell>
          <cell r="G367">
            <v>40706</v>
          </cell>
        </row>
        <row r="368">
          <cell r="A368" t="str">
            <v>TPES-Poland-2005</v>
          </cell>
          <cell r="B368" t="str">
            <v>TPES</v>
          </cell>
          <cell r="C368" t="str">
            <v>Poland</v>
          </cell>
          <cell r="D368">
            <v>2005</v>
          </cell>
          <cell r="E368">
            <v>92376.744000000006</v>
          </cell>
          <cell r="F368" t="str">
            <v>Ktoe</v>
          </cell>
          <cell r="G368">
            <v>40706</v>
          </cell>
        </row>
        <row r="369">
          <cell r="A369" t="str">
            <v>TPES-Portugal-2005</v>
          </cell>
          <cell r="B369" t="str">
            <v>TPES</v>
          </cell>
          <cell r="C369" t="str">
            <v>Portugal</v>
          </cell>
          <cell r="D369">
            <v>2005</v>
          </cell>
          <cell r="E369">
            <v>26467.183000000001</v>
          </cell>
          <cell r="F369" t="str">
            <v>Ktoe</v>
          </cell>
          <cell r="G369">
            <v>40706</v>
          </cell>
        </row>
        <row r="370">
          <cell r="A370" t="str">
            <v>TPES-Republic of Moldova-2005</v>
          </cell>
          <cell r="B370" t="str">
            <v>TPES</v>
          </cell>
          <cell r="C370" t="str">
            <v>Republic of Moldova</v>
          </cell>
          <cell r="D370">
            <v>2005</v>
          </cell>
          <cell r="E370">
            <v>3536.2629999999999</v>
          </cell>
          <cell r="F370" t="str">
            <v>Ktoe</v>
          </cell>
          <cell r="G370">
            <v>40706</v>
          </cell>
        </row>
        <row r="371">
          <cell r="A371" t="str">
            <v>TPES-Romania-2005</v>
          </cell>
          <cell r="B371" t="str">
            <v>TPES</v>
          </cell>
          <cell r="C371" t="str">
            <v>Romania</v>
          </cell>
          <cell r="D371">
            <v>2005</v>
          </cell>
          <cell r="E371">
            <v>38284.688999999998</v>
          </cell>
          <cell r="F371" t="str">
            <v>Ktoe</v>
          </cell>
          <cell r="G371">
            <v>40706</v>
          </cell>
        </row>
        <row r="372">
          <cell r="A372" t="str">
            <v>TPES-Russian Federation-2005</v>
          </cell>
          <cell r="B372" t="str">
            <v>TPES</v>
          </cell>
          <cell r="C372" t="str">
            <v>Russian Federation</v>
          </cell>
          <cell r="D372">
            <v>2005</v>
          </cell>
          <cell r="E372">
            <v>651711.62699999998</v>
          </cell>
          <cell r="F372" t="str">
            <v>Ktoe</v>
          </cell>
          <cell r="G372">
            <v>40706</v>
          </cell>
        </row>
        <row r="373">
          <cell r="A373" t="str">
            <v>TPES-Serbia-2005</v>
          </cell>
          <cell r="B373" t="str">
            <v>TPES</v>
          </cell>
          <cell r="C373" t="str">
            <v>Serbia</v>
          </cell>
          <cell r="D373">
            <v>2005</v>
          </cell>
          <cell r="E373">
            <v>15030.449000000001</v>
          </cell>
          <cell r="F373" t="str">
            <v>Ktoe</v>
          </cell>
          <cell r="G373">
            <v>40706</v>
          </cell>
        </row>
        <row r="374">
          <cell r="A374" t="str">
            <v>TPES-Slovak Republic-2005</v>
          </cell>
          <cell r="B374" t="str">
            <v>TPES</v>
          </cell>
          <cell r="C374" t="str">
            <v>Slovak Republic</v>
          </cell>
          <cell r="D374">
            <v>2005</v>
          </cell>
          <cell r="E374">
            <v>18830.458999999999</v>
          </cell>
          <cell r="F374" t="str">
            <v>Ktoe</v>
          </cell>
          <cell r="G374">
            <v>40706</v>
          </cell>
        </row>
        <row r="375">
          <cell r="A375" t="str">
            <v>TPES-Slovenia-2005</v>
          </cell>
          <cell r="B375" t="str">
            <v>TPES</v>
          </cell>
          <cell r="C375" t="str">
            <v>Slovenia</v>
          </cell>
          <cell r="D375">
            <v>2005</v>
          </cell>
          <cell r="E375">
            <v>7292.6450000000004</v>
          </cell>
          <cell r="F375" t="str">
            <v>Ktoe</v>
          </cell>
          <cell r="G375">
            <v>40706</v>
          </cell>
        </row>
        <row r="376">
          <cell r="A376" t="str">
            <v>TPES-Spain-2005</v>
          </cell>
          <cell r="B376" t="str">
            <v>TPES</v>
          </cell>
          <cell r="C376" t="str">
            <v>Spain</v>
          </cell>
          <cell r="D376">
            <v>2005</v>
          </cell>
          <cell r="E376">
            <v>141830.72099999999</v>
          </cell>
          <cell r="F376" t="str">
            <v>Ktoe</v>
          </cell>
          <cell r="G376">
            <v>40706</v>
          </cell>
        </row>
        <row r="377">
          <cell r="A377" t="str">
            <v>TPES-Sweden-2005</v>
          </cell>
          <cell r="B377" t="str">
            <v>TPES</v>
          </cell>
          <cell r="C377" t="str">
            <v>Sweden</v>
          </cell>
          <cell r="D377">
            <v>2005</v>
          </cell>
          <cell r="E377">
            <v>51569.035000000003</v>
          </cell>
          <cell r="F377" t="str">
            <v>Ktoe</v>
          </cell>
          <cell r="G377">
            <v>40706</v>
          </cell>
        </row>
        <row r="378">
          <cell r="A378" t="str">
            <v>TPES-Switzerland-2005</v>
          </cell>
          <cell r="B378" t="str">
            <v>TPES</v>
          </cell>
          <cell r="C378" t="str">
            <v>Switzerland</v>
          </cell>
          <cell r="D378">
            <v>2005</v>
          </cell>
          <cell r="E378">
            <v>25916.120999999999</v>
          </cell>
          <cell r="F378" t="str">
            <v>Ktoe</v>
          </cell>
          <cell r="G378">
            <v>40706</v>
          </cell>
        </row>
        <row r="379">
          <cell r="A379" t="str">
            <v>TPES-Tajikistan-2005</v>
          </cell>
          <cell r="B379" t="str">
            <v>TPES</v>
          </cell>
          <cell r="C379" t="str">
            <v>Tajikistan</v>
          </cell>
          <cell r="D379">
            <v>2005</v>
          </cell>
          <cell r="E379">
            <v>2349.672</v>
          </cell>
          <cell r="F379" t="str">
            <v>Ktoe</v>
          </cell>
          <cell r="G379">
            <v>40706</v>
          </cell>
        </row>
        <row r="380">
          <cell r="A380" t="str">
            <v>TPES-Turkey-2005</v>
          </cell>
          <cell r="B380" t="str">
            <v>TPES</v>
          </cell>
          <cell r="C380" t="str">
            <v>Turkey</v>
          </cell>
          <cell r="D380">
            <v>2005</v>
          </cell>
          <cell r="E380">
            <v>84379.092999999993</v>
          </cell>
          <cell r="F380" t="str">
            <v>Ktoe</v>
          </cell>
          <cell r="G380">
            <v>40706</v>
          </cell>
        </row>
        <row r="381">
          <cell r="A381" t="str">
            <v>TPES-Turkmenistan-2005</v>
          </cell>
          <cell r="B381" t="str">
            <v>TPES</v>
          </cell>
          <cell r="C381" t="str">
            <v>Turkmenistan</v>
          </cell>
          <cell r="D381">
            <v>2005</v>
          </cell>
          <cell r="E381">
            <v>16520.780999999999</v>
          </cell>
          <cell r="F381" t="str">
            <v>Ktoe</v>
          </cell>
          <cell r="G381">
            <v>40706</v>
          </cell>
        </row>
        <row r="382">
          <cell r="A382" t="str">
            <v>TPES-Ukraine-2005</v>
          </cell>
          <cell r="B382" t="str">
            <v>TPES</v>
          </cell>
          <cell r="C382" t="str">
            <v>Ukraine</v>
          </cell>
          <cell r="D382">
            <v>2005</v>
          </cell>
          <cell r="E382">
            <v>142886.15900000001</v>
          </cell>
          <cell r="F382" t="str">
            <v>Ktoe</v>
          </cell>
          <cell r="G382">
            <v>40706</v>
          </cell>
        </row>
        <row r="383">
          <cell r="A383" t="str">
            <v>TPES-United Kingdom-2005</v>
          </cell>
          <cell r="B383" t="str">
            <v>TPES</v>
          </cell>
          <cell r="C383" t="str">
            <v>United Kingdom</v>
          </cell>
          <cell r="D383">
            <v>2005</v>
          </cell>
          <cell r="E383">
            <v>222363.77600000001</v>
          </cell>
          <cell r="F383" t="str">
            <v>Ktoe</v>
          </cell>
          <cell r="G383">
            <v>40706</v>
          </cell>
        </row>
        <row r="384">
          <cell r="A384" t="str">
            <v>TPES-United States-2005</v>
          </cell>
          <cell r="B384" t="str">
            <v>TPES</v>
          </cell>
          <cell r="C384" t="str">
            <v>United States</v>
          </cell>
          <cell r="D384">
            <v>2005</v>
          </cell>
          <cell r="E384">
            <v>2318861.102</v>
          </cell>
          <cell r="F384" t="str">
            <v>Ktoe</v>
          </cell>
          <cell r="G384">
            <v>40706</v>
          </cell>
        </row>
        <row r="385">
          <cell r="A385" t="str">
            <v>TPES-Uzbekistan-2005</v>
          </cell>
          <cell r="B385" t="str">
            <v>TPES</v>
          </cell>
          <cell r="C385" t="str">
            <v>Uzbekistan</v>
          </cell>
          <cell r="D385">
            <v>2005</v>
          </cell>
          <cell r="E385">
            <v>46950.855000000003</v>
          </cell>
          <cell r="F385" t="str">
            <v>Ktoe</v>
          </cell>
          <cell r="G385">
            <v>40706</v>
          </cell>
        </row>
        <row r="386">
          <cell r="A386" t="str">
            <v>TPES-Albania-2007</v>
          </cell>
          <cell r="B386" t="str">
            <v>TPES</v>
          </cell>
          <cell r="C386" t="str">
            <v>Albania</v>
          </cell>
          <cell r="D386">
            <v>2007</v>
          </cell>
          <cell r="E386">
            <v>2167.5680000000002</v>
          </cell>
          <cell r="F386" t="str">
            <v>Ktoe</v>
          </cell>
          <cell r="G386">
            <v>40706</v>
          </cell>
        </row>
        <row r="387">
          <cell r="A387" t="str">
            <v>TPES-Armenia-2007</v>
          </cell>
          <cell r="B387" t="str">
            <v>TPES</v>
          </cell>
          <cell r="C387" t="str">
            <v>Armenia</v>
          </cell>
          <cell r="D387">
            <v>2007</v>
          </cell>
          <cell r="E387">
            <v>2845.3240000000001</v>
          </cell>
          <cell r="F387" t="str">
            <v>Ktoe</v>
          </cell>
          <cell r="G387">
            <v>40706</v>
          </cell>
        </row>
        <row r="388">
          <cell r="A388" t="str">
            <v>TPES-Austria-2007</v>
          </cell>
          <cell r="B388" t="str">
            <v>TPES</v>
          </cell>
          <cell r="C388" t="str">
            <v>Austria</v>
          </cell>
          <cell r="D388">
            <v>2007</v>
          </cell>
          <cell r="E388">
            <v>33272.468999999997</v>
          </cell>
          <cell r="F388" t="str">
            <v>Ktoe</v>
          </cell>
          <cell r="G388">
            <v>40706</v>
          </cell>
        </row>
        <row r="389">
          <cell r="A389" t="str">
            <v>TPES-Azerbaijan-2007</v>
          </cell>
          <cell r="B389" t="str">
            <v>TPES</v>
          </cell>
          <cell r="C389" t="str">
            <v>Azerbaijan</v>
          </cell>
          <cell r="D389">
            <v>2007</v>
          </cell>
          <cell r="E389">
            <v>12078.343000000001</v>
          </cell>
          <cell r="F389" t="str">
            <v>Ktoe</v>
          </cell>
          <cell r="G389">
            <v>40706</v>
          </cell>
        </row>
        <row r="390">
          <cell r="A390" t="str">
            <v>TPES-Belarus-2007</v>
          </cell>
          <cell r="B390" t="str">
            <v>TPES</v>
          </cell>
          <cell r="C390" t="str">
            <v>Belarus</v>
          </cell>
          <cell r="D390">
            <v>2007</v>
          </cell>
          <cell r="E390">
            <v>28057.753000000001</v>
          </cell>
          <cell r="F390" t="str">
            <v>Ktoe</v>
          </cell>
          <cell r="G390">
            <v>40706</v>
          </cell>
        </row>
        <row r="391">
          <cell r="A391" t="str">
            <v>TPES-Belgium-2007</v>
          </cell>
          <cell r="B391" t="str">
            <v>TPES</v>
          </cell>
          <cell r="C391" t="str">
            <v>Belgium</v>
          </cell>
          <cell r="D391">
            <v>2007</v>
          </cell>
          <cell r="E391">
            <v>57025.137000000002</v>
          </cell>
          <cell r="F391" t="str">
            <v>Ktoe</v>
          </cell>
          <cell r="G391">
            <v>40706</v>
          </cell>
        </row>
        <row r="392">
          <cell r="A392" t="str">
            <v>TPES-Bosnia and Herzegovina-2007</v>
          </cell>
          <cell r="B392" t="str">
            <v>TPES</v>
          </cell>
          <cell r="C392" t="str">
            <v>Bosnia and Herzegovina</v>
          </cell>
          <cell r="D392">
            <v>2007</v>
          </cell>
          <cell r="E392">
            <v>5597.826</v>
          </cell>
          <cell r="F392" t="str">
            <v>Ktoe</v>
          </cell>
          <cell r="G392">
            <v>40706</v>
          </cell>
        </row>
        <row r="393">
          <cell r="A393" t="str">
            <v>TPES-Bulgaria-2007</v>
          </cell>
          <cell r="B393" t="str">
            <v>TPES</v>
          </cell>
          <cell r="C393" t="str">
            <v>Bulgaria</v>
          </cell>
          <cell r="D393">
            <v>2007</v>
          </cell>
          <cell r="E393">
            <v>20102.562999999998</v>
          </cell>
          <cell r="F393" t="str">
            <v>Ktoe</v>
          </cell>
          <cell r="G393">
            <v>40706</v>
          </cell>
        </row>
        <row r="394">
          <cell r="A394" t="str">
            <v>TPES-Canada-2007</v>
          </cell>
          <cell r="B394" t="str">
            <v>TPES</v>
          </cell>
          <cell r="C394" t="str">
            <v>Canada</v>
          </cell>
          <cell r="D394">
            <v>2007</v>
          </cell>
          <cell r="E394">
            <v>271995.16499999998</v>
          </cell>
          <cell r="F394" t="str">
            <v>Ktoe</v>
          </cell>
          <cell r="G394">
            <v>40706</v>
          </cell>
        </row>
        <row r="395">
          <cell r="A395" t="str">
            <v>TPES-Croatia-2007</v>
          </cell>
          <cell r="B395" t="str">
            <v>TPES</v>
          </cell>
          <cell r="C395" t="str">
            <v>Croatia</v>
          </cell>
          <cell r="D395">
            <v>2007</v>
          </cell>
          <cell r="E395">
            <v>9320.7330000000002</v>
          </cell>
          <cell r="F395" t="str">
            <v>Ktoe</v>
          </cell>
          <cell r="G395">
            <v>40706</v>
          </cell>
        </row>
        <row r="396">
          <cell r="A396" t="str">
            <v>TPES-Cyprus-2007</v>
          </cell>
          <cell r="B396" t="str">
            <v>TPES</v>
          </cell>
          <cell r="C396" t="str">
            <v>Cyprus</v>
          </cell>
          <cell r="D396">
            <v>2007</v>
          </cell>
          <cell r="E396">
            <v>2437.2359999999999</v>
          </cell>
          <cell r="F396" t="str">
            <v>Ktoe</v>
          </cell>
          <cell r="G396">
            <v>40706</v>
          </cell>
        </row>
        <row r="397">
          <cell r="A397" t="str">
            <v>TPES-Czech Republic-2007</v>
          </cell>
          <cell r="B397" t="str">
            <v>TPES</v>
          </cell>
          <cell r="C397" t="str">
            <v>Czech Republic</v>
          </cell>
          <cell r="D397">
            <v>2007</v>
          </cell>
          <cell r="E397">
            <v>45778.055999999997</v>
          </cell>
          <cell r="F397" t="str">
            <v>Ktoe</v>
          </cell>
          <cell r="G397">
            <v>40706</v>
          </cell>
        </row>
        <row r="398">
          <cell r="A398" t="str">
            <v>TPES-Denmark-2007</v>
          </cell>
          <cell r="B398" t="str">
            <v>TPES</v>
          </cell>
          <cell r="C398" t="str">
            <v>Denmark</v>
          </cell>
          <cell r="D398">
            <v>2007</v>
          </cell>
          <cell r="E398">
            <v>19758.09</v>
          </cell>
          <cell r="F398" t="str">
            <v>Ktoe</v>
          </cell>
          <cell r="G398">
            <v>40706</v>
          </cell>
        </row>
        <row r="399">
          <cell r="A399" t="str">
            <v>TPES-Estonia-2007</v>
          </cell>
          <cell r="B399" t="str">
            <v>TPES</v>
          </cell>
          <cell r="C399" t="str">
            <v>Estonia</v>
          </cell>
          <cell r="D399">
            <v>2007</v>
          </cell>
          <cell r="E399">
            <v>5623.8440000000001</v>
          </cell>
          <cell r="F399" t="str">
            <v>Ktoe</v>
          </cell>
          <cell r="G399">
            <v>40706</v>
          </cell>
        </row>
        <row r="400">
          <cell r="A400" t="str">
            <v>TPES-Finland-2007</v>
          </cell>
          <cell r="B400" t="str">
            <v>TPES</v>
          </cell>
          <cell r="C400" t="str">
            <v>Finland</v>
          </cell>
          <cell r="D400">
            <v>2007</v>
          </cell>
          <cell r="E400">
            <v>36775.055</v>
          </cell>
          <cell r="F400" t="str">
            <v>Ktoe</v>
          </cell>
          <cell r="G400">
            <v>40706</v>
          </cell>
        </row>
        <row r="401">
          <cell r="A401" t="str">
            <v>TPES-The fYR of Macedonia-2007</v>
          </cell>
          <cell r="B401" t="str">
            <v>TPES</v>
          </cell>
          <cell r="C401" t="str">
            <v>The fYR of Macedonia</v>
          </cell>
          <cell r="D401">
            <v>2007</v>
          </cell>
          <cell r="E401">
            <v>3043.614</v>
          </cell>
          <cell r="F401" t="str">
            <v>Ktoe</v>
          </cell>
          <cell r="G401">
            <v>40706</v>
          </cell>
        </row>
        <row r="402">
          <cell r="A402" t="str">
            <v>TPES-France-2007</v>
          </cell>
          <cell r="B402" t="str">
            <v>TPES</v>
          </cell>
          <cell r="C402" t="str">
            <v>France</v>
          </cell>
          <cell r="D402">
            <v>2007</v>
          </cell>
          <cell r="E402">
            <v>264388.52399999998</v>
          </cell>
          <cell r="F402" t="str">
            <v>Ktoe</v>
          </cell>
          <cell r="G402">
            <v>40706</v>
          </cell>
        </row>
        <row r="403">
          <cell r="A403" t="str">
            <v>TPES-Georgia-2007</v>
          </cell>
          <cell r="B403" t="str">
            <v>TPES</v>
          </cell>
          <cell r="C403" t="str">
            <v>Georgia</v>
          </cell>
          <cell r="D403">
            <v>2007</v>
          </cell>
          <cell r="E403">
            <v>3336.44</v>
          </cell>
          <cell r="F403" t="str">
            <v>Ktoe</v>
          </cell>
          <cell r="G403">
            <v>40706</v>
          </cell>
        </row>
        <row r="404">
          <cell r="A404" t="str">
            <v>TPES-Germany-2007</v>
          </cell>
          <cell r="B404" t="str">
            <v>TPES</v>
          </cell>
          <cell r="C404" t="str">
            <v>Germany</v>
          </cell>
          <cell r="D404">
            <v>2007</v>
          </cell>
          <cell r="E404">
            <v>331794.15100000001</v>
          </cell>
          <cell r="F404" t="str">
            <v>Ktoe</v>
          </cell>
          <cell r="G404">
            <v>40706</v>
          </cell>
        </row>
        <row r="405">
          <cell r="A405" t="str">
            <v>TPES-Greece-2007</v>
          </cell>
          <cell r="B405" t="str">
            <v>TPES</v>
          </cell>
          <cell r="C405" t="str">
            <v>Greece</v>
          </cell>
          <cell r="D405">
            <v>2007</v>
          </cell>
          <cell r="E405">
            <v>30216.690999999999</v>
          </cell>
          <cell r="F405" t="str">
            <v>Ktoe</v>
          </cell>
          <cell r="G405">
            <v>40706</v>
          </cell>
        </row>
        <row r="406">
          <cell r="A406" t="str">
            <v>TPES-Hungary-2007</v>
          </cell>
          <cell r="B406" t="str">
            <v>TPES</v>
          </cell>
          <cell r="C406" t="str">
            <v>Hungary</v>
          </cell>
          <cell r="D406">
            <v>2007</v>
          </cell>
          <cell r="E406">
            <v>26728.154999999999</v>
          </cell>
          <cell r="F406" t="str">
            <v>Ktoe</v>
          </cell>
          <cell r="G406">
            <v>40706</v>
          </cell>
        </row>
        <row r="407">
          <cell r="A407" t="str">
            <v>TPES-Iceland-2007</v>
          </cell>
          <cell r="B407" t="str">
            <v>TPES</v>
          </cell>
          <cell r="C407" t="str">
            <v>Iceland</v>
          </cell>
          <cell r="D407">
            <v>2007</v>
          </cell>
          <cell r="E407">
            <v>4894.433</v>
          </cell>
          <cell r="F407" t="str">
            <v>Ktoe</v>
          </cell>
          <cell r="G407">
            <v>40706</v>
          </cell>
        </row>
        <row r="408">
          <cell r="A408" t="str">
            <v>TPES-Ireland-2007</v>
          </cell>
          <cell r="B408" t="str">
            <v>TPES</v>
          </cell>
          <cell r="C408" t="str">
            <v>Ireland</v>
          </cell>
          <cell r="D408">
            <v>2007</v>
          </cell>
          <cell r="E408">
            <v>15038.748</v>
          </cell>
          <cell r="F408" t="str">
            <v>Ktoe</v>
          </cell>
          <cell r="G408">
            <v>40706</v>
          </cell>
        </row>
        <row r="409">
          <cell r="A409" t="str">
            <v>TPES-Israel-2007</v>
          </cell>
          <cell r="B409" t="str">
            <v>TPES</v>
          </cell>
          <cell r="C409" t="str">
            <v>Israel</v>
          </cell>
          <cell r="D409">
            <v>2007</v>
          </cell>
          <cell r="E409">
            <v>21691.649000000001</v>
          </cell>
          <cell r="F409" t="str">
            <v>Ktoe</v>
          </cell>
          <cell r="G409">
            <v>40706</v>
          </cell>
        </row>
        <row r="410">
          <cell r="A410" t="str">
            <v>TPES-Italy-2007</v>
          </cell>
          <cell r="B410" t="str">
            <v>TPES</v>
          </cell>
          <cell r="C410" t="str">
            <v>Italy</v>
          </cell>
          <cell r="D410">
            <v>2007</v>
          </cell>
          <cell r="E410">
            <v>179094.7</v>
          </cell>
          <cell r="F410" t="str">
            <v>Ktoe</v>
          </cell>
          <cell r="G410">
            <v>40706</v>
          </cell>
        </row>
        <row r="411">
          <cell r="A411" t="str">
            <v>TPES-Kazakhstan-2007</v>
          </cell>
          <cell r="B411" t="str">
            <v>TPES</v>
          </cell>
          <cell r="C411" t="str">
            <v>Kazakhstan</v>
          </cell>
          <cell r="D411">
            <v>2007</v>
          </cell>
          <cell r="E411">
            <v>66482.316999999995</v>
          </cell>
          <cell r="F411" t="str">
            <v>Ktoe</v>
          </cell>
          <cell r="G411">
            <v>40706</v>
          </cell>
        </row>
        <row r="412">
          <cell r="A412" t="str">
            <v>TPES-Kyrgyzstan-2007</v>
          </cell>
          <cell r="B412" t="str">
            <v>TPES</v>
          </cell>
          <cell r="C412" t="str">
            <v>Kyrgyzstan</v>
          </cell>
          <cell r="D412">
            <v>2007</v>
          </cell>
          <cell r="E412">
            <v>3070.0079999999998</v>
          </cell>
          <cell r="F412" t="str">
            <v>Ktoe</v>
          </cell>
          <cell r="G412">
            <v>40706</v>
          </cell>
        </row>
        <row r="413">
          <cell r="A413" t="str">
            <v>TPES-Latvia-2007</v>
          </cell>
          <cell r="B413" t="str">
            <v>TPES</v>
          </cell>
          <cell r="C413" t="str">
            <v>Latvia</v>
          </cell>
          <cell r="D413">
            <v>2007</v>
          </cell>
          <cell r="E413">
            <v>4669.7879999999996</v>
          </cell>
          <cell r="F413" t="str">
            <v>Ktoe</v>
          </cell>
          <cell r="G413">
            <v>40706</v>
          </cell>
        </row>
        <row r="414">
          <cell r="A414" t="str">
            <v>TPES-Liechtenstein-2007</v>
          </cell>
          <cell r="B414" t="str">
            <v>TPES</v>
          </cell>
          <cell r="C414" t="str">
            <v>Liechtenstein</v>
          </cell>
          <cell r="D414">
            <v>2007</v>
          </cell>
          <cell r="E414">
            <v>112.40868443680138</v>
          </cell>
          <cell r="F414" t="str">
            <v>Ktoe</v>
          </cell>
          <cell r="G414">
            <v>40706</v>
          </cell>
        </row>
        <row r="415">
          <cell r="A415" t="str">
            <v>TPES-Lithuania-2007</v>
          </cell>
          <cell r="B415" t="str">
            <v>TPES</v>
          </cell>
          <cell r="C415" t="str">
            <v>Lithuania</v>
          </cell>
          <cell r="D415">
            <v>2007</v>
          </cell>
          <cell r="E415">
            <v>9251.9159999999993</v>
          </cell>
          <cell r="F415" t="str">
            <v>Ktoe</v>
          </cell>
          <cell r="G415">
            <v>40706</v>
          </cell>
        </row>
        <row r="416">
          <cell r="A416" t="str">
            <v>TPES-Luxembourg-2007</v>
          </cell>
          <cell r="B416" t="str">
            <v>TPES</v>
          </cell>
          <cell r="C416" t="str">
            <v>Luxembourg</v>
          </cell>
          <cell r="D416">
            <v>2007</v>
          </cell>
          <cell r="E416">
            <v>4187.1319999999996</v>
          </cell>
          <cell r="F416" t="str">
            <v>Ktoe</v>
          </cell>
          <cell r="G416">
            <v>40706</v>
          </cell>
        </row>
        <row r="417">
          <cell r="A417" t="str">
            <v>TPES-Malta-2007</v>
          </cell>
          <cell r="B417" t="str">
            <v>TPES</v>
          </cell>
          <cell r="C417" t="str">
            <v>Malta</v>
          </cell>
          <cell r="D417">
            <v>2007</v>
          </cell>
          <cell r="E417">
            <v>867.52099999999996</v>
          </cell>
          <cell r="F417" t="str">
            <v>Ktoe</v>
          </cell>
          <cell r="G417">
            <v>40706</v>
          </cell>
        </row>
        <row r="418">
          <cell r="A418" t="str">
            <v>TPES-Netherlands-2007</v>
          </cell>
          <cell r="B418" t="str">
            <v>TPES</v>
          </cell>
          <cell r="C418" t="str">
            <v>Netherlands</v>
          </cell>
          <cell r="D418">
            <v>2007</v>
          </cell>
          <cell r="E418">
            <v>79349.595000000001</v>
          </cell>
          <cell r="F418" t="str">
            <v>Ktoe</v>
          </cell>
          <cell r="G418">
            <v>40706</v>
          </cell>
        </row>
        <row r="419">
          <cell r="A419" t="str">
            <v>TPES-Norway-2007</v>
          </cell>
          <cell r="B419" t="str">
            <v>TPES</v>
          </cell>
          <cell r="C419" t="str">
            <v>Norway</v>
          </cell>
          <cell r="D419">
            <v>2007</v>
          </cell>
          <cell r="E419">
            <v>27545.596000000001</v>
          </cell>
          <cell r="F419" t="str">
            <v>Ktoe</v>
          </cell>
          <cell r="G419">
            <v>40706</v>
          </cell>
        </row>
        <row r="420">
          <cell r="A420" t="str">
            <v>TPES-Poland-2007</v>
          </cell>
          <cell r="B420" t="str">
            <v>TPES</v>
          </cell>
          <cell r="C420" t="str">
            <v>Poland</v>
          </cell>
          <cell r="D420">
            <v>2007</v>
          </cell>
          <cell r="E420">
            <v>96705.877999999997</v>
          </cell>
          <cell r="F420" t="str">
            <v>Ktoe</v>
          </cell>
          <cell r="G420">
            <v>40706</v>
          </cell>
        </row>
        <row r="421">
          <cell r="A421" t="str">
            <v>TPES-Portugal-2007</v>
          </cell>
          <cell r="B421" t="str">
            <v>TPES</v>
          </cell>
          <cell r="C421" t="str">
            <v>Portugal</v>
          </cell>
          <cell r="D421">
            <v>2007</v>
          </cell>
          <cell r="E421">
            <v>25301.558000000001</v>
          </cell>
          <cell r="F421" t="str">
            <v>Ktoe</v>
          </cell>
          <cell r="G421">
            <v>40706</v>
          </cell>
        </row>
        <row r="422">
          <cell r="A422" t="str">
            <v>TPES-Republic of Moldova-2007</v>
          </cell>
          <cell r="B422" t="str">
            <v>TPES</v>
          </cell>
          <cell r="C422" t="str">
            <v>Republic of Moldova</v>
          </cell>
          <cell r="D422">
            <v>2007</v>
          </cell>
          <cell r="E422">
            <v>3336.8409999999999</v>
          </cell>
          <cell r="F422" t="str">
            <v>Ktoe</v>
          </cell>
          <cell r="G422">
            <v>40706</v>
          </cell>
        </row>
        <row r="423">
          <cell r="A423" t="str">
            <v>TPES-Romania-2007</v>
          </cell>
          <cell r="B423" t="str">
            <v>TPES</v>
          </cell>
          <cell r="C423" t="str">
            <v>Romania</v>
          </cell>
          <cell r="D423">
            <v>2007</v>
          </cell>
          <cell r="E423">
            <v>39315.813000000002</v>
          </cell>
          <cell r="F423" t="str">
            <v>Ktoe</v>
          </cell>
          <cell r="G423">
            <v>40706</v>
          </cell>
        </row>
        <row r="424">
          <cell r="A424" t="str">
            <v>TPES-Russian Federation-2007</v>
          </cell>
          <cell r="B424" t="str">
            <v>TPES</v>
          </cell>
          <cell r="C424" t="str">
            <v>Russian Federation</v>
          </cell>
          <cell r="D424">
            <v>2007</v>
          </cell>
          <cell r="E424">
            <v>672590.68200000003</v>
          </cell>
          <cell r="F424" t="str">
            <v>Ktoe</v>
          </cell>
          <cell r="G424">
            <v>40706</v>
          </cell>
        </row>
        <row r="425">
          <cell r="A425" t="str">
            <v>TPES-Serbia-2007</v>
          </cell>
          <cell r="B425" t="str">
            <v>TPES</v>
          </cell>
          <cell r="C425" t="str">
            <v>Serbia</v>
          </cell>
          <cell r="D425">
            <v>2007</v>
          </cell>
          <cell r="E425">
            <v>15807.031000000001</v>
          </cell>
          <cell r="F425" t="str">
            <v>Ktoe</v>
          </cell>
          <cell r="G425">
            <v>40706</v>
          </cell>
        </row>
        <row r="426">
          <cell r="A426" t="str">
            <v>TPES-Slovak Republic-2007</v>
          </cell>
          <cell r="B426" t="str">
            <v>TPES</v>
          </cell>
          <cell r="C426" t="str">
            <v>Slovak Republic</v>
          </cell>
          <cell r="D426">
            <v>2007</v>
          </cell>
          <cell r="E426">
            <v>17848.643</v>
          </cell>
          <cell r="F426" t="str">
            <v>Ktoe</v>
          </cell>
          <cell r="G426">
            <v>40706</v>
          </cell>
        </row>
        <row r="427">
          <cell r="A427" t="str">
            <v>TPES-Slovenia-2007</v>
          </cell>
          <cell r="B427" t="str">
            <v>TPES</v>
          </cell>
          <cell r="C427" t="str">
            <v>Slovenia</v>
          </cell>
          <cell r="D427">
            <v>2007</v>
          </cell>
          <cell r="E427">
            <v>7319.5780000000004</v>
          </cell>
          <cell r="F427" t="str">
            <v>Ktoe</v>
          </cell>
          <cell r="G427">
            <v>40706</v>
          </cell>
        </row>
        <row r="428">
          <cell r="A428" t="str">
            <v>TPES-Spain-2007</v>
          </cell>
          <cell r="B428" t="str">
            <v>TPES</v>
          </cell>
          <cell r="C428" t="str">
            <v>Spain</v>
          </cell>
          <cell r="D428">
            <v>2007</v>
          </cell>
          <cell r="E428">
            <v>143868.88500000001</v>
          </cell>
          <cell r="F428" t="str">
            <v>Ktoe</v>
          </cell>
          <cell r="G428">
            <v>40706</v>
          </cell>
        </row>
        <row r="429">
          <cell r="A429" t="str">
            <v>TPES-Sweden-2007</v>
          </cell>
          <cell r="B429" t="str">
            <v>TPES</v>
          </cell>
          <cell r="C429" t="str">
            <v>Sweden</v>
          </cell>
          <cell r="D429">
            <v>2007</v>
          </cell>
          <cell r="E429">
            <v>50059.597999999998</v>
          </cell>
          <cell r="F429" t="str">
            <v>Ktoe</v>
          </cell>
          <cell r="G429">
            <v>40706</v>
          </cell>
        </row>
        <row r="430">
          <cell r="A430" t="str">
            <v>TPES-Switzerland-2007</v>
          </cell>
          <cell r="B430" t="str">
            <v>TPES</v>
          </cell>
          <cell r="C430" t="str">
            <v>Switzerland</v>
          </cell>
          <cell r="D430">
            <v>2007</v>
          </cell>
          <cell r="E430">
            <v>25763.048999999999</v>
          </cell>
          <cell r="F430" t="str">
            <v>Ktoe</v>
          </cell>
          <cell r="G430">
            <v>40706</v>
          </cell>
        </row>
        <row r="431">
          <cell r="A431" t="str">
            <v>TPES-Tajikistan-2007</v>
          </cell>
          <cell r="B431" t="str">
            <v>TPES</v>
          </cell>
          <cell r="C431" t="str">
            <v>Tajikistan</v>
          </cell>
          <cell r="D431">
            <v>2007</v>
          </cell>
          <cell r="E431">
            <v>2601.7240000000002</v>
          </cell>
          <cell r="F431" t="str">
            <v>Ktoe</v>
          </cell>
          <cell r="G431">
            <v>40706</v>
          </cell>
        </row>
        <row r="432">
          <cell r="A432" t="str">
            <v>TPES-Turkey-2007</v>
          </cell>
          <cell r="B432" t="str">
            <v>TPES</v>
          </cell>
          <cell r="C432" t="str">
            <v>Turkey</v>
          </cell>
          <cell r="D432">
            <v>2007</v>
          </cell>
          <cell r="E432">
            <v>100005.02499999999</v>
          </cell>
          <cell r="F432" t="str">
            <v>Ktoe</v>
          </cell>
          <cell r="G432">
            <v>40706</v>
          </cell>
        </row>
        <row r="433">
          <cell r="A433" t="str">
            <v>TPES-Turkmenistan-2007</v>
          </cell>
          <cell r="B433" t="str">
            <v>TPES</v>
          </cell>
          <cell r="C433" t="str">
            <v>Turkmenistan</v>
          </cell>
          <cell r="D433">
            <v>2007</v>
          </cell>
          <cell r="E433">
            <v>18228.689999999999</v>
          </cell>
          <cell r="F433" t="str">
            <v>Ktoe</v>
          </cell>
          <cell r="G433">
            <v>40706</v>
          </cell>
        </row>
        <row r="434">
          <cell r="A434" t="str">
            <v>TPES-Ukraine-2007</v>
          </cell>
          <cell r="B434" t="str">
            <v>TPES</v>
          </cell>
          <cell r="C434" t="str">
            <v>Ukraine</v>
          </cell>
          <cell r="D434">
            <v>2007</v>
          </cell>
          <cell r="E434">
            <v>137341.64499999999</v>
          </cell>
          <cell r="F434" t="str">
            <v>Ktoe</v>
          </cell>
          <cell r="G434">
            <v>40706</v>
          </cell>
        </row>
        <row r="435">
          <cell r="A435" t="str">
            <v>TPES-United Kingdom-2007</v>
          </cell>
          <cell r="B435" t="str">
            <v>TPES</v>
          </cell>
          <cell r="C435" t="str">
            <v>United Kingdom</v>
          </cell>
          <cell r="D435">
            <v>2007</v>
          </cell>
          <cell r="E435">
            <v>210258.641</v>
          </cell>
          <cell r="F435" t="str">
            <v>Ktoe</v>
          </cell>
          <cell r="G435">
            <v>40706</v>
          </cell>
        </row>
        <row r="436">
          <cell r="A436" t="str">
            <v>TPES-United States-2007</v>
          </cell>
          <cell r="B436" t="str">
            <v>TPES</v>
          </cell>
          <cell r="C436" t="str">
            <v>United States</v>
          </cell>
          <cell r="D436">
            <v>2007</v>
          </cell>
          <cell r="E436">
            <v>2337013.7250000001</v>
          </cell>
          <cell r="F436" t="str">
            <v>Ktoe</v>
          </cell>
          <cell r="G436">
            <v>40706</v>
          </cell>
        </row>
        <row r="437">
          <cell r="A437" t="str">
            <v>TPES-Uzbekistan-2007</v>
          </cell>
          <cell r="B437" t="str">
            <v>TPES</v>
          </cell>
          <cell r="C437" t="str">
            <v>Uzbekistan</v>
          </cell>
          <cell r="D437">
            <v>2007</v>
          </cell>
          <cell r="E437">
            <v>48700.58</v>
          </cell>
          <cell r="F437" t="str">
            <v>Ktoe</v>
          </cell>
          <cell r="G437">
            <v>40706</v>
          </cell>
        </row>
        <row r="438">
          <cell r="A438" t="str">
            <v>RES-Albania-2009</v>
          </cell>
          <cell r="B438" t="str">
            <v>RES</v>
          </cell>
          <cell r="C438" t="str">
            <v>Albania</v>
          </cell>
          <cell r="D438">
            <v>2009</v>
          </cell>
          <cell r="E438">
            <v>548.005</v>
          </cell>
          <cell r="F438" t="str">
            <v>Ktoe</v>
          </cell>
          <cell r="G438">
            <v>40706</v>
          </cell>
        </row>
        <row r="439">
          <cell r="A439" t="str">
            <v>RES-Armenia-2009</v>
          </cell>
          <cell r="B439" t="str">
            <v>RES</v>
          </cell>
          <cell r="C439" t="str">
            <v>Armenia</v>
          </cell>
          <cell r="D439">
            <v>2009</v>
          </cell>
          <cell r="E439">
            <v>155.71699999999998</v>
          </cell>
          <cell r="F439" t="str">
            <v>Ktoe</v>
          </cell>
          <cell r="G439">
            <v>40706</v>
          </cell>
        </row>
        <row r="440">
          <cell r="A440" t="str">
            <v>RES-Austria-2009</v>
          </cell>
          <cell r="B440" t="str">
            <v>RES</v>
          </cell>
          <cell r="C440" t="str">
            <v>Austria</v>
          </cell>
          <cell r="D440">
            <v>2009</v>
          </cell>
          <cell r="E440">
            <v>8808.3119999999999</v>
          </cell>
          <cell r="F440" t="str">
            <v>Ktoe</v>
          </cell>
          <cell r="G440">
            <v>40706</v>
          </cell>
        </row>
        <row r="441">
          <cell r="A441" t="str">
            <v>RES-Azerbaijan-2009</v>
          </cell>
          <cell r="B441" t="str">
            <v>RES</v>
          </cell>
          <cell r="C441" t="str">
            <v>Azerbaijan</v>
          </cell>
          <cell r="D441">
            <v>2009</v>
          </cell>
          <cell r="E441">
            <v>196.37</v>
          </cell>
          <cell r="F441" t="str">
            <v>Ktoe</v>
          </cell>
          <cell r="G441">
            <v>40706</v>
          </cell>
        </row>
        <row r="442">
          <cell r="A442" t="str">
            <v>RES-Belarus-2009</v>
          </cell>
          <cell r="B442" t="str">
            <v>RES</v>
          </cell>
          <cell r="C442" t="str">
            <v>Belarus</v>
          </cell>
          <cell r="D442">
            <v>2009</v>
          </cell>
          <cell r="E442">
            <v>1338.8</v>
          </cell>
          <cell r="F442" t="str">
            <v>Ktoe</v>
          </cell>
          <cell r="G442">
            <v>40706</v>
          </cell>
        </row>
        <row r="443">
          <cell r="A443" t="str">
            <v>RES-Belgium-2009</v>
          </cell>
          <cell r="B443" t="str">
            <v>RES</v>
          </cell>
          <cell r="C443" t="str">
            <v>Belgium</v>
          </cell>
          <cell r="D443">
            <v>2009</v>
          </cell>
          <cell r="E443">
            <v>2240.0149999999999</v>
          </cell>
          <cell r="F443" t="str">
            <v>Ktoe</v>
          </cell>
          <cell r="G443">
            <v>40706</v>
          </cell>
        </row>
        <row r="444">
          <cell r="A444" t="str">
            <v>RES-Bosnia and Herzegovina-2009</v>
          </cell>
          <cell r="B444" t="str">
            <v>RES</v>
          </cell>
          <cell r="C444" t="str">
            <v>Bosnia and Herzegovina</v>
          </cell>
          <cell r="D444">
            <v>2009</v>
          </cell>
          <cell r="E444">
            <v>719.64200000000005</v>
          </cell>
          <cell r="F444" t="str">
            <v>Ktoe</v>
          </cell>
          <cell r="G444">
            <v>40706</v>
          </cell>
        </row>
        <row r="445">
          <cell r="A445" t="str">
            <v>RES-Bulgaria-2009</v>
          </cell>
          <cell r="B445" t="str">
            <v>RES</v>
          </cell>
          <cell r="C445" t="str">
            <v>Bulgaria</v>
          </cell>
          <cell r="D445">
            <v>2009</v>
          </cell>
          <cell r="E445">
            <v>1045.078</v>
          </cell>
          <cell r="F445" t="str">
            <v>Ktoe</v>
          </cell>
          <cell r="G445">
            <v>40706</v>
          </cell>
        </row>
        <row r="446">
          <cell r="A446" t="str">
            <v>RES-Canada-2009</v>
          </cell>
          <cell r="B446" t="str">
            <v>RES</v>
          </cell>
          <cell r="C446" t="str">
            <v>Canada</v>
          </cell>
          <cell r="D446">
            <v>2009</v>
          </cell>
          <cell r="E446">
            <v>42922.862999999998</v>
          </cell>
          <cell r="F446" t="str">
            <v>Ktoe</v>
          </cell>
          <cell r="G446">
            <v>40706</v>
          </cell>
        </row>
        <row r="447">
          <cell r="A447" t="str">
            <v>RES-Croatia-2009</v>
          </cell>
          <cell r="B447" t="str">
            <v>RES</v>
          </cell>
          <cell r="C447" t="str">
            <v>Croatia</v>
          </cell>
          <cell r="D447">
            <v>2009</v>
          </cell>
          <cell r="E447">
            <v>785.75400000000002</v>
          </cell>
          <cell r="F447" t="str">
            <v>Ktoe</v>
          </cell>
          <cell r="G447">
            <v>40706</v>
          </cell>
        </row>
        <row r="448">
          <cell r="A448" t="str">
            <v>RES-Cyprus-2009</v>
          </cell>
          <cell r="B448" t="str">
            <v>RES</v>
          </cell>
          <cell r="C448" t="str">
            <v>Cyprus</v>
          </cell>
          <cell r="D448">
            <v>2009</v>
          </cell>
          <cell r="E448">
            <v>97.816000000000003</v>
          </cell>
          <cell r="F448" t="str">
            <v>Ktoe</v>
          </cell>
          <cell r="G448">
            <v>40706</v>
          </cell>
        </row>
        <row r="449">
          <cell r="A449" t="str">
            <v>RES-Czech Republic-2009</v>
          </cell>
          <cell r="B449" t="str">
            <v>RES</v>
          </cell>
          <cell r="C449" t="str">
            <v>Czech Republic</v>
          </cell>
          <cell r="D449">
            <v>2009</v>
          </cell>
          <cell r="E449">
            <v>2426.09519</v>
          </cell>
          <cell r="F449" t="str">
            <v>Ktoe</v>
          </cell>
          <cell r="G449">
            <v>40706</v>
          </cell>
        </row>
        <row r="450">
          <cell r="A450" t="str">
            <v>RES-Denmark-2009</v>
          </cell>
          <cell r="B450" t="str">
            <v>RES</v>
          </cell>
          <cell r="C450" t="str">
            <v>Denmark</v>
          </cell>
          <cell r="D450">
            <v>2009</v>
          </cell>
          <cell r="E450">
            <v>3241.6610000000001</v>
          </cell>
          <cell r="F450" t="str">
            <v>Ktoe</v>
          </cell>
          <cell r="G450">
            <v>40706</v>
          </cell>
        </row>
        <row r="451">
          <cell r="A451" t="str">
            <v>RES-Estonia-2009</v>
          </cell>
          <cell r="B451" t="str">
            <v>RES</v>
          </cell>
          <cell r="C451" t="str">
            <v>Estonia</v>
          </cell>
          <cell r="D451">
            <v>2009</v>
          </cell>
          <cell r="E451">
            <v>716.46</v>
          </cell>
          <cell r="F451" t="str">
            <v>Ktoe</v>
          </cell>
          <cell r="G451">
            <v>40706</v>
          </cell>
        </row>
        <row r="452">
          <cell r="A452" t="str">
            <v>RES-Finland-2009</v>
          </cell>
          <cell r="B452" t="str">
            <v>RES</v>
          </cell>
          <cell r="C452" t="str">
            <v>Finland</v>
          </cell>
          <cell r="D452">
            <v>2009</v>
          </cell>
          <cell r="E452">
            <v>7892.2259999999997</v>
          </cell>
          <cell r="F452" t="str">
            <v>Ktoe</v>
          </cell>
          <cell r="G452">
            <v>40706</v>
          </cell>
        </row>
        <row r="453">
          <cell r="A453" t="str">
            <v>RES-The fYR of Macedonia-2009</v>
          </cell>
          <cell r="B453" t="str">
            <v>RES</v>
          </cell>
          <cell r="C453" t="str">
            <v>The fYR of Macedonia</v>
          </cell>
          <cell r="D453">
            <v>2009</v>
          </cell>
          <cell r="E453">
            <v>253.84299999999999</v>
          </cell>
          <cell r="F453" t="str">
            <v>Ktoe</v>
          </cell>
          <cell r="G453">
            <v>40706</v>
          </cell>
        </row>
        <row r="454">
          <cell r="A454" t="str">
            <v>RES-France-2009</v>
          </cell>
          <cell r="B454" t="str">
            <v>RES</v>
          </cell>
          <cell r="C454" t="str">
            <v>France</v>
          </cell>
          <cell r="D454">
            <v>2009</v>
          </cell>
          <cell r="E454">
            <v>19792.337</v>
          </cell>
          <cell r="F454" t="str">
            <v>Ktoe</v>
          </cell>
          <cell r="G454">
            <v>40706</v>
          </cell>
        </row>
        <row r="455">
          <cell r="A455" t="str">
            <v>RES-Georgia-2009</v>
          </cell>
          <cell r="B455" t="str">
            <v>RES</v>
          </cell>
          <cell r="C455" t="str">
            <v>Georgia</v>
          </cell>
          <cell r="D455">
            <v>2009</v>
          </cell>
          <cell r="E455">
            <v>1007.8990000000001</v>
          </cell>
          <cell r="F455" t="str">
            <v>Ktoe</v>
          </cell>
          <cell r="G455">
            <v>40706</v>
          </cell>
        </row>
        <row r="456">
          <cell r="A456" t="str">
            <v>RES-Germany-2009</v>
          </cell>
          <cell r="B456" t="str">
            <v>RES</v>
          </cell>
          <cell r="C456" t="str">
            <v>Germany</v>
          </cell>
          <cell r="D456">
            <v>2009</v>
          </cell>
          <cell r="E456">
            <v>27691.034</v>
          </cell>
          <cell r="F456" t="str">
            <v>Ktoe</v>
          </cell>
          <cell r="G456">
            <v>40706</v>
          </cell>
        </row>
        <row r="457">
          <cell r="A457" t="str">
            <v>RES-Greece-2009</v>
          </cell>
          <cell r="B457" t="str">
            <v>RES</v>
          </cell>
          <cell r="C457" t="str">
            <v>Greece</v>
          </cell>
          <cell r="D457">
            <v>2009</v>
          </cell>
          <cell r="E457">
            <v>1872.1010000000001</v>
          </cell>
          <cell r="F457" t="str">
            <v>Ktoe</v>
          </cell>
          <cell r="G457">
            <v>40706</v>
          </cell>
        </row>
        <row r="458">
          <cell r="A458" t="str">
            <v>RES-Hungary-2009</v>
          </cell>
          <cell r="B458" t="str">
            <v>RES</v>
          </cell>
          <cell r="C458" t="str">
            <v>Hungary</v>
          </cell>
          <cell r="D458">
            <v>2009</v>
          </cell>
          <cell r="E458">
            <v>1836.4860000000001</v>
          </cell>
          <cell r="F458" t="str">
            <v>Ktoe</v>
          </cell>
          <cell r="G458">
            <v>40706</v>
          </cell>
        </row>
        <row r="459">
          <cell r="A459" t="str">
            <v>RES-Iceland-2009</v>
          </cell>
          <cell r="B459" t="str">
            <v>RES</v>
          </cell>
          <cell r="C459" t="str">
            <v>Iceland</v>
          </cell>
          <cell r="D459">
            <v>2009</v>
          </cell>
          <cell r="E459">
            <v>4401.8440000000001</v>
          </cell>
          <cell r="F459" t="str">
            <v>Ktoe</v>
          </cell>
          <cell r="G459">
            <v>40706</v>
          </cell>
        </row>
        <row r="460">
          <cell r="A460" t="str">
            <v>RES-Ireland-2009</v>
          </cell>
          <cell r="B460" t="str">
            <v>RES</v>
          </cell>
          <cell r="C460" t="str">
            <v>Ireland</v>
          </cell>
          <cell r="D460">
            <v>2009</v>
          </cell>
          <cell r="E460">
            <v>640.63</v>
          </cell>
          <cell r="F460" t="str">
            <v>Ktoe</v>
          </cell>
          <cell r="G460">
            <v>40706</v>
          </cell>
        </row>
        <row r="461">
          <cell r="A461" t="str">
            <v>RES-Israel-2009</v>
          </cell>
          <cell r="B461" t="str">
            <v>RES</v>
          </cell>
          <cell r="C461" t="str">
            <v>Israel</v>
          </cell>
          <cell r="D461">
            <v>2009</v>
          </cell>
          <cell r="E461">
            <v>1072.2360000000001</v>
          </cell>
          <cell r="F461" t="str">
            <v>Ktoe</v>
          </cell>
          <cell r="G461">
            <v>40706</v>
          </cell>
        </row>
        <row r="462">
          <cell r="A462" t="str">
            <v>RES-Italy-2009</v>
          </cell>
          <cell r="B462" t="str">
            <v>RES</v>
          </cell>
          <cell r="C462" t="str">
            <v>Italy</v>
          </cell>
          <cell r="D462">
            <v>2009</v>
          </cell>
          <cell r="E462">
            <v>16026.55</v>
          </cell>
          <cell r="F462" t="str">
            <v>Ktoe</v>
          </cell>
          <cell r="G462">
            <v>40706</v>
          </cell>
        </row>
        <row r="463">
          <cell r="A463" t="str">
            <v>RES-Kazakhstan-2009</v>
          </cell>
          <cell r="B463" t="str">
            <v>RES</v>
          </cell>
          <cell r="C463" t="str">
            <v>Kazakhstan</v>
          </cell>
          <cell r="D463">
            <v>2009</v>
          </cell>
          <cell r="E463">
            <v>805.75900000000001</v>
          </cell>
          <cell r="F463" t="str">
            <v>Ktoe</v>
          </cell>
          <cell r="G463">
            <v>40706</v>
          </cell>
        </row>
        <row r="464">
          <cell r="A464" t="str">
            <v>RES-Kyrgyzstan-2009</v>
          </cell>
          <cell r="B464" t="str">
            <v>RES</v>
          </cell>
          <cell r="C464" t="str">
            <v>Kyrgyzstan</v>
          </cell>
          <cell r="D464">
            <v>2009</v>
          </cell>
          <cell r="E464">
            <v>927.22199999999998</v>
          </cell>
          <cell r="F464" t="str">
            <v>Ktoe</v>
          </cell>
          <cell r="G464">
            <v>40706</v>
          </cell>
        </row>
        <row r="465">
          <cell r="A465" t="str">
            <v>RES-Latvia-2009</v>
          </cell>
          <cell r="B465" t="str">
            <v>RES</v>
          </cell>
          <cell r="C465" t="str">
            <v>Latvia</v>
          </cell>
          <cell r="D465">
            <v>2009</v>
          </cell>
          <cell r="E465">
            <v>1566</v>
          </cell>
          <cell r="F465" t="str">
            <v>Ktoe</v>
          </cell>
          <cell r="G465">
            <v>40706</v>
          </cell>
        </row>
        <row r="466">
          <cell r="A466" t="str">
            <v>RES-Liechtenstein-2009</v>
          </cell>
          <cell r="B466" t="str">
            <v>RES</v>
          </cell>
          <cell r="C466" t="str">
            <v>Liechtenstein</v>
          </cell>
          <cell r="D466">
            <v>2009</v>
          </cell>
          <cell r="E466">
            <v>8.559071367153912</v>
          </cell>
          <cell r="F466" t="str">
            <v>Ktoe</v>
          </cell>
          <cell r="G466">
            <v>40706</v>
          </cell>
        </row>
        <row r="467">
          <cell r="A467" t="str">
            <v>RES-Lithuania-2009</v>
          </cell>
          <cell r="B467" t="str">
            <v>RES</v>
          </cell>
          <cell r="C467" t="str">
            <v>Lithuania</v>
          </cell>
          <cell r="D467">
            <v>2009</v>
          </cell>
          <cell r="E467">
            <v>873.58799999999997</v>
          </cell>
          <cell r="F467" t="str">
            <v>Ktoe</v>
          </cell>
          <cell r="G467">
            <v>40706</v>
          </cell>
        </row>
        <row r="468">
          <cell r="A468" t="str">
            <v>RES-Luxembourg-2009</v>
          </cell>
          <cell r="B468" t="str">
            <v>RES</v>
          </cell>
          <cell r="C468" t="str">
            <v>Luxembourg</v>
          </cell>
          <cell r="D468">
            <v>2009</v>
          </cell>
          <cell r="E468">
            <v>121.71</v>
          </cell>
          <cell r="F468" t="str">
            <v>Ktoe</v>
          </cell>
          <cell r="G468">
            <v>40706</v>
          </cell>
        </row>
        <row r="469">
          <cell r="A469" t="str">
            <v>RES-Malta-2009</v>
          </cell>
          <cell r="B469" t="str">
            <v>RES</v>
          </cell>
          <cell r="C469" t="str">
            <v>Malta</v>
          </cell>
          <cell r="D469">
            <v>2009</v>
          </cell>
          <cell r="E469">
            <v>0.95499999999999996</v>
          </cell>
          <cell r="F469" t="str">
            <v>Ktoe</v>
          </cell>
          <cell r="G469">
            <v>40706</v>
          </cell>
        </row>
        <row r="470">
          <cell r="A470" t="str">
            <v>RES-Netherlands-2009</v>
          </cell>
          <cell r="B470" t="str">
            <v>RES</v>
          </cell>
          <cell r="C470" t="str">
            <v>Netherlands</v>
          </cell>
          <cell r="D470">
            <v>2009</v>
          </cell>
          <cell r="E470">
            <v>3147.6289999999999</v>
          </cell>
          <cell r="F470" t="str">
            <v>Ktoe</v>
          </cell>
          <cell r="G470">
            <v>40706</v>
          </cell>
        </row>
        <row r="471">
          <cell r="A471" t="str">
            <v>RES-Norway-2009</v>
          </cell>
          <cell r="B471" t="str">
            <v>RES</v>
          </cell>
          <cell r="C471" t="str">
            <v>Norway</v>
          </cell>
          <cell r="D471">
            <v>2009</v>
          </cell>
          <cell r="E471">
            <v>12237.727999999999</v>
          </cell>
          <cell r="F471" t="str">
            <v>Ktoe</v>
          </cell>
          <cell r="G471">
            <v>40706</v>
          </cell>
        </row>
        <row r="472">
          <cell r="A472" t="str">
            <v>RES-Poland-2009</v>
          </cell>
          <cell r="B472" t="str">
            <v>RES</v>
          </cell>
          <cell r="C472" t="str">
            <v>Poland</v>
          </cell>
          <cell r="D472">
            <v>2009</v>
          </cell>
          <cell r="E472">
            <v>6265.1949999999997</v>
          </cell>
          <cell r="F472" t="str">
            <v>Ktoe</v>
          </cell>
          <cell r="G472">
            <v>40706</v>
          </cell>
        </row>
        <row r="473">
          <cell r="A473" t="str">
            <v>RES-Portugal-2009</v>
          </cell>
          <cell r="B473" t="str">
            <v>RES</v>
          </cell>
          <cell r="C473" t="str">
            <v>Portugal</v>
          </cell>
          <cell r="D473">
            <v>2009</v>
          </cell>
          <cell r="E473">
            <v>4740.2290000000003</v>
          </cell>
          <cell r="F473" t="str">
            <v>Ktoe</v>
          </cell>
          <cell r="G473">
            <v>40706</v>
          </cell>
        </row>
        <row r="474">
          <cell r="A474" t="str">
            <v>RES-Republic of Moldova-2009</v>
          </cell>
          <cell r="B474" t="str">
            <v>RES</v>
          </cell>
          <cell r="C474" t="str">
            <v>Republic of Moldova</v>
          </cell>
          <cell r="D474">
            <v>2009</v>
          </cell>
          <cell r="E474">
            <v>87.503999999999991</v>
          </cell>
          <cell r="F474" t="str">
            <v>Ktoe</v>
          </cell>
          <cell r="G474">
            <v>40706</v>
          </cell>
        </row>
        <row r="475">
          <cell r="A475" t="str">
            <v>RES-Romania-2009</v>
          </cell>
          <cell r="B475" t="str">
            <v>RES</v>
          </cell>
          <cell r="C475" t="str">
            <v>Romania</v>
          </cell>
          <cell r="D475">
            <v>2009</v>
          </cell>
          <cell r="E475">
            <v>5557.7169999999996</v>
          </cell>
          <cell r="F475" t="str">
            <v>Ktoe</v>
          </cell>
          <cell r="G475">
            <v>40706</v>
          </cell>
        </row>
        <row r="476">
          <cell r="A476" t="str">
            <v>RES-Russian Federation-2009</v>
          </cell>
          <cell r="B476" t="str">
            <v>RES</v>
          </cell>
          <cell r="C476" t="str">
            <v>Russian Federation</v>
          </cell>
          <cell r="D476">
            <v>2009</v>
          </cell>
          <cell r="E476">
            <v>18279.919999999998</v>
          </cell>
          <cell r="F476" t="str">
            <v>Ktoe</v>
          </cell>
          <cell r="G476">
            <v>40706</v>
          </cell>
        </row>
        <row r="477">
          <cell r="A477" t="str">
            <v>RES-Serbia-2009</v>
          </cell>
          <cell r="B477" t="str">
            <v>RES</v>
          </cell>
          <cell r="C477" t="str">
            <v>Serbia</v>
          </cell>
          <cell r="D477">
            <v>2009</v>
          </cell>
          <cell r="E477">
            <v>1170.915</v>
          </cell>
          <cell r="F477" t="str">
            <v>Ktoe</v>
          </cell>
          <cell r="G477">
            <v>40706</v>
          </cell>
        </row>
        <row r="478">
          <cell r="A478" t="str">
            <v>RES-Slovak Republic-2009</v>
          </cell>
          <cell r="B478" t="str">
            <v>RES</v>
          </cell>
          <cell r="C478" t="str">
            <v>Slovak Republic</v>
          </cell>
          <cell r="D478">
            <v>2009</v>
          </cell>
          <cell r="E478">
            <v>1213.0350000000001</v>
          </cell>
          <cell r="F478" t="str">
            <v>Ktoe</v>
          </cell>
          <cell r="G478">
            <v>40706</v>
          </cell>
        </row>
        <row r="479">
          <cell r="A479" t="str">
            <v>RES-Slovenia-2009</v>
          </cell>
          <cell r="B479" t="str">
            <v>RES</v>
          </cell>
          <cell r="C479" t="str">
            <v>Slovenia</v>
          </cell>
          <cell r="D479">
            <v>2009</v>
          </cell>
          <cell r="E479">
            <v>887.29899999999998</v>
          </cell>
          <cell r="F479" t="str">
            <v>Ktoe</v>
          </cell>
          <cell r="G479">
            <v>40706</v>
          </cell>
        </row>
        <row r="480">
          <cell r="A480" t="str">
            <v>RES-Spain-2009</v>
          </cell>
          <cell r="B480" t="str">
            <v>RES</v>
          </cell>
          <cell r="C480" t="str">
            <v>Spain</v>
          </cell>
          <cell r="D480">
            <v>2009</v>
          </cell>
          <cell r="E480">
            <v>12090.567999999999</v>
          </cell>
          <cell r="F480" t="str">
            <v>Ktoe</v>
          </cell>
          <cell r="G480">
            <v>40706</v>
          </cell>
        </row>
        <row r="481">
          <cell r="A481" t="str">
            <v>RES-Sweden-2009</v>
          </cell>
          <cell r="B481" t="str">
            <v>RES</v>
          </cell>
          <cell r="C481" t="str">
            <v>Sweden</v>
          </cell>
          <cell r="D481">
            <v>2009</v>
          </cell>
          <cell r="E481">
            <v>15818.798000000001</v>
          </cell>
          <cell r="F481" t="str">
            <v>Ktoe</v>
          </cell>
          <cell r="G481">
            <v>40706</v>
          </cell>
        </row>
        <row r="482">
          <cell r="A482" t="str">
            <v>RES-Switzerland-2009</v>
          </cell>
          <cell r="B482" t="str">
            <v>RES</v>
          </cell>
          <cell r="C482" t="str">
            <v>Switzerland</v>
          </cell>
          <cell r="D482">
            <v>2009</v>
          </cell>
          <cell r="E482">
            <v>4775.8329999999996</v>
          </cell>
          <cell r="F482" t="str">
            <v>Ktoe</v>
          </cell>
          <cell r="G482">
            <v>40706</v>
          </cell>
        </row>
        <row r="483">
          <cell r="A483" t="str">
            <v>RES-Tajikistan-2009</v>
          </cell>
          <cell r="B483" t="str">
            <v>RES</v>
          </cell>
          <cell r="C483" t="str">
            <v>Tajikistan</v>
          </cell>
          <cell r="D483">
            <v>2009</v>
          </cell>
          <cell r="E483">
            <v>1362.7560000000001</v>
          </cell>
          <cell r="F483" t="str">
            <v>Ktoe</v>
          </cell>
          <cell r="G483">
            <v>40706</v>
          </cell>
        </row>
        <row r="484">
          <cell r="A484" t="str">
            <v>RES-Turkey-2009</v>
          </cell>
          <cell r="B484" t="str">
            <v>RES</v>
          </cell>
          <cell r="C484" t="str">
            <v>Turkey</v>
          </cell>
          <cell r="D484">
            <v>2009</v>
          </cell>
          <cell r="E484">
            <v>9915.2939999999999</v>
          </cell>
          <cell r="F484" t="str">
            <v>Ktoe</v>
          </cell>
          <cell r="G484">
            <v>40706</v>
          </cell>
        </row>
        <row r="485">
          <cell r="A485" t="str">
            <v>RES-Turkmenistan-2009</v>
          </cell>
          <cell r="B485" t="str">
            <v>RES</v>
          </cell>
          <cell r="C485" t="str">
            <v>Turkmenistan</v>
          </cell>
          <cell r="D485">
            <v>2009</v>
          </cell>
          <cell r="E485">
            <v>0.25800000000000001</v>
          </cell>
          <cell r="F485" t="str">
            <v>Ktoe</v>
          </cell>
          <cell r="G485">
            <v>40706</v>
          </cell>
        </row>
        <row r="486">
          <cell r="A486" t="str">
            <v>RES-Ukraine-2009</v>
          </cell>
          <cell r="B486" t="str">
            <v>RES</v>
          </cell>
          <cell r="C486" t="str">
            <v>Ukraine</v>
          </cell>
          <cell r="D486">
            <v>2009</v>
          </cell>
          <cell r="E486">
            <v>1882.759</v>
          </cell>
          <cell r="F486" t="str">
            <v>Ktoe</v>
          </cell>
          <cell r="G486">
            <v>40706</v>
          </cell>
        </row>
        <row r="487">
          <cell r="A487" t="str">
            <v>RES-United Kingdom-2009</v>
          </cell>
          <cell r="B487" t="str">
            <v>RES</v>
          </cell>
          <cell r="C487" t="str">
            <v>United Kingdom</v>
          </cell>
          <cell r="D487">
            <v>2009</v>
          </cell>
          <cell r="E487">
            <v>6213.4219999999996</v>
          </cell>
          <cell r="F487" t="str">
            <v>Ktoe</v>
          </cell>
          <cell r="G487">
            <v>40706</v>
          </cell>
        </row>
        <row r="488">
          <cell r="A488" t="str">
            <v>RES-United States-2009</v>
          </cell>
          <cell r="B488" t="str">
            <v>RES</v>
          </cell>
          <cell r="C488" t="str">
            <v>United States</v>
          </cell>
          <cell r="D488">
            <v>2009</v>
          </cell>
          <cell r="E488">
            <v>117737.63400000001</v>
          </cell>
          <cell r="F488" t="str">
            <v>Ktoe</v>
          </cell>
          <cell r="G488">
            <v>40706</v>
          </cell>
        </row>
        <row r="489">
          <cell r="A489" t="str">
            <v>RES-Uzbekistan-2009</v>
          </cell>
          <cell r="B489" t="str">
            <v>RES</v>
          </cell>
          <cell r="C489" t="str">
            <v>Uzbekistan</v>
          </cell>
          <cell r="D489">
            <v>2009</v>
          </cell>
          <cell r="E489">
            <v>977.19900000000007</v>
          </cell>
          <cell r="F489" t="str">
            <v>Ktoe</v>
          </cell>
          <cell r="G489">
            <v>40706</v>
          </cell>
        </row>
        <row r="490">
          <cell r="A490" t="str">
            <v>RuralPopulation-Albania-2005</v>
          </cell>
          <cell r="B490" t="str">
            <v>RuralPopulation</v>
          </cell>
          <cell r="C490" t="str">
            <v>Albania</v>
          </cell>
          <cell r="D490">
            <v>2005</v>
          </cell>
          <cell r="E490">
            <v>53.26</v>
          </cell>
          <cell r="F490" t="str">
            <v>Percent</v>
          </cell>
          <cell r="G490">
            <v>40706</v>
          </cell>
        </row>
        <row r="491">
          <cell r="A491" t="str">
            <v>RuralPopulation-Andorra-2005</v>
          </cell>
          <cell r="B491" t="str">
            <v>RuralPopulation</v>
          </cell>
          <cell r="C491" t="str">
            <v>Andorra</v>
          </cell>
          <cell r="D491">
            <v>2005</v>
          </cell>
          <cell r="E491">
            <v>9.7240000000000038</v>
          </cell>
          <cell r="F491" t="str">
            <v>Percent</v>
          </cell>
          <cell r="G491">
            <v>40706</v>
          </cell>
        </row>
        <row r="492">
          <cell r="A492" t="str">
            <v>RuralPopulation-Armenia-2005</v>
          </cell>
          <cell r="B492" t="str">
            <v>RuralPopulation</v>
          </cell>
          <cell r="C492" t="str">
            <v>Armenia</v>
          </cell>
          <cell r="D492">
            <v>2005</v>
          </cell>
          <cell r="E492">
            <v>35.9</v>
          </cell>
          <cell r="F492" t="str">
            <v>Percent</v>
          </cell>
          <cell r="G492">
            <v>40706</v>
          </cell>
        </row>
        <row r="493">
          <cell r="A493" t="str">
            <v>RuralPopulation-Austria-2005</v>
          </cell>
          <cell r="B493" t="str">
            <v>RuralPopulation</v>
          </cell>
          <cell r="C493" t="str">
            <v>Austria</v>
          </cell>
          <cell r="D493">
            <v>2005</v>
          </cell>
          <cell r="E493">
            <v>33.501000000000005</v>
          </cell>
          <cell r="F493" t="str">
            <v>Percent</v>
          </cell>
          <cell r="G493">
            <v>40706</v>
          </cell>
        </row>
        <row r="494">
          <cell r="A494" t="str">
            <v>RuralPopulation-Azerbaijan-2005</v>
          </cell>
          <cell r="B494" t="str">
            <v>RuralPopulation</v>
          </cell>
          <cell r="C494" t="str">
            <v>Azerbaijan</v>
          </cell>
          <cell r="D494">
            <v>2005</v>
          </cell>
          <cell r="E494">
            <v>48.466999999999999</v>
          </cell>
          <cell r="F494" t="str">
            <v>Percent</v>
          </cell>
          <cell r="G494">
            <v>40706</v>
          </cell>
        </row>
        <row r="495">
          <cell r="A495" t="str">
            <v>RuralPopulation-Belarus-2005</v>
          </cell>
          <cell r="B495" t="str">
            <v>RuralPopulation</v>
          </cell>
          <cell r="C495" t="str">
            <v>Belarus</v>
          </cell>
          <cell r="D495">
            <v>2005</v>
          </cell>
          <cell r="E495">
            <v>27.847999999999999</v>
          </cell>
          <cell r="F495" t="str">
            <v>Percent</v>
          </cell>
          <cell r="G495">
            <v>40706</v>
          </cell>
        </row>
        <row r="496">
          <cell r="A496" t="str">
            <v>RuralPopulation-Belgium-2005</v>
          </cell>
          <cell r="B496" t="str">
            <v>RuralPopulation</v>
          </cell>
          <cell r="C496" t="str">
            <v>Belgium</v>
          </cell>
          <cell r="D496">
            <v>2005</v>
          </cell>
          <cell r="E496">
            <v>2.7330000000000041</v>
          </cell>
          <cell r="F496" t="str">
            <v>Percent</v>
          </cell>
          <cell r="G496">
            <v>40706</v>
          </cell>
        </row>
        <row r="497">
          <cell r="A497" t="str">
            <v>RuralPopulation-Bosnia and Herzegovina-2005</v>
          </cell>
          <cell r="B497" t="str">
            <v>RuralPopulation</v>
          </cell>
          <cell r="C497" t="str">
            <v>Bosnia and Herzegovina</v>
          </cell>
          <cell r="D497">
            <v>2005</v>
          </cell>
          <cell r="E497">
            <v>54.253</v>
          </cell>
          <cell r="F497" t="str">
            <v>Percent</v>
          </cell>
          <cell r="G497">
            <v>40706</v>
          </cell>
        </row>
        <row r="498">
          <cell r="A498" t="str">
            <v>RuralPopulation-Bulgaria-2005</v>
          </cell>
          <cell r="B498" t="str">
            <v>RuralPopulation</v>
          </cell>
          <cell r="C498" t="str">
            <v>Bulgaria</v>
          </cell>
          <cell r="D498">
            <v>2005</v>
          </cell>
          <cell r="E498">
            <v>29.820999999999998</v>
          </cell>
          <cell r="F498" t="str">
            <v>Percent</v>
          </cell>
          <cell r="G498">
            <v>40706</v>
          </cell>
        </row>
        <row r="499">
          <cell r="A499" t="str">
            <v>RuralPopulation-Canada-2005</v>
          </cell>
          <cell r="B499" t="str">
            <v>RuralPopulation</v>
          </cell>
          <cell r="C499" t="str">
            <v>Canada</v>
          </cell>
          <cell r="D499">
            <v>2005</v>
          </cell>
          <cell r="E499">
            <v>19.878</v>
          </cell>
          <cell r="F499" t="str">
            <v>Percent</v>
          </cell>
          <cell r="G499">
            <v>40706</v>
          </cell>
        </row>
        <row r="500">
          <cell r="A500" t="str">
            <v>RuralPopulation-Croatia-2005</v>
          </cell>
          <cell r="B500" t="str">
            <v>RuralPopulation</v>
          </cell>
          <cell r="C500" t="str">
            <v>Croatia</v>
          </cell>
          <cell r="D500">
            <v>2005</v>
          </cell>
          <cell r="E500">
            <v>43.548999999999999</v>
          </cell>
          <cell r="F500" t="str">
            <v>Percent</v>
          </cell>
          <cell r="G500">
            <v>40706</v>
          </cell>
        </row>
        <row r="501">
          <cell r="A501" t="str">
            <v>RuralPopulation-Cyprus-2005</v>
          </cell>
          <cell r="B501" t="str">
            <v>RuralPopulation</v>
          </cell>
          <cell r="C501" t="str">
            <v>Cyprus</v>
          </cell>
          <cell r="D501">
            <v>2005</v>
          </cell>
          <cell r="E501">
            <v>30.555999999999997</v>
          </cell>
          <cell r="F501" t="str">
            <v>Percent</v>
          </cell>
          <cell r="G501">
            <v>40706</v>
          </cell>
        </row>
        <row r="502">
          <cell r="A502" t="str">
            <v>RuralPopulation-Czech Republic-2005</v>
          </cell>
          <cell r="B502" t="str">
            <v>RuralPopulation</v>
          </cell>
          <cell r="C502" t="str">
            <v>Czech Republic</v>
          </cell>
          <cell r="D502">
            <v>2005</v>
          </cell>
          <cell r="E502">
            <v>26.48</v>
          </cell>
          <cell r="F502" t="str">
            <v>Percent</v>
          </cell>
          <cell r="G502">
            <v>40706</v>
          </cell>
        </row>
        <row r="503">
          <cell r="A503" t="str">
            <v>RuralPopulation-Denmark-2005</v>
          </cell>
          <cell r="B503" t="str">
            <v>RuralPopulation</v>
          </cell>
          <cell r="C503" t="str">
            <v>Denmark</v>
          </cell>
          <cell r="D503">
            <v>2005</v>
          </cell>
          <cell r="E503">
            <v>14.144000000000005</v>
          </cell>
          <cell r="F503" t="str">
            <v>Percent</v>
          </cell>
          <cell r="G503">
            <v>40706</v>
          </cell>
        </row>
        <row r="504">
          <cell r="A504" t="str">
            <v>RuralPopulation-Estonia-2005</v>
          </cell>
          <cell r="B504" t="str">
            <v>RuralPopulation</v>
          </cell>
          <cell r="C504" t="str">
            <v>Estonia</v>
          </cell>
          <cell r="D504">
            <v>2005</v>
          </cell>
          <cell r="E504">
            <v>30.6</v>
          </cell>
          <cell r="F504" t="str">
            <v>Percent</v>
          </cell>
          <cell r="G504">
            <v>40706</v>
          </cell>
        </row>
        <row r="505">
          <cell r="A505" t="str">
            <v>RuralPopulation-Finland-2005</v>
          </cell>
          <cell r="B505" t="str">
            <v>RuralPopulation</v>
          </cell>
          <cell r="C505" t="str">
            <v>Finland</v>
          </cell>
          <cell r="D505">
            <v>2005</v>
          </cell>
          <cell r="E505">
            <v>16.325999999999993</v>
          </cell>
          <cell r="F505" t="str">
            <v>Percent</v>
          </cell>
          <cell r="G505">
            <v>40706</v>
          </cell>
        </row>
        <row r="506">
          <cell r="A506" t="str">
            <v>RuralPopulation-France-2005</v>
          </cell>
          <cell r="B506" t="str">
            <v>RuralPopulation</v>
          </cell>
          <cell r="C506" t="str">
            <v>France</v>
          </cell>
          <cell r="D506">
            <v>2005</v>
          </cell>
          <cell r="E506">
            <v>18.445</v>
          </cell>
          <cell r="F506" t="str">
            <v>Percent</v>
          </cell>
          <cell r="G506">
            <v>40706</v>
          </cell>
        </row>
        <row r="507">
          <cell r="A507" t="str">
            <v>RuralPopulation-Georgia-2005</v>
          </cell>
          <cell r="B507" t="str">
            <v>RuralPopulation</v>
          </cell>
          <cell r="C507" t="str">
            <v>Georgia</v>
          </cell>
          <cell r="D507">
            <v>2005</v>
          </cell>
          <cell r="E507">
            <v>47.53</v>
          </cell>
          <cell r="F507" t="str">
            <v>Percent</v>
          </cell>
          <cell r="G507">
            <v>40706</v>
          </cell>
        </row>
        <row r="508">
          <cell r="A508" t="str">
            <v>RuralPopulation-Germany-2005</v>
          </cell>
          <cell r="B508" t="str">
            <v>RuralPopulation</v>
          </cell>
          <cell r="C508" t="str">
            <v>Germany</v>
          </cell>
          <cell r="D508">
            <v>2005</v>
          </cell>
          <cell r="E508">
            <v>26.645</v>
          </cell>
          <cell r="F508" t="str">
            <v>Percent</v>
          </cell>
          <cell r="G508">
            <v>40706</v>
          </cell>
        </row>
        <row r="509">
          <cell r="A509" t="str">
            <v>RuralPopulation-Greece-2005</v>
          </cell>
          <cell r="B509" t="str">
            <v>RuralPopulation</v>
          </cell>
          <cell r="C509" t="str">
            <v>Greece</v>
          </cell>
          <cell r="D509">
            <v>2005</v>
          </cell>
          <cell r="E509">
            <v>39.640999999999998</v>
          </cell>
          <cell r="F509" t="str">
            <v>Percent</v>
          </cell>
          <cell r="G509">
            <v>40706</v>
          </cell>
        </row>
        <row r="510">
          <cell r="A510" t="str">
            <v>RuralPopulation-Hungary-2005</v>
          </cell>
          <cell r="B510" t="str">
            <v>RuralPopulation</v>
          </cell>
          <cell r="C510" t="str">
            <v>Hungary</v>
          </cell>
          <cell r="D510">
            <v>2005</v>
          </cell>
          <cell r="E510">
            <v>33.718999999999994</v>
          </cell>
          <cell r="F510" t="str">
            <v>Percent</v>
          </cell>
          <cell r="G510">
            <v>40706</v>
          </cell>
        </row>
        <row r="511">
          <cell r="A511" t="str">
            <v>RuralPopulation-Iceland-2005</v>
          </cell>
          <cell r="B511" t="str">
            <v>RuralPopulation</v>
          </cell>
          <cell r="C511" t="str">
            <v>Iceland</v>
          </cell>
          <cell r="D511">
            <v>2005</v>
          </cell>
          <cell r="E511">
            <v>7.0889999999999986</v>
          </cell>
          <cell r="F511" t="str">
            <v>Percent</v>
          </cell>
          <cell r="G511">
            <v>40706</v>
          </cell>
        </row>
        <row r="512">
          <cell r="A512" t="str">
            <v>RuralPopulation-Ireland-2005</v>
          </cell>
          <cell r="B512" t="str">
            <v>RuralPopulation</v>
          </cell>
          <cell r="C512" t="str">
            <v>Ireland</v>
          </cell>
          <cell r="D512">
            <v>2005</v>
          </cell>
          <cell r="E512">
            <v>39.523000000000003</v>
          </cell>
          <cell r="F512" t="str">
            <v>Percent</v>
          </cell>
          <cell r="G512">
            <v>40706</v>
          </cell>
        </row>
        <row r="513">
          <cell r="A513" t="str">
            <v>RuralPopulation-Israel-2005</v>
          </cell>
          <cell r="B513" t="str">
            <v>RuralPopulation</v>
          </cell>
          <cell r="C513" t="str">
            <v>Israel</v>
          </cell>
          <cell r="D513">
            <v>2005</v>
          </cell>
          <cell r="E513">
            <v>8.3179999999999978</v>
          </cell>
          <cell r="F513" t="str">
            <v>Percent</v>
          </cell>
          <cell r="G513">
            <v>40706</v>
          </cell>
        </row>
        <row r="514">
          <cell r="A514" t="str">
            <v>RuralPopulation-Italy-2005</v>
          </cell>
          <cell r="B514" t="str">
            <v>RuralPopulation</v>
          </cell>
          <cell r="C514" t="str">
            <v>Italy</v>
          </cell>
          <cell r="D514">
            <v>2005</v>
          </cell>
          <cell r="E514">
            <v>32.388999999999996</v>
          </cell>
          <cell r="F514" t="str">
            <v>Percent</v>
          </cell>
          <cell r="G514">
            <v>40706</v>
          </cell>
        </row>
        <row r="515">
          <cell r="A515" t="str">
            <v>RuralPopulation-Kazakhstan-2005</v>
          </cell>
          <cell r="B515" t="str">
            <v>RuralPopulation</v>
          </cell>
          <cell r="C515" t="str">
            <v>Kazakhstan</v>
          </cell>
          <cell r="D515">
            <v>2005</v>
          </cell>
          <cell r="E515">
            <v>42.9</v>
          </cell>
          <cell r="F515" t="str">
            <v>Percent</v>
          </cell>
          <cell r="G515">
            <v>40706</v>
          </cell>
        </row>
        <row r="516">
          <cell r="A516" t="str">
            <v>RuralPopulation-Kyrgyzstan-2005</v>
          </cell>
          <cell r="B516" t="str">
            <v>RuralPopulation</v>
          </cell>
          <cell r="C516" t="str">
            <v>Kyrgyzstan</v>
          </cell>
          <cell r="D516">
            <v>2005</v>
          </cell>
          <cell r="E516">
            <v>64.911000000000001</v>
          </cell>
          <cell r="F516" t="str">
            <v>Percent</v>
          </cell>
          <cell r="G516">
            <v>40706</v>
          </cell>
        </row>
        <row r="517">
          <cell r="A517" t="str">
            <v>RuralPopulation-Latvia-2005</v>
          </cell>
          <cell r="B517" t="str">
            <v>RuralPopulation</v>
          </cell>
          <cell r="C517" t="str">
            <v>Latvia</v>
          </cell>
          <cell r="D517">
            <v>2005</v>
          </cell>
          <cell r="E517">
            <v>32</v>
          </cell>
          <cell r="F517" t="str">
            <v>Percent</v>
          </cell>
          <cell r="G517">
            <v>40706</v>
          </cell>
        </row>
        <row r="518">
          <cell r="A518" t="str">
            <v>RuralPopulation-Liechtenstein-2005</v>
          </cell>
          <cell r="B518" t="str">
            <v>RuralPopulation</v>
          </cell>
          <cell r="C518" t="str">
            <v>Liechtenstein</v>
          </cell>
          <cell r="D518">
            <v>2005</v>
          </cell>
          <cell r="E518">
            <v>85.364999999999995</v>
          </cell>
          <cell r="F518" t="str">
            <v>Percent</v>
          </cell>
          <cell r="G518">
            <v>40706</v>
          </cell>
        </row>
        <row r="519">
          <cell r="A519" t="str">
            <v>RuralPopulation-Lithuania-2005</v>
          </cell>
          <cell r="B519" t="str">
            <v>RuralPopulation</v>
          </cell>
          <cell r="C519" t="str">
            <v>Lithuania</v>
          </cell>
          <cell r="D519">
            <v>2005</v>
          </cell>
          <cell r="E519">
            <v>33.358000000000004</v>
          </cell>
          <cell r="F519" t="str">
            <v>Percent</v>
          </cell>
          <cell r="G519">
            <v>40706</v>
          </cell>
        </row>
        <row r="520">
          <cell r="A520" t="str">
            <v>RuralPopulation-Luxembourg-2005</v>
          </cell>
          <cell r="B520" t="str">
            <v>RuralPopulation</v>
          </cell>
          <cell r="C520" t="str">
            <v>Luxembourg</v>
          </cell>
          <cell r="D520">
            <v>2005</v>
          </cell>
          <cell r="E520">
            <v>16.072000000000003</v>
          </cell>
          <cell r="F520" t="str">
            <v>Percent</v>
          </cell>
          <cell r="G520">
            <v>40706</v>
          </cell>
        </row>
        <row r="521">
          <cell r="A521" t="str">
            <v>RuralPopulation-Malta-2005</v>
          </cell>
          <cell r="B521" t="str">
            <v>RuralPopulation</v>
          </cell>
          <cell r="C521" t="str">
            <v>Malta</v>
          </cell>
          <cell r="D521">
            <v>2005</v>
          </cell>
          <cell r="E521">
            <v>6.3550000000000004</v>
          </cell>
          <cell r="F521" t="str">
            <v>Percent</v>
          </cell>
          <cell r="G521">
            <v>40706</v>
          </cell>
        </row>
        <row r="522">
          <cell r="A522" t="str">
            <v>RuralPopulation-Monaco-2005</v>
          </cell>
          <cell r="B522" t="str">
            <v>RuralPopulation</v>
          </cell>
          <cell r="C522" t="str">
            <v>Monaco</v>
          </cell>
          <cell r="D522">
            <v>2005</v>
          </cell>
          <cell r="E522">
            <v>0</v>
          </cell>
          <cell r="F522" t="str">
            <v>Percent</v>
          </cell>
          <cell r="G522">
            <v>40706</v>
          </cell>
        </row>
        <row r="523">
          <cell r="A523" t="str">
            <v>RuralPopulation-Montenegro-2005</v>
          </cell>
          <cell r="B523" t="str">
            <v>RuralPopulation</v>
          </cell>
          <cell r="C523" t="str">
            <v>Montenegro</v>
          </cell>
          <cell r="D523">
            <v>2005</v>
          </cell>
          <cell r="E523">
            <v>38.228000000000002</v>
          </cell>
          <cell r="F523" t="str">
            <v>Percent</v>
          </cell>
          <cell r="G523">
            <v>40706</v>
          </cell>
        </row>
        <row r="524">
          <cell r="A524" t="str">
            <v>RuralPopulation-Netherlands-2005</v>
          </cell>
          <cell r="B524" t="str">
            <v>RuralPopulation</v>
          </cell>
          <cell r="C524" t="str">
            <v>Netherlands</v>
          </cell>
          <cell r="D524">
            <v>2005</v>
          </cell>
          <cell r="E524">
            <v>19.8</v>
          </cell>
          <cell r="F524" t="str">
            <v>Percent</v>
          </cell>
          <cell r="G524">
            <v>40706</v>
          </cell>
        </row>
        <row r="525">
          <cell r="A525" t="str">
            <v>RuralPopulation-Norway-2005</v>
          </cell>
          <cell r="B525" t="str">
            <v>RuralPopulation</v>
          </cell>
          <cell r="C525" t="str">
            <v>Norway</v>
          </cell>
          <cell r="D525">
            <v>2005</v>
          </cell>
          <cell r="E525">
            <v>22.51</v>
          </cell>
          <cell r="F525" t="str">
            <v>Percent</v>
          </cell>
          <cell r="G525">
            <v>40706</v>
          </cell>
        </row>
        <row r="526">
          <cell r="A526" t="str">
            <v>RuralPopulation-Poland-2005</v>
          </cell>
          <cell r="B526" t="str">
            <v>RuralPopulation</v>
          </cell>
          <cell r="C526" t="str">
            <v>Poland</v>
          </cell>
          <cell r="D526">
            <v>2005</v>
          </cell>
          <cell r="E526">
            <v>38.543999999999997</v>
          </cell>
          <cell r="F526" t="str">
            <v>Percent</v>
          </cell>
          <cell r="G526">
            <v>40706</v>
          </cell>
        </row>
        <row r="527">
          <cell r="A527" t="str">
            <v>RuralPopulation-Portugal-2005</v>
          </cell>
          <cell r="B527" t="str">
            <v>RuralPopulation</v>
          </cell>
          <cell r="C527" t="str">
            <v>Portugal</v>
          </cell>
          <cell r="D527">
            <v>2005</v>
          </cell>
          <cell r="E527">
            <v>42.38</v>
          </cell>
          <cell r="F527" t="str">
            <v>Percent</v>
          </cell>
          <cell r="G527">
            <v>40706</v>
          </cell>
        </row>
        <row r="528">
          <cell r="A528" t="str">
            <v>RuralPopulation-Republic of Moldova-2005</v>
          </cell>
          <cell r="B528" t="str">
            <v>RuralPopulation</v>
          </cell>
          <cell r="C528" t="str">
            <v>Republic of Moldova</v>
          </cell>
          <cell r="D528">
            <v>2005</v>
          </cell>
          <cell r="E528">
            <v>56.837000000000003</v>
          </cell>
          <cell r="F528" t="str">
            <v>Percent</v>
          </cell>
          <cell r="G528">
            <v>40706</v>
          </cell>
        </row>
        <row r="529">
          <cell r="A529" t="str">
            <v>RuralPopulation-Romania-2005</v>
          </cell>
          <cell r="B529" t="str">
            <v>RuralPopulation</v>
          </cell>
          <cell r="C529" t="str">
            <v>Romania</v>
          </cell>
          <cell r="D529">
            <v>2005</v>
          </cell>
          <cell r="E529">
            <v>45.374000000000002</v>
          </cell>
          <cell r="F529" t="str">
            <v>Percent</v>
          </cell>
          <cell r="G529">
            <v>40706</v>
          </cell>
        </row>
        <row r="530">
          <cell r="A530" t="str">
            <v>RuralPopulation-Russian Federation-2005</v>
          </cell>
          <cell r="B530" t="str">
            <v>RuralPopulation</v>
          </cell>
          <cell r="C530" t="str">
            <v>Russian Federation</v>
          </cell>
          <cell r="D530">
            <v>2005</v>
          </cell>
          <cell r="E530">
            <v>27.07</v>
          </cell>
          <cell r="F530" t="str">
            <v>Percent</v>
          </cell>
          <cell r="G530">
            <v>40706</v>
          </cell>
        </row>
        <row r="531">
          <cell r="A531" t="str">
            <v>RuralPopulation-San Marino-2005</v>
          </cell>
          <cell r="B531" t="str">
            <v>RuralPopulation</v>
          </cell>
          <cell r="C531" t="str">
            <v>San Marino</v>
          </cell>
          <cell r="D531">
            <v>2005</v>
          </cell>
          <cell r="E531">
            <v>5.9809999999999945</v>
          </cell>
          <cell r="F531" t="str">
            <v>Percent</v>
          </cell>
          <cell r="G531">
            <v>40706</v>
          </cell>
        </row>
        <row r="532">
          <cell r="A532" t="str">
            <v>RuralPopulation-Serbia-2005</v>
          </cell>
          <cell r="B532" t="str">
            <v>RuralPopulation</v>
          </cell>
          <cell r="C532" t="str">
            <v>Serbia</v>
          </cell>
          <cell r="D532">
            <v>2005</v>
          </cell>
          <cell r="E532">
            <v>45.567</v>
          </cell>
          <cell r="F532" t="str">
            <v>Percent</v>
          </cell>
          <cell r="G532">
            <v>40706</v>
          </cell>
        </row>
        <row r="533">
          <cell r="A533" t="str">
            <v>RuralPopulation-Slovak Republic-2005</v>
          </cell>
          <cell r="B533" t="str">
            <v>RuralPopulation</v>
          </cell>
          <cell r="C533" t="str">
            <v>Slovak Republic</v>
          </cell>
          <cell r="D533">
            <v>2005</v>
          </cell>
          <cell r="E533">
            <v>44.405000000000001</v>
          </cell>
          <cell r="F533" t="str">
            <v>Percent</v>
          </cell>
          <cell r="G533">
            <v>40706</v>
          </cell>
        </row>
        <row r="534">
          <cell r="A534" t="str">
            <v>RuralPopulation-Slovenia-2005</v>
          </cell>
          <cell r="B534" t="str">
            <v>RuralPopulation</v>
          </cell>
          <cell r="C534" t="str">
            <v>Slovenia</v>
          </cell>
          <cell r="D534">
            <v>2005</v>
          </cell>
          <cell r="E534">
            <v>49.784999999999997</v>
          </cell>
          <cell r="F534" t="str">
            <v>Percent</v>
          </cell>
          <cell r="G534">
            <v>40706</v>
          </cell>
        </row>
        <row r="535">
          <cell r="A535" t="str">
            <v>RuralPopulation-Spain-2005</v>
          </cell>
          <cell r="B535" t="str">
            <v>RuralPopulation</v>
          </cell>
          <cell r="C535" t="str">
            <v>Spain</v>
          </cell>
          <cell r="D535">
            <v>2005</v>
          </cell>
          <cell r="E535">
            <v>23.278999999999996</v>
          </cell>
          <cell r="F535" t="str">
            <v>Percent</v>
          </cell>
          <cell r="G535">
            <v>40706</v>
          </cell>
        </row>
        <row r="536">
          <cell r="A536" t="str">
            <v>RuralPopulation-Sweden-2005</v>
          </cell>
          <cell r="B536" t="str">
            <v>RuralPopulation</v>
          </cell>
          <cell r="C536" t="str">
            <v>Sweden</v>
          </cell>
          <cell r="D536">
            <v>2005</v>
          </cell>
          <cell r="E536">
            <v>15.680999999999997</v>
          </cell>
          <cell r="F536" t="str">
            <v>Percent</v>
          </cell>
          <cell r="G536">
            <v>40706</v>
          </cell>
        </row>
        <row r="537">
          <cell r="A537" t="str">
            <v>RuralPopulation-Switzerland-2005</v>
          </cell>
          <cell r="B537" t="str">
            <v>RuralPopulation</v>
          </cell>
          <cell r="C537" t="str">
            <v>Switzerland</v>
          </cell>
          <cell r="D537">
            <v>2005</v>
          </cell>
          <cell r="E537">
            <v>26.71</v>
          </cell>
          <cell r="F537" t="str">
            <v>Percent</v>
          </cell>
          <cell r="G537">
            <v>40706</v>
          </cell>
        </row>
        <row r="538">
          <cell r="A538" t="str">
            <v>RuralPopulation-Tajikistan-2005</v>
          </cell>
          <cell r="B538" t="str">
            <v>RuralPopulation</v>
          </cell>
          <cell r="C538" t="str">
            <v>Tajikistan</v>
          </cell>
          <cell r="D538">
            <v>2005</v>
          </cell>
          <cell r="E538">
            <v>73.644000000000005</v>
          </cell>
          <cell r="F538" t="str">
            <v>Percent</v>
          </cell>
          <cell r="G538">
            <v>40706</v>
          </cell>
        </row>
        <row r="539">
          <cell r="A539" t="str">
            <v>RuralPopulation-The fYR of Macedonia-2005</v>
          </cell>
          <cell r="B539" t="str">
            <v>RuralPopulation</v>
          </cell>
          <cell r="C539" t="str">
            <v>The fYR of Macedonia</v>
          </cell>
          <cell r="D539">
            <v>2005</v>
          </cell>
          <cell r="E539">
            <v>40.932000000000002</v>
          </cell>
          <cell r="F539" t="str">
            <v>Percent</v>
          </cell>
          <cell r="G539">
            <v>40706</v>
          </cell>
        </row>
        <row r="540">
          <cell r="A540" t="str">
            <v>RuralPopulation-Turkey-2005</v>
          </cell>
          <cell r="B540" t="str">
            <v>RuralPopulation</v>
          </cell>
          <cell r="C540" t="str">
            <v>Turkey</v>
          </cell>
          <cell r="D540">
            <v>2005</v>
          </cell>
          <cell r="E540">
            <v>32.715000000000003</v>
          </cell>
          <cell r="F540" t="str">
            <v>Percent</v>
          </cell>
          <cell r="G540">
            <v>40706</v>
          </cell>
        </row>
        <row r="541">
          <cell r="A541" t="str">
            <v>RuralPopulation-Turkmenistan-2005</v>
          </cell>
          <cell r="B541" t="str">
            <v>RuralPopulation</v>
          </cell>
          <cell r="C541" t="str">
            <v>Turkmenistan</v>
          </cell>
          <cell r="D541">
            <v>2005</v>
          </cell>
          <cell r="E541">
            <v>52.692</v>
          </cell>
          <cell r="F541" t="str">
            <v>Percent</v>
          </cell>
          <cell r="G541">
            <v>40706</v>
          </cell>
        </row>
        <row r="542">
          <cell r="A542" t="str">
            <v>RuralPopulation-Ukraine-2005</v>
          </cell>
          <cell r="B542" t="str">
            <v>RuralPopulation</v>
          </cell>
          <cell r="C542" t="str">
            <v>Ukraine</v>
          </cell>
          <cell r="D542">
            <v>2005</v>
          </cell>
          <cell r="E542">
            <v>32.21</v>
          </cell>
          <cell r="F542" t="str">
            <v>Percent</v>
          </cell>
          <cell r="G542">
            <v>40706</v>
          </cell>
        </row>
        <row r="543">
          <cell r="A543" t="str">
            <v>RuralPopulation-United Kingdom-2005</v>
          </cell>
          <cell r="B543" t="str">
            <v>RuralPopulation</v>
          </cell>
          <cell r="C543" t="str">
            <v>United Kingdom</v>
          </cell>
          <cell r="D543">
            <v>2005</v>
          </cell>
          <cell r="E543">
            <v>20.963999999999999</v>
          </cell>
          <cell r="F543" t="str">
            <v>Percent</v>
          </cell>
          <cell r="G543">
            <v>40706</v>
          </cell>
        </row>
        <row r="544">
          <cell r="A544" t="str">
            <v>RuralPopulation-United States-2005</v>
          </cell>
          <cell r="B544" t="str">
            <v>RuralPopulation</v>
          </cell>
          <cell r="C544" t="str">
            <v>United States</v>
          </cell>
          <cell r="D544">
            <v>2005</v>
          </cell>
          <cell r="E544">
            <v>19.227000000000004</v>
          </cell>
          <cell r="F544" t="str">
            <v>Percent</v>
          </cell>
          <cell r="G544">
            <v>40706</v>
          </cell>
        </row>
        <row r="545">
          <cell r="A545" t="str">
            <v>RuralPopulation-Uzbekistan-2005</v>
          </cell>
          <cell r="B545" t="str">
            <v>RuralPopulation</v>
          </cell>
          <cell r="C545" t="str">
            <v>Uzbekistan</v>
          </cell>
          <cell r="D545">
            <v>2005</v>
          </cell>
          <cell r="E545">
            <v>63.323999999999998</v>
          </cell>
          <cell r="F545" t="str">
            <v>Percent</v>
          </cell>
          <cell r="G545">
            <v>40706</v>
          </cell>
        </row>
        <row r="546">
          <cell r="A546" t="str">
            <v>RES-Albania-2005</v>
          </cell>
          <cell r="B546" t="str">
            <v>RES</v>
          </cell>
          <cell r="C546" t="str">
            <v>Albania</v>
          </cell>
          <cell r="D546">
            <v>2005</v>
          </cell>
          <cell r="E546">
            <v>694.33399999999995</v>
          </cell>
          <cell r="F546" t="str">
            <v>Ktoe</v>
          </cell>
          <cell r="G546">
            <v>40706</v>
          </cell>
        </row>
        <row r="547">
          <cell r="A547" t="str">
            <v>RES-Armenia-2005</v>
          </cell>
          <cell r="B547" t="str">
            <v>RES</v>
          </cell>
          <cell r="C547" t="str">
            <v>Armenia</v>
          </cell>
          <cell r="D547">
            <v>2005</v>
          </cell>
          <cell r="E547">
            <v>153.48099999999999</v>
          </cell>
          <cell r="F547" t="str">
            <v>Ktoe</v>
          </cell>
          <cell r="G547">
            <v>40706</v>
          </cell>
        </row>
        <row r="548">
          <cell r="A548" t="str">
            <v>RES-Austria-2005</v>
          </cell>
          <cell r="B548" t="str">
            <v>RES</v>
          </cell>
          <cell r="C548" t="str">
            <v>Austria</v>
          </cell>
          <cell r="D548">
            <v>2005</v>
          </cell>
          <cell r="E548">
            <v>7180.107</v>
          </cell>
          <cell r="F548" t="str">
            <v>Ktoe</v>
          </cell>
          <cell r="G548">
            <v>40706</v>
          </cell>
        </row>
        <row r="549">
          <cell r="A549" t="str">
            <v>RES-Azerbaijan-2005</v>
          </cell>
          <cell r="B549" t="str">
            <v>RES</v>
          </cell>
          <cell r="C549" t="str">
            <v>Azerbaijan</v>
          </cell>
          <cell r="D549">
            <v>2005</v>
          </cell>
          <cell r="E549">
            <v>263.19200000000001</v>
          </cell>
          <cell r="F549" t="str">
            <v>Ktoe</v>
          </cell>
          <cell r="G549">
            <v>40706</v>
          </cell>
        </row>
        <row r="550">
          <cell r="A550" t="str">
            <v>RES-Belarus-2005</v>
          </cell>
          <cell r="B550" t="str">
            <v>RES</v>
          </cell>
          <cell r="C550" t="str">
            <v>Belarus</v>
          </cell>
          <cell r="D550">
            <v>2005</v>
          </cell>
          <cell r="E550">
            <v>1269.491</v>
          </cell>
          <cell r="F550" t="str">
            <v>Ktoe</v>
          </cell>
          <cell r="G550">
            <v>40706</v>
          </cell>
        </row>
        <row r="551">
          <cell r="A551" t="str">
            <v>RES-Belgium-2005</v>
          </cell>
          <cell r="B551" t="str">
            <v>RES</v>
          </cell>
          <cell r="C551" t="str">
            <v>Belgium</v>
          </cell>
          <cell r="D551">
            <v>2005</v>
          </cell>
          <cell r="E551">
            <v>1156.0889999999999</v>
          </cell>
          <cell r="F551" t="str">
            <v>Ktoe</v>
          </cell>
          <cell r="G551">
            <v>40706</v>
          </cell>
        </row>
        <row r="552">
          <cell r="A552" t="str">
            <v>RES-Bosnia and Herzegovina-2005</v>
          </cell>
          <cell r="B552" t="str">
            <v>RES</v>
          </cell>
          <cell r="C552" t="str">
            <v>Bosnia and Herzegovina</v>
          </cell>
          <cell r="D552">
            <v>2005</v>
          </cell>
          <cell r="E552">
            <v>699.63199999999995</v>
          </cell>
          <cell r="F552" t="str">
            <v>Ktoe</v>
          </cell>
          <cell r="G552">
            <v>40706</v>
          </cell>
        </row>
        <row r="553">
          <cell r="A553" t="str">
            <v>RES-Bulgaria-2005</v>
          </cell>
          <cell r="B553" t="str">
            <v>RES</v>
          </cell>
          <cell r="C553" t="str">
            <v>Bulgaria</v>
          </cell>
          <cell r="D553">
            <v>2005</v>
          </cell>
          <cell r="E553">
            <v>1156.461</v>
          </cell>
          <cell r="F553" t="str">
            <v>Ktoe</v>
          </cell>
          <cell r="G553">
            <v>40706</v>
          </cell>
        </row>
        <row r="554">
          <cell r="A554" t="str">
            <v>RES-Canada-2005</v>
          </cell>
          <cell r="B554" t="str">
            <v>RES</v>
          </cell>
          <cell r="C554" t="str">
            <v>Canada</v>
          </cell>
          <cell r="D554">
            <v>2005</v>
          </cell>
          <cell r="E554">
            <v>43411.184999999998</v>
          </cell>
          <cell r="F554" t="str">
            <v>Ktoe</v>
          </cell>
          <cell r="G554">
            <v>40706</v>
          </cell>
        </row>
        <row r="555">
          <cell r="A555" t="str">
            <v>RES-Croatia-2005</v>
          </cell>
          <cell r="B555" t="str">
            <v>RES</v>
          </cell>
          <cell r="C555" t="str">
            <v>Croatia</v>
          </cell>
          <cell r="D555">
            <v>2005</v>
          </cell>
          <cell r="E555">
            <v>900.66499999999996</v>
          </cell>
          <cell r="F555" t="str">
            <v>Ktoe</v>
          </cell>
          <cell r="G555">
            <v>40706</v>
          </cell>
        </row>
        <row r="556">
          <cell r="A556" t="str">
            <v>RES-Cyprus-2005</v>
          </cell>
          <cell r="B556" t="str">
            <v>RES</v>
          </cell>
          <cell r="C556" t="str">
            <v>Cyprus</v>
          </cell>
          <cell r="D556">
            <v>2005</v>
          </cell>
          <cell r="E556">
            <v>57.003</v>
          </cell>
          <cell r="F556" t="str">
            <v>Ktoe</v>
          </cell>
          <cell r="G556">
            <v>40706</v>
          </cell>
        </row>
        <row r="557">
          <cell r="A557" t="str">
            <v>RES-Czech Republic-2005</v>
          </cell>
          <cell r="B557" t="str">
            <v>RES</v>
          </cell>
          <cell r="C557" t="str">
            <v>Czech Republic</v>
          </cell>
          <cell r="D557">
            <v>2005</v>
          </cell>
          <cell r="E557">
            <v>1785.249</v>
          </cell>
          <cell r="F557" t="str">
            <v>Ktoe</v>
          </cell>
          <cell r="G557">
            <v>40706</v>
          </cell>
        </row>
        <row r="558">
          <cell r="A558" t="str">
            <v>RES-Denmark-2005</v>
          </cell>
          <cell r="B558" t="str">
            <v>RES</v>
          </cell>
          <cell r="C558" t="str">
            <v>Denmark</v>
          </cell>
          <cell r="D558">
            <v>2005</v>
          </cell>
          <cell r="E558">
            <v>2860.0189999999998</v>
          </cell>
          <cell r="F558" t="str">
            <v>Ktoe</v>
          </cell>
          <cell r="G558">
            <v>40706</v>
          </cell>
        </row>
        <row r="559">
          <cell r="A559" t="str">
            <v>RES-Estonia-2005</v>
          </cell>
          <cell r="B559" t="str">
            <v>RES</v>
          </cell>
          <cell r="C559" t="str">
            <v>Estonia</v>
          </cell>
          <cell r="D559">
            <v>2005</v>
          </cell>
          <cell r="E559">
            <v>588.46799999999996</v>
          </cell>
          <cell r="F559" t="str">
            <v>Ktoe</v>
          </cell>
          <cell r="G559">
            <v>40706</v>
          </cell>
        </row>
        <row r="560">
          <cell r="A560" t="str">
            <v>RES-Finland-2005</v>
          </cell>
          <cell r="B560" t="str">
            <v>RES</v>
          </cell>
          <cell r="C560" t="str">
            <v>Finland</v>
          </cell>
          <cell r="D560">
            <v>2005</v>
          </cell>
          <cell r="E560">
            <v>8079.8670000000002</v>
          </cell>
          <cell r="F560" t="str">
            <v>Ktoe</v>
          </cell>
          <cell r="G560">
            <v>40706</v>
          </cell>
        </row>
        <row r="561">
          <cell r="A561" t="str">
            <v>RES-The fYR of Macedonia-2005</v>
          </cell>
          <cell r="B561" t="str">
            <v>RES</v>
          </cell>
          <cell r="C561" t="str">
            <v>The fYR of Macedonia</v>
          </cell>
          <cell r="D561">
            <v>2005</v>
          </cell>
          <cell r="E561">
            <v>292.79700000000003</v>
          </cell>
          <cell r="F561" t="str">
            <v>Ktoe</v>
          </cell>
          <cell r="G561">
            <v>40706</v>
          </cell>
        </row>
        <row r="562">
          <cell r="A562" t="str">
            <v>RES-France-2005</v>
          </cell>
          <cell r="B562" t="str">
            <v>RES</v>
          </cell>
          <cell r="C562" t="str">
            <v>France</v>
          </cell>
          <cell r="D562">
            <v>2005</v>
          </cell>
          <cell r="E562">
            <v>15565.933000000001</v>
          </cell>
          <cell r="F562" t="str">
            <v>Ktoe</v>
          </cell>
          <cell r="G562">
            <v>40706</v>
          </cell>
        </row>
        <row r="563">
          <cell r="A563" t="str">
            <v>RES-Georgia-2005</v>
          </cell>
          <cell r="B563" t="str">
            <v>RES</v>
          </cell>
          <cell r="C563" t="str">
            <v>Georgia</v>
          </cell>
          <cell r="D563">
            <v>2005</v>
          </cell>
          <cell r="E563">
            <v>895.09300000000007</v>
          </cell>
          <cell r="F563" t="str">
            <v>Ktoe</v>
          </cell>
          <cell r="G563">
            <v>40706</v>
          </cell>
        </row>
        <row r="564">
          <cell r="A564" t="str">
            <v>RES-Germany-2005</v>
          </cell>
          <cell r="B564" t="str">
            <v>RES</v>
          </cell>
          <cell r="C564" t="str">
            <v>Germany</v>
          </cell>
          <cell r="D564">
            <v>2005</v>
          </cell>
          <cell r="E564">
            <v>16741.255000000001</v>
          </cell>
          <cell r="F564" t="str">
            <v>Ktoe</v>
          </cell>
          <cell r="G564">
            <v>40706</v>
          </cell>
        </row>
        <row r="565">
          <cell r="A565" t="str">
            <v>RES-Greece-2005</v>
          </cell>
          <cell r="B565" t="str">
            <v>RES</v>
          </cell>
          <cell r="C565" t="str">
            <v>Greece</v>
          </cell>
          <cell r="D565">
            <v>2005</v>
          </cell>
          <cell r="E565">
            <v>1641.3150000000001</v>
          </cell>
          <cell r="F565" t="str">
            <v>Ktoe</v>
          </cell>
          <cell r="G565">
            <v>40706</v>
          </cell>
        </row>
        <row r="566">
          <cell r="A566" t="str">
            <v>RES-Hungary-2005</v>
          </cell>
          <cell r="B566" t="str">
            <v>RES</v>
          </cell>
          <cell r="C566" t="str">
            <v>Hungary</v>
          </cell>
          <cell r="D566">
            <v>2005</v>
          </cell>
          <cell r="E566">
            <v>1189.049</v>
          </cell>
          <cell r="F566" t="str">
            <v>Ktoe</v>
          </cell>
          <cell r="G566">
            <v>40706</v>
          </cell>
        </row>
        <row r="567">
          <cell r="A567" t="str">
            <v>RES-Iceland-2005</v>
          </cell>
          <cell r="B567" t="str">
            <v>RES</v>
          </cell>
          <cell r="C567" t="str">
            <v>Iceland</v>
          </cell>
          <cell r="D567">
            <v>2005</v>
          </cell>
          <cell r="E567">
            <v>2635.2730000000001</v>
          </cell>
          <cell r="F567" t="str">
            <v>Ktoe</v>
          </cell>
          <cell r="G567">
            <v>40706</v>
          </cell>
        </row>
        <row r="568">
          <cell r="A568" t="str">
            <v>RES-Ireland-2005</v>
          </cell>
          <cell r="B568" t="str">
            <v>RES</v>
          </cell>
          <cell r="C568" t="str">
            <v>Ireland</v>
          </cell>
          <cell r="D568">
            <v>2005</v>
          </cell>
          <cell r="E568">
            <v>363.464</v>
          </cell>
          <cell r="F568" t="str">
            <v>Ktoe</v>
          </cell>
          <cell r="G568">
            <v>40706</v>
          </cell>
        </row>
        <row r="569">
          <cell r="A569" t="str">
            <v>RES-Israel-2005</v>
          </cell>
          <cell r="B569" t="str">
            <v>RES</v>
          </cell>
          <cell r="C569" t="str">
            <v>Israel</v>
          </cell>
          <cell r="D569">
            <v>2005</v>
          </cell>
          <cell r="E569">
            <v>736.22699999999998</v>
          </cell>
          <cell r="F569" t="str">
            <v>Ktoe</v>
          </cell>
          <cell r="G569">
            <v>40706</v>
          </cell>
        </row>
        <row r="570">
          <cell r="A570" t="str">
            <v>RES-Italy-2005</v>
          </cell>
          <cell r="B570" t="str">
            <v>RES</v>
          </cell>
          <cell r="C570" t="str">
            <v>Italy</v>
          </cell>
          <cell r="D570">
            <v>2005</v>
          </cell>
          <cell r="E570">
            <v>11625.224</v>
          </cell>
          <cell r="F570" t="str">
            <v>Ktoe</v>
          </cell>
          <cell r="G570">
            <v>40706</v>
          </cell>
        </row>
        <row r="571">
          <cell r="A571" t="str">
            <v>RES-Kazakhstan-2005</v>
          </cell>
          <cell r="B571" t="str">
            <v>RES</v>
          </cell>
          <cell r="C571" t="str">
            <v>Kazakhstan</v>
          </cell>
          <cell r="D571">
            <v>2005</v>
          </cell>
          <cell r="E571">
            <v>753.68</v>
          </cell>
          <cell r="F571" t="str">
            <v>Ktoe</v>
          </cell>
          <cell r="G571">
            <v>40706</v>
          </cell>
        </row>
        <row r="572">
          <cell r="A572" t="str">
            <v>RES-Kyrgyzstan-2005</v>
          </cell>
          <cell r="B572" t="str">
            <v>RES</v>
          </cell>
          <cell r="C572" t="str">
            <v>Kyrgyzstan</v>
          </cell>
          <cell r="D572">
            <v>2005</v>
          </cell>
          <cell r="E572">
            <v>1229.856</v>
          </cell>
          <cell r="F572" t="str">
            <v>Ktoe</v>
          </cell>
          <cell r="G572">
            <v>40706</v>
          </cell>
        </row>
        <row r="573">
          <cell r="A573" t="str">
            <v>RES-Latvia-2005</v>
          </cell>
          <cell r="B573" t="str">
            <v>RES</v>
          </cell>
          <cell r="C573" t="str">
            <v>Latvia</v>
          </cell>
          <cell r="D573">
            <v>2005</v>
          </cell>
          <cell r="E573">
            <v>1476</v>
          </cell>
          <cell r="F573" t="str">
            <v>Ktoe</v>
          </cell>
          <cell r="G573">
            <v>40706</v>
          </cell>
        </row>
        <row r="574">
          <cell r="A574" t="str">
            <v>RES-Liechtenstein-2005</v>
          </cell>
          <cell r="B574" t="str">
            <v>RES</v>
          </cell>
          <cell r="C574" t="str">
            <v>Liechtenstein</v>
          </cell>
          <cell r="D574">
            <v>2005</v>
          </cell>
          <cell r="E574">
            <v>0</v>
          </cell>
          <cell r="F574" t="str">
            <v>Ktoe</v>
          </cell>
          <cell r="G574">
            <v>40706</v>
          </cell>
        </row>
        <row r="575">
          <cell r="A575" t="str">
            <v>RES-Lithuania-2005</v>
          </cell>
          <cell r="B575" t="str">
            <v>RES</v>
          </cell>
          <cell r="C575" t="str">
            <v>Lithuania</v>
          </cell>
          <cell r="D575">
            <v>2005</v>
          </cell>
          <cell r="E575">
            <v>757.67899999999997</v>
          </cell>
          <cell r="F575" t="str">
            <v>Ktoe</v>
          </cell>
          <cell r="G575">
            <v>40706</v>
          </cell>
        </row>
        <row r="576">
          <cell r="A576" t="str">
            <v>RES-Luxembourg-2005</v>
          </cell>
          <cell r="B576" t="str">
            <v>RES</v>
          </cell>
          <cell r="C576" t="str">
            <v>Luxembourg</v>
          </cell>
          <cell r="D576">
            <v>2005</v>
          </cell>
          <cell r="E576">
            <v>71.435000000000002</v>
          </cell>
          <cell r="F576" t="str">
            <v>Ktoe</v>
          </cell>
          <cell r="G576">
            <v>40706</v>
          </cell>
        </row>
        <row r="577">
          <cell r="A577" t="str">
            <v>RES-Malta-2005</v>
          </cell>
          <cell r="B577" t="str">
            <v>RES</v>
          </cell>
          <cell r="C577" t="str">
            <v>Malta</v>
          </cell>
          <cell r="D577">
            <v>2005</v>
          </cell>
          <cell r="E577">
            <v>0.52500000000000002</v>
          </cell>
          <cell r="F577" t="str">
            <v>Ktoe</v>
          </cell>
          <cell r="G577">
            <v>40706</v>
          </cell>
        </row>
        <row r="578">
          <cell r="A578" t="str">
            <v>RES-Netherlands-2005</v>
          </cell>
          <cell r="B578" t="str">
            <v>RES</v>
          </cell>
          <cell r="C578" t="str">
            <v>Netherlands</v>
          </cell>
          <cell r="D578">
            <v>2005</v>
          </cell>
          <cell r="E578">
            <v>2153.5459999999998</v>
          </cell>
          <cell r="F578" t="str">
            <v>Ktoe</v>
          </cell>
          <cell r="G578">
            <v>40706</v>
          </cell>
        </row>
        <row r="579">
          <cell r="A579" t="str">
            <v>RES-Norway-2005</v>
          </cell>
          <cell r="B579" t="str">
            <v>RES</v>
          </cell>
          <cell r="C579" t="str">
            <v>Norway</v>
          </cell>
          <cell r="D579">
            <v>2005</v>
          </cell>
          <cell r="E579">
            <v>12971.475</v>
          </cell>
          <cell r="F579" t="str">
            <v>Ktoe</v>
          </cell>
          <cell r="G579">
            <v>40706</v>
          </cell>
        </row>
        <row r="580">
          <cell r="A580" t="str">
            <v>RES-Poland-2005</v>
          </cell>
          <cell r="B580" t="str">
            <v>RES</v>
          </cell>
          <cell r="C580" t="str">
            <v>Poland</v>
          </cell>
          <cell r="D580">
            <v>2005</v>
          </cell>
          <cell r="E580">
            <v>4484.4080000000004</v>
          </cell>
          <cell r="F580" t="str">
            <v>Ktoe</v>
          </cell>
          <cell r="G580">
            <v>40706</v>
          </cell>
        </row>
        <row r="581">
          <cell r="A581" t="str">
            <v>RES-Portugal-2005</v>
          </cell>
          <cell r="B581" t="str">
            <v>RES</v>
          </cell>
          <cell r="C581" t="str">
            <v>Portugal</v>
          </cell>
          <cell r="D581">
            <v>2005</v>
          </cell>
          <cell r="E581">
            <v>3474.06</v>
          </cell>
          <cell r="F581" t="str">
            <v>Ktoe</v>
          </cell>
          <cell r="G581">
            <v>40706</v>
          </cell>
        </row>
        <row r="582">
          <cell r="A582" t="str">
            <v>RES-Republic of Moldova-2005</v>
          </cell>
          <cell r="B582" t="str">
            <v>RES</v>
          </cell>
          <cell r="C582" t="str">
            <v>Republic of Moldova</v>
          </cell>
          <cell r="D582">
            <v>2005</v>
          </cell>
          <cell r="E582">
            <v>81.022000000000006</v>
          </cell>
          <cell r="F582" t="str">
            <v>Ktoe</v>
          </cell>
          <cell r="G582">
            <v>40706</v>
          </cell>
        </row>
        <row r="583">
          <cell r="A583" t="str">
            <v>RES-Romania-2005</v>
          </cell>
          <cell r="B583" t="str">
            <v>RES</v>
          </cell>
          <cell r="C583" t="str">
            <v>Romania</v>
          </cell>
          <cell r="D583">
            <v>2005</v>
          </cell>
          <cell r="E583">
            <v>5025.3850000000002</v>
          </cell>
          <cell r="F583" t="str">
            <v>Ktoe</v>
          </cell>
          <cell r="G583">
            <v>40706</v>
          </cell>
        </row>
        <row r="584">
          <cell r="A584" t="str">
            <v>RES-Russian Federation-2005</v>
          </cell>
          <cell r="B584" t="str">
            <v>RES</v>
          </cell>
          <cell r="C584" t="str">
            <v>Russian Federation</v>
          </cell>
          <cell r="D584">
            <v>2005</v>
          </cell>
          <cell r="E584">
            <v>22117.650999999998</v>
          </cell>
          <cell r="F584" t="str">
            <v>Ktoe</v>
          </cell>
          <cell r="G584">
            <v>40706</v>
          </cell>
        </row>
        <row r="585">
          <cell r="A585" t="str">
            <v>RES-Serbia-2005</v>
          </cell>
          <cell r="B585" t="str">
            <v>RES</v>
          </cell>
          <cell r="C585" t="str">
            <v>Serbia</v>
          </cell>
          <cell r="D585">
            <v>2005</v>
          </cell>
          <cell r="E585">
            <v>1837.12</v>
          </cell>
          <cell r="F585" t="str">
            <v>Ktoe</v>
          </cell>
          <cell r="G585">
            <v>40706</v>
          </cell>
        </row>
        <row r="586">
          <cell r="A586" t="str">
            <v>RES-Slovak Republic-2005</v>
          </cell>
          <cell r="B586" t="str">
            <v>RES</v>
          </cell>
          <cell r="C586" t="str">
            <v>Slovak Republic</v>
          </cell>
          <cell r="D586">
            <v>2005</v>
          </cell>
          <cell r="E586">
            <v>808.548</v>
          </cell>
          <cell r="F586" t="str">
            <v>Ktoe</v>
          </cell>
          <cell r="G586">
            <v>40706</v>
          </cell>
        </row>
        <row r="587">
          <cell r="A587" t="str">
            <v>RES-Slovenia-2005</v>
          </cell>
          <cell r="B587" t="str">
            <v>RES</v>
          </cell>
          <cell r="C587" t="str">
            <v>Slovenia</v>
          </cell>
          <cell r="D587">
            <v>2005</v>
          </cell>
          <cell r="E587">
            <v>786.75600000000009</v>
          </cell>
          <cell r="F587" t="str">
            <v>Ktoe</v>
          </cell>
          <cell r="G587">
            <v>40706</v>
          </cell>
        </row>
        <row r="588">
          <cell r="A588" t="str">
            <v>RES-Spain-2005</v>
          </cell>
          <cell r="B588" t="str">
            <v>RES</v>
          </cell>
          <cell r="C588" t="str">
            <v>Spain</v>
          </cell>
          <cell r="D588">
            <v>2005</v>
          </cell>
          <cell r="E588">
            <v>8370.4419999999991</v>
          </cell>
          <cell r="F588" t="str">
            <v>Ktoe</v>
          </cell>
          <cell r="G588">
            <v>40706</v>
          </cell>
        </row>
        <row r="589">
          <cell r="A589" t="str">
            <v>RES-Sweden-2005</v>
          </cell>
          <cell r="B589" t="str">
            <v>RES</v>
          </cell>
          <cell r="C589" t="str">
            <v>Sweden</v>
          </cell>
          <cell r="D589">
            <v>2005</v>
          </cell>
          <cell r="E589">
            <v>14825.218999999999</v>
          </cell>
          <cell r="F589" t="str">
            <v>Ktoe</v>
          </cell>
          <cell r="G589">
            <v>40706</v>
          </cell>
        </row>
        <row r="590">
          <cell r="A590" t="str">
            <v>RES-Switzerland-2005</v>
          </cell>
          <cell r="B590" t="str">
            <v>RES</v>
          </cell>
          <cell r="C590" t="str">
            <v>Switzerland</v>
          </cell>
          <cell r="D590">
            <v>2005</v>
          </cell>
          <cell r="E590">
            <v>4128.6970000000001</v>
          </cell>
          <cell r="F590" t="str">
            <v>Ktoe</v>
          </cell>
          <cell r="G590">
            <v>40706</v>
          </cell>
        </row>
        <row r="591">
          <cell r="A591" t="str">
            <v>RES-Tajikistan-2005</v>
          </cell>
          <cell r="B591" t="str">
            <v>RES</v>
          </cell>
          <cell r="C591" t="str">
            <v>Tajikistan</v>
          </cell>
          <cell r="D591">
            <v>2005</v>
          </cell>
          <cell r="E591">
            <v>1459.162</v>
          </cell>
          <cell r="F591" t="str">
            <v>Ktoe</v>
          </cell>
          <cell r="G591">
            <v>40706</v>
          </cell>
        </row>
        <row r="592">
          <cell r="A592" t="str">
            <v>RES-Turkey-2005</v>
          </cell>
          <cell r="B592" t="str">
            <v>RES</v>
          </cell>
          <cell r="C592" t="str">
            <v>Turkey</v>
          </cell>
          <cell r="D592">
            <v>2005</v>
          </cell>
          <cell r="E592">
            <v>10129.875</v>
          </cell>
          <cell r="F592" t="str">
            <v>Ktoe</v>
          </cell>
          <cell r="G592">
            <v>40706</v>
          </cell>
        </row>
        <row r="593">
          <cell r="A593" t="str">
            <v>RES-Turkmenistan-2005</v>
          </cell>
          <cell r="B593" t="str">
            <v>RES</v>
          </cell>
          <cell r="C593" t="str">
            <v>Turkmenistan</v>
          </cell>
          <cell r="D593">
            <v>2005</v>
          </cell>
          <cell r="E593">
            <v>0.25800000000000001</v>
          </cell>
          <cell r="F593" t="str">
            <v>Ktoe</v>
          </cell>
          <cell r="G593">
            <v>40706</v>
          </cell>
        </row>
        <row r="594">
          <cell r="A594" t="str">
            <v>RES-Ukraine-2005</v>
          </cell>
          <cell r="B594" t="str">
            <v>RES</v>
          </cell>
          <cell r="C594" t="str">
            <v>Ukraine</v>
          </cell>
          <cell r="D594">
            <v>2005</v>
          </cell>
          <cell r="E594">
            <v>1328.02</v>
          </cell>
          <cell r="F594" t="str">
            <v>Ktoe</v>
          </cell>
          <cell r="G594">
            <v>40706</v>
          </cell>
        </row>
        <row r="595">
          <cell r="A595" t="str">
            <v>RES-United Kingdom-2005</v>
          </cell>
          <cell r="B595" t="str">
            <v>RES</v>
          </cell>
          <cell r="C595" t="str">
            <v>United Kingdom</v>
          </cell>
          <cell r="D595">
            <v>2005</v>
          </cell>
          <cell r="E595">
            <v>3956.373</v>
          </cell>
          <cell r="F595" t="str">
            <v>Ktoe</v>
          </cell>
          <cell r="G595">
            <v>40706</v>
          </cell>
        </row>
        <row r="596">
          <cell r="A596" t="str">
            <v>RES-United States-2005</v>
          </cell>
          <cell r="B596" t="str">
            <v>RES</v>
          </cell>
          <cell r="C596" t="str">
            <v>United States</v>
          </cell>
          <cell r="D596">
            <v>2005</v>
          </cell>
          <cell r="E596">
            <v>105186.387</v>
          </cell>
          <cell r="F596" t="str">
            <v>Ktoe</v>
          </cell>
          <cell r="G596">
            <v>40706</v>
          </cell>
        </row>
        <row r="597">
          <cell r="A597" t="str">
            <v>RES-Uzbekistan-2005</v>
          </cell>
          <cell r="B597" t="str">
            <v>RES</v>
          </cell>
          <cell r="C597" t="str">
            <v>Uzbekistan</v>
          </cell>
          <cell r="D597">
            <v>2005</v>
          </cell>
          <cell r="E597">
            <v>742.41899999999998</v>
          </cell>
          <cell r="F597" t="str">
            <v>Ktoe</v>
          </cell>
          <cell r="G597">
            <v>40706</v>
          </cell>
        </row>
        <row r="598">
          <cell r="A598" t="str">
            <v>RES-Albania-2007</v>
          </cell>
          <cell r="B598" t="str">
            <v>RES</v>
          </cell>
          <cell r="C598" t="str">
            <v>Albania</v>
          </cell>
          <cell r="D598">
            <v>2007</v>
          </cell>
          <cell r="E598">
            <v>461.04</v>
          </cell>
          <cell r="F598" t="str">
            <v>Ktoe</v>
          </cell>
          <cell r="G598">
            <v>40706</v>
          </cell>
        </row>
        <row r="599">
          <cell r="A599" t="str">
            <v>RES-Armenia-2007</v>
          </cell>
          <cell r="B599" t="str">
            <v>RES</v>
          </cell>
          <cell r="C599" t="str">
            <v>Armenia</v>
          </cell>
          <cell r="D599">
            <v>2007</v>
          </cell>
          <cell r="E599">
            <v>160.619</v>
          </cell>
          <cell r="F599" t="str">
            <v>Ktoe</v>
          </cell>
          <cell r="G599">
            <v>40706</v>
          </cell>
        </row>
        <row r="600">
          <cell r="A600" t="str">
            <v>RES-Austria-2007</v>
          </cell>
          <cell r="B600" t="str">
            <v>RES</v>
          </cell>
          <cell r="C600" t="str">
            <v>Austria</v>
          </cell>
          <cell r="D600">
            <v>2007</v>
          </cell>
          <cell r="E600">
            <v>8028.8339999999998</v>
          </cell>
          <cell r="F600" t="str">
            <v>Ktoe</v>
          </cell>
          <cell r="G600">
            <v>40706</v>
          </cell>
        </row>
        <row r="601">
          <cell r="A601" t="str">
            <v>RES-Azerbaijan-2007</v>
          </cell>
          <cell r="B601" t="str">
            <v>RES</v>
          </cell>
          <cell r="C601" t="str">
            <v>Azerbaijan</v>
          </cell>
          <cell r="D601">
            <v>2007</v>
          </cell>
          <cell r="E601">
            <v>207.72200000000001</v>
          </cell>
          <cell r="F601" t="str">
            <v>Ktoe</v>
          </cell>
          <cell r="G601">
            <v>40706</v>
          </cell>
        </row>
        <row r="602">
          <cell r="A602" t="str">
            <v>RES-Belarus-2007</v>
          </cell>
          <cell r="B602" t="str">
            <v>RES</v>
          </cell>
          <cell r="C602" t="str">
            <v>Belarus</v>
          </cell>
          <cell r="D602">
            <v>2007</v>
          </cell>
          <cell r="E602">
            <v>1465.4590000000001</v>
          </cell>
          <cell r="F602" t="str">
            <v>Ktoe</v>
          </cell>
          <cell r="G602">
            <v>40706</v>
          </cell>
        </row>
        <row r="603">
          <cell r="A603" t="str">
            <v>RES-Belgium-2007</v>
          </cell>
          <cell r="B603" t="str">
            <v>RES</v>
          </cell>
          <cell r="C603" t="str">
            <v>Belgium</v>
          </cell>
          <cell r="D603">
            <v>2007</v>
          </cell>
          <cell r="E603">
            <v>1523.546</v>
          </cell>
          <cell r="F603" t="str">
            <v>Ktoe</v>
          </cell>
          <cell r="G603">
            <v>40706</v>
          </cell>
        </row>
        <row r="604">
          <cell r="A604" t="str">
            <v>RES-Bosnia and Herzegovina-2007</v>
          </cell>
          <cell r="B604" t="str">
            <v>RES</v>
          </cell>
          <cell r="C604" t="str">
            <v>Bosnia and Herzegovina</v>
          </cell>
          <cell r="D604">
            <v>2007</v>
          </cell>
          <cell r="E604">
            <v>527.74700000000007</v>
          </cell>
          <cell r="F604" t="str">
            <v>Ktoe</v>
          </cell>
          <cell r="G604">
            <v>40706</v>
          </cell>
        </row>
        <row r="605">
          <cell r="A605" t="str">
            <v>RES-Bulgaria-2007</v>
          </cell>
          <cell r="B605" t="str">
            <v>RES</v>
          </cell>
          <cell r="C605" t="str">
            <v>Bulgaria</v>
          </cell>
          <cell r="D605">
            <v>2007</v>
          </cell>
          <cell r="E605">
            <v>1030.2729999999999</v>
          </cell>
          <cell r="F605" t="str">
            <v>Ktoe</v>
          </cell>
          <cell r="G605">
            <v>40706</v>
          </cell>
        </row>
        <row r="606">
          <cell r="A606" t="str">
            <v>RES-Canada-2007</v>
          </cell>
          <cell r="B606" t="str">
            <v>RES</v>
          </cell>
          <cell r="C606" t="str">
            <v>Canada</v>
          </cell>
          <cell r="D606">
            <v>2007</v>
          </cell>
          <cell r="E606">
            <v>44209.421000000002</v>
          </cell>
          <cell r="F606" t="str">
            <v>Ktoe</v>
          </cell>
          <cell r="G606">
            <v>40706</v>
          </cell>
        </row>
        <row r="607">
          <cell r="A607" t="str">
            <v>RES-Croatia-2007</v>
          </cell>
          <cell r="B607" t="str">
            <v>RES</v>
          </cell>
          <cell r="C607" t="str">
            <v>Croatia</v>
          </cell>
          <cell r="D607">
            <v>2007</v>
          </cell>
          <cell r="E607">
            <v>696.50099999999998</v>
          </cell>
          <cell r="F607" t="str">
            <v>Ktoe</v>
          </cell>
          <cell r="G607">
            <v>40706</v>
          </cell>
        </row>
        <row r="608">
          <cell r="A608" t="str">
            <v>RES-Cyprus-2007</v>
          </cell>
          <cell r="B608" t="str">
            <v>RES</v>
          </cell>
          <cell r="C608" t="str">
            <v>Cyprus</v>
          </cell>
          <cell r="D608">
            <v>2007</v>
          </cell>
          <cell r="E608">
            <v>79.841999999999999</v>
          </cell>
          <cell r="F608" t="str">
            <v>Ktoe</v>
          </cell>
          <cell r="G608">
            <v>40706</v>
          </cell>
        </row>
        <row r="609">
          <cell r="A609" t="str">
            <v>RES-Czech Republic-2007</v>
          </cell>
          <cell r="B609" t="str">
            <v>RES</v>
          </cell>
          <cell r="C609" t="str">
            <v>Czech Republic</v>
          </cell>
          <cell r="D609">
            <v>2007</v>
          </cell>
          <cell r="E609">
            <v>2139.268</v>
          </cell>
          <cell r="F609" t="str">
            <v>Ktoe</v>
          </cell>
          <cell r="G609">
            <v>40706</v>
          </cell>
        </row>
        <row r="610">
          <cell r="A610" t="str">
            <v>RES-Denmark-2007</v>
          </cell>
          <cell r="B610" t="str">
            <v>RES</v>
          </cell>
          <cell r="C610" t="str">
            <v>Denmark</v>
          </cell>
          <cell r="D610">
            <v>2007</v>
          </cell>
          <cell r="E610">
            <v>3219.73</v>
          </cell>
          <cell r="F610" t="str">
            <v>Ktoe</v>
          </cell>
          <cell r="G610">
            <v>40706</v>
          </cell>
        </row>
        <row r="611">
          <cell r="A611" t="str">
            <v>RES-Estonia-2007</v>
          </cell>
          <cell r="B611" t="str">
            <v>RES</v>
          </cell>
          <cell r="C611" t="str">
            <v>Estonia</v>
          </cell>
          <cell r="D611">
            <v>2007</v>
          </cell>
          <cell r="E611">
            <v>601.52200000000005</v>
          </cell>
          <cell r="F611" t="str">
            <v>Ktoe</v>
          </cell>
          <cell r="G611">
            <v>40706</v>
          </cell>
        </row>
        <row r="612">
          <cell r="A612" t="str">
            <v>RES-Finland-2007</v>
          </cell>
          <cell r="B612" t="str">
            <v>RES</v>
          </cell>
          <cell r="C612" t="str">
            <v>Finland</v>
          </cell>
          <cell r="D612">
            <v>2007</v>
          </cell>
          <cell r="E612">
            <v>8636.9590000000007</v>
          </cell>
          <cell r="F612" t="str">
            <v>Ktoe</v>
          </cell>
          <cell r="G612">
            <v>40706</v>
          </cell>
        </row>
        <row r="613">
          <cell r="A613" t="str">
            <v>RES-The fYR of Macedonia-2007</v>
          </cell>
          <cell r="B613" t="str">
            <v>RES</v>
          </cell>
          <cell r="C613" t="str">
            <v>The fYR of Macedonia</v>
          </cell>
          <cell r="D613">
            <v>2007</v>
          </cell>
          <cell r="E613">
            <v>237.137</v>
          </cell>
          <cell r="F613" t="str">
            <v>Ktoe</v>
          </cell>
          <cell r="G613">
            <v>40706</v>
          </cell>
        </row>
        <row r="614">
          <cell r="A614" t="str">
            <v>RES-France-2007</v>
          </cell>
          <cell r="B614" t="str">
            <v>RES</v>
          </cell>
          <cell r="C614" t="str">
            <v>France</v>
          </cell>
          <cell r="D614">
            <v>2007</v>
          </cell>
          <cell r="E614">
            <v>17461.495999999999</v>
          </cell>
          <cell r="F614" t="str">
            <v>Ktoe</v>
          </cell>
          <cell r="G614">
            <v>40706</v>
          </cell>
        </row>
        <row r="615">
          <cell r="A615" t="str">
            <v>RES-Georgia-2007</v>
          </cell>
          <cell r="B615" t="str">
            <v>RES</v>
          </cell>
          <cell r="C615" t="str">
            <v>Georgia</v>
          </cell>
          <cell r="D615">
            <v>2007</v>
          </cell>
          <cell r="E615">
            <v>996.34399999999994</v>
          </cell>
          <cell r="F615" t="str">
            <v>Ktoe</v>
          </cell>
          <cell r="G615">
            <v>40706</v>
          </cell>
        </row>
        <row r="616">
          <cell r="A616" t="str">
            <v>RES-Germany-2007</v>
          </cell>
          <cell r="B616" t="str">
            <v>RES</v>
          </cell>
          <cell r="C616" t="str">
            <v>Germany</v>
          </cell>
          <cell r="D616">
            <v>2007</v>
          </cell>
          <cell r="E616">
            <v>25922.78</v>
          </cell>
          <cell r="F616" t="str">
            <v>Ktoe</v>
          </cell>
          <cell r="G616">
            <v>40706</v>
          </cell>
        </row>
        <row r="617">
          <cell r="A617" t="str">
            <v>RES-Greece-2007</v>
          </cell>
          <cell r="B617" t="str">
            <v>RES</v>
          </cell>
          <cell r="C617" t="str">
            <v>Greece</v>
          </cell>
          <cell r="D617">
            <v>2007</v>
          </cell>
          <cell r="E617">
            <v>1728.9010000000001</v>
          </cell>
          <cell r="F617" t="str">
            <v>Ktoe</v>
          </cell>
          <cell r="G617">
            <v>40706</v>
          </cell>
        </row>
        <row r="618">
          <cell r="A618" t="str">
            <v>RES-Hungary-2007</v>
          </cell>
          <cell r="B618" t="str">
            <v>RES</v>
          </cell>
          <cell r="C618" t="str">
            <v>Hungary</v>
          </cell>
          <cell r="D618">
            <v>2007</v>
          </cell>
          <cell r="E618">
            <v>1365.058</v>
          </cell>
          <cell r="F618" t="str">
            <v>Ktoe</v>
          </cell>
          <cell r="G618">
            <v>40706</v>
          </cell>
        </row>
        <row r="619">
          <cell r="A619" t="str">
            <v>RES-Iceland-2007</v>
          </cell>
          <cell r="B619" t="str">
            <v>RES</v>
          </cell>
          <cell r="C619" t="str">
            <v>Iceland</v>
          </cell>
          <cell r="D619">
            <v>2007</v>
          </cell>
          <cell r="E619">
            <v>3948.9560000000001</v>
          </cell>
          <cell r="F619" t="str">
            <v>Ktoe</v>
          </cell>
          <cell r="G619">
            <v>40706</v>
          </cell>
        </row>
        <row r="620">
          <cell r="A620" t="str">
            <v>RES-Ireland-2007</v>
          </cell>
          <cell r="B620" t="str">
            <v>RES</v>
          </cell>
          <cell r="C620" t="str">
            <v>Ireland</v>
          </cell>
          <cell r="D620">
            <v>2007</v>
          </cell>
          <cell r="E620">
            <v>463.65199999999999</v>
          </cell>
          <cell r="F620" t="str">
            <v>Ktoe</v>
          </cell>
          <cell r="G620">
            <v>40706</v>
          </cell>
        </row>
        <row r="621">
          <cell r="A621" t="str">
            <v>RES-Israel-2007</v>
          </cell>
          <cell r="B621" t="str">
            <v>RES</v>
          </cell>
          <cell r="C621" t="str">
            <v>Israel</v>
          </cell>
          <cell r="D621">
            <v>2007</v>
          </cell>
          <cell r="E621">
            <v>757.23099999999999</v>
          </cell>
          <cell r="F621" t="str">
            <v>Ktoe</v>
          </cell>
          <cell r="G621">
            <v>40706</v>
          </cell>
        </row>
        <row r="622">
          <cell r="A622" t="str">
            <v>RES-Italy-2007</v>
          </cell>
          <cell r="B622" t="str">
            <v>RES</v>
          </cell>
          <cell r="C622" t="str">
            <v>Italy</v>
          </cell>
          <cell r="D622">
            <v>2007</v>
          </cell>
          <cell r="E622">
            <v>12034.876</v>
          </cell>
          <cell r="F622" t="str">
            <v>Ktoe</v>
          </cell>
          <cell r="G622">
            <v>40706</v>
          </cell>
        </row>
        <row r="623">
          <cell r="A623" t="str">
            <v>RES-Kazakhstan-2007</v>
          </cell>
          <cell r="B623" t="str">
            <v>RES</v>
          </cell>
          <cell r="C623" t="str">
            <v>Kazakhstan</v>
          </cell>
          <cell r="D623">
            <v>2007</v>
          </cell>
          <cell r="E623">
            <v>796.57799999999997</v>
          </cell>
          <cell r="F623" t="str">
            <v>Ktoe</v>
          </cell>
          <cell r="G623">
            <v>40706</v>
          </cell>
        </row>
        <row r="624">
          <cell r="A624" t="str">
            <v>RES-Kyrgyzstan-2007</v>
          </cell>
          <cell r="B624" t="str">
            <v>RES</v>
          </cell>
          <cell r="C624" t="str">
            <v>Kyrgyzstan</v>
          </cell>
          <cell r="D624">
            <v>2007</v>
          </cell>
          <cell r="E624">
            <v>1203.1099999999999</v>
          </cell>
          <cell r="F624" t="str">
            <v>Ktoe</v>
          </cell>
          <cell r="G624">
            <v>40706</v>
          </cell>
        </row>
        <row r="625">
          <cell r="A625" t="str">
            <v>RES-Latvia-2007</v>
          </cell>
          <cell r="B625" t="str">
            <v>RES</v>
          </cell>
          <cell r="C625" t="str">
            <v>Latvia</v>
          </cell>
          <cell r="D625">
            <v>2007</v>
          </cell>
          <cell r="E625">
            <v>1407</v>
          </cell>
          <cell r="F625" t="str">
            <v>Ktoe</v>
          </cell>
          <cell r="G625">
            <v>40706</v>
          </cell>
        </row>
        <row r="626">
          <cell r="A626" t="str">
            <v>RES-Liechtenstein-2007</v>
          </cell>
          <cell r="B626" t="str">
            <v>RES</v>
          </cell>
          <cell r="C626" t="str">
            <v>Liechtenstein</v>
          </cell>
          <cell r="D626">
            <v>2007</v>
          </cell>
          <cell r="E626">
            <v>3.4077386070507303</v>
          </cell>
          <cell r="F626" t="str">
            <v>Ktoe</v>
          </cell>
          <cell r="G626">
            <v>40706</v>
          </cell>
        </row>
        <row r="627">
          <cell r="A627" t="str">
            <v>RES-Lithuania-2007</v>
          </cell>
          <cell r="B627" t="str">
            <v>RES</v>
          </cell>
          <cell r="C627" t="str">
            <v>Lithuania</v>
          </cell>
          <cell r="D627">
            <v>2007</v>
          </cell>
          <cell r="E627">
            <v>811.88</v>
          </cell>
          <cell r="F627" t="str">
            <v>Ktoe</v>
          </cell>
          <cell r="G627">
            <v>40706</v>
          </cell>
        </row>
        <row r="628">
          <cell r="A628" t="str">
            <v>RES-Luxembourg-2007</v>
          </cell>
          <cell r="B628" t="str">
            <v>RES</v>
          </cell>
          <cell r="C628" t="str">
            <v>Luxembourg</v>
          </cell>
          <cell r="D628">
            <v>2007</v>
          </cell>
          <cell r="E628">
            <v>110.553</v>
          </cell>
          <cell r="F628" t="str">
            <v>Ktoe</v>
          </cell>
          <cell r="G628">
            <v>40706</v>
          </cell>
        </row>
        <row r="629">
          <cell r="A629" t="str">
            <v>RES-Malta-2007</v>
          </cell>
          <cell r="B629" t="str">
            <v>RES</v>
          </cell>
          <cell r="C629" t="str">
            <v>Malta</v>
          </cell>
          <cell r="D629">
            <v>2007</v>
          </cell>
          <cell r="E629">
            <v>0.78800000000000003</v>
          </cell>
          <cell r="F629" t="str">
            <v>Ktoe</v>
          </cell>
          <cell r="G629">
            <v>40706</v>
          </cell>
        </row>
        <row r="630">
          <cell r="A630" t="str">
            <v>RES-Netherlands-2007</v>
          </cell>
          <cell r="B630" t="str">
            <v>RES</v>
          </cell>
          <cell r="C630" t="str">
            <v>Netherlands</v>
          </cell>
          <cell r="D630">
            <v>2007</v>
          </cell>
          <cell r="E630">
            <v>2398.8739999999998</v>
          </cell>
          <cell r="F630" t="str">
            <v>Ktoe</v>
          </cell>
          <cell r="G630">
            <v>40706</v>
          </cell>
        </row>
        <row r="631">
          <cell r="A631" t="str">
            <v>RES-Norway-2007</v>
          </cell>
          <cell r="B631" t="str">
            <v>RES</v>
          </cell>
          <cell r="C631" t="str">
            <v>Norway</v>
          </cell>
          <cell r="D631">
            <v>2007</v>
          </cell>
          <cell r="E631">
            <v>12808.862999999999</v>
          </cell>
          <cell r="F631" t="str">
            <v>Ktoe</v>
          </cell>
          <cell r="G631">
            <v>40706</v>
          </cell>
        </row>
        <row r="632">
          <cell r="A632" t="str">
            <v>RES-Poland-2007</v>
          </cell>
          <cell r="B632" t="str">
            <v>RES</v>
          </cell>
          <cell r="C632" t="str">
            <v>Poland</v>
          </cell>
          <cell r="D632">
            <v>2007</v>
          </cell>
          <cell r="E632">
            <v>4823.5379999999996</v>
          </cell>
          <cell r="F632" t="str">
            <v>Ktoe</v>
          </cell>
          <cell r="G632">
            <v>40706</v>
          </cell>
        </row>
        <row r="633">
          <cell r="A633" t="str">
            <v>RES-Portugal-2007</v>
          </cell>
          <cell r="B633" t="str">
            <v>RES</v>
          </cell>
          <cell r="C633" t="str">
            <v>Portugal</v>
          </cell>
          <cell r="D633">
            <v>2007</v>
          </cell>
          <cell r="E633">
            <v>4489.1360000000004</v>
          </cell>
          <cell r="F633" t="str">
            <v>Ktoe</v>
          </cell>
          <cell r="G633">
            <v>40706</v>
          </cell>
        </row>
        <row r="634">
          <cell r="A634" t="str">
            <v>RES-Republic of Moldova-2007</v>
          </cell>
          <cell r="B634" t="str">
            <v>RES</v>
          </cell>
          <cell r="C634" t="str">
            <v>Republic of Moldova</v>
          </cell>
          <cell r="D634">
            <v>2007</v>
          </cell>
          <cell r="E634">
            <v>80.065999999999988</v>
          </cell>
          <cell r="F634" t="str">
            <v>Ktoe</v>
          </cell>
          <cell r="G634">
            <v>40706</v>
          </cell>
        </row>
        <row r="635">
          <cell r="A635" t="str">
            <v>RES-Romania-2007</v>
          </cell>
          <cell r="B635" t="str">
            <v>RES</v>
          </cell>
          <cell r="C635" t="str">
            <v>Romania</v>
          </cell>
          <cell r="D635">
            <v>2007</v>
          </cell>
          <cell r="E635">
            <v>4853.8599999999997</v>
          </cell>
          <cell r="F635" t="str">
            <v>Ktoe</v>
          </cell>
          <cell r="G635">
            <v>40706</v>
          </cell>
        </row>
        <row r="636">
          <cell r="A636" t="str">
            <v>RES-Russian Federation-2007</v>
          </cell>
          <cell r="B636" t="str">
            <v>RES</v>
          </cell>
          <cell r="C636" t="str">
            <v>Russian Federation</v>
          </cell>
          <cell r="D636">
            <v>2007</v>
          </cell>
          <cell r="E636">
            <v>22321.192000000003</v>
          </cell>
          <cell r="F636" t="str">
            <v>Ktoe</v>
          </cell>
          <cell r="G636">
            <v>40706</v>
          </cell>
        </row>
        <row r="637">
          <cell r="A637" t="str">
            <v>RES-Serbia-2007</v>
          </cell>
          <cell r="B637" t="str">
            <v>RES</v>
          </cell>
          <cell r="C637" t="str">
            <v>Serbia</v>
          </cell>
          <cell r="D637">
            <v>2007</v>
          </cell>
          <cell r="E637">
            <v>1718.683</v>
          </cell>
          <cell r="F637" t="str">
            <v>Ktoe</v>
          </cell>
          <cell r="G637">
            <v>40706</v>
          </cell>
        </row>
        <row r="638">
          <cell r="A638" t="str">
            <v>RES-Slovak Republic-2007</v>
          </cell>
          <cell r="B638" t="str">
            <v>RES</v>
          </cell>
          <cell r="C638" t="str">
            <v>Slovak Republic</v>
          </cell>
          <cell r="D638">
            <v>2007</v>
          </cell>
          <cell r="E638">
            <v>972.43899999999996</v>
          </cell>
          <cell r="F638" t="str">
            <v>Ktoe</v>
          </cell>
          <cell r="G638">
            <v>40706</v>
          </cell>
        </row>
        <row r="639">
          <cell r="A639" t="str">
            <v>RES-Slovenia-2007</v>
          </cell>
          <cell r="B639" t="str">
            <v>RES</v>
          </cell>
          <cell r="C639" t="str">
            <v>Slovenia</v>
          </cell>
          <cell r="D639">
            <v>2007</v>
          </cell>
          <cell r="E639">
            <v>748.19</v>
          </cell>
          <cell r="F639" t="str">
            <v>Ktoe</v>
          </cell>
          <cell r="G639">
            <v>40706</v>
          </cell>
        </row>
        <row r="640">
          <cell r="A640" t="str">
            <v>RES-Spain-2007</v>
          </cell>
          <cell r="B640" t="str">
            <v>RES</v>
          </cell>
          <cell r="C640" t="str">
            <v>Spain</v>
          </cell>
          <cell r="D640">
            <v>2007</v>
          </cell>
          <cell r="E640">
            <v>9972.2790000000005</v>
          </cell>
          <cell r="F640" t="str">
            <v>Ktoe</v>
          </cell>
          <cell r="G640">
            <v>40706</v>
          </cell>
        </row>
        <row r="641">
          <cell r="A641" t="str">
            <v>RES-Sweden-2007</v>
          </cell>
          <cell r="B641" t="str">
            <v>RES</v>
          </cell>
          <cell r="C641" t="str">
            <v>Sweden</v>
          </cell>
          <cell r="D641">
            <v>2007</v>
          </cell>
          <cell r="E641">
            <v>15292.713</v>
          </cell>
          <cell r="F641" t="str">
            <v>Ktoe</v>
          </cell>
          <cell r="G641">
            <v>40706</v>
          </cell>
        </row>
        <row r="642">
          <cell r="A642" t="str">
            <v>RES-Switzerland-2007</v>
          </cell>
          <cell r="B642" t="str">
            <v>RES</v>
          </cell>
          <cell r="C642" t="str">
            <v>Switzerland</v>
          </cell>
          <cell r="D642">
            <v>2007</v>
          </cell>
          <cell r="E642">
            <v>4569.9690000000001</v>
          </cell>
          <cell r="F642" t="str">
            <v>Ktoe</v>
          </cell>
          <cell r="G642">
            <v>40706</v>
          </cell>
        </row>
        <row r="643">
          <cell r="A643" t="str">
            <v>RES-Tajikistan-2007</v>
          </cell>
          <cell r="B643" t="str">
            <v>RES</v>
          </cell>
          <cell r="C643" t="str">
            <v>Tajikistan</v>
          </cell>
          <cell r="D643">
            <v>2007</v>
          </cell>
          <cell r="E643">
            <v>1471.8040000000001</v>
          </cell>
          <cell r="F643" t="str">
            <v>Ktoe</v>
          </cell>
          <cell r="G643">
            <v>40706</v>
          </cell>
        </row>
        <row r="644">
          <cell r="A644" t="str">
            <v>RES-Turkey-2007</v>
          </cell>
          <cell r="B644" t="str">
            <v>RES</v>
          </cell>
          <cell r="C644" t="str">
            <v>Turkey</v>
          </cell>
          <cell r="D644">
            <v>2007</v>
          </cell>
          <cell r="E644">
            <v>9601.8590000000004</v>
          </cell>
          <cell r="F644" t="str">
            <v>Ktoe</v>
          </cell>
          <cell r="G644">
            <v>40706</v>
          </cell>
        </row>
        <row r="645">
          <cell r="A645" t="str">
            <v>RES-Turkmenistan-2007</v>
          </cell>
          <cell r="B645" t="str">
            <v>RES</v>
          </cell>
          <cell r="C645" t="str">
            <v>Turkmenistan</v>
          </cell>
          <cell r="D645">
            <v>2007</v>
          </cell>
          <cell r="E645">
            <v>0.25800000000000001</v>
          </cell>
          <cell r="F645" t="str">
            <v>Ktoe</v>
          </cell>
          <cell r="G645">
            <v>40706</v>
          </cell>
        </row>
        <row r="646">
          <cell r="A646" t="str">
            <v>RES-Ukraine-2007</v>
          </cell>
          <cell r="B646" t="str">
            <v>RES</v>
          </cell>
          <cell r="C646" t="str">
            <v>Ukraine</v>
          </cell>
          <cell r="D646">
            <v>2007</v>
          </cell>
          <cell r="E646">
            <v>1727.1080000000002</v>
          </cell>
          <cell r="F646" t="str">
            <v>Ktoe</v>
          </cell>
          <cell r="G646">
            <v>40706</v>
          </cell>
        </row>
        <row r="647">
          <cell r="A647" t="str">
            <v>RES-United Kingdom-2007</v>
          </cell>
          <cell r="B647" t="str">
            <v>RES</v>
          </cell>
          <cell r="C647" t="str">
            <v>United Kingdom</v>
          </cell>
          <cell r="D647">
            <v>2007</v>
          </cell>
          <cell r="E647">
            <v>4638.625</v>
          </cell>
          <cell r="F647" t="str">
            <v>Ktoe</v>
          </cell>
          <cell r="G647">
            <v>40706</v>
          </cell>
        </row>
        <row r="648">
          <cell r="A648" t="str">
            <v>RES-United States-2007</v>
          </cell>
          <cell r="B648" t="str">
            <v>RES</v>
          </cell>
          <cell r="C648" t="str">
            <v>United States</v>
          </cell>
          <cell r="D648">
            <v>2007</v>
          </cell>
          <cell r="E648">
            <v>109085.09299999999</v>
          </cell>
          <cell r="F648" t="str">
            <v>Ktoe</v>
          </cell>
          <cell r="G648">
            <v>40706</v>
          </cell>
        </row>
        <row r="649">
          <cell r="A649" t="str">
            <v>RES-Uzbekistan-2007</v>
          </cell>
          <cell r="B649" t="str">
            <v>RES</v>
          </cell>
          <cell r="C649" t="str">
            <v>Uzbekistan</v>
          </cell>
          <cell r="D649">
            <v>2007</v>
          </cell>
          <cell r="E649">
            <v>550.63900000000001</v>
          </cell>
          <cell r="F649" t="str">
            <v>Ktoe</v>
          </cell>
          <cell r="G649">
            <v>40706</v>
          </cell>
        </row>
        <row r="650">
          <cell r="A650" t="str">
            <v>Forest-Albania-2000</v>
          </cell>
          <cell r="B650" t="str">
            <v>Forest</v>
          </cell>
          <cell r="C650" t="str">
            <v>Albania</v>
          </cell>
          <cell r="D650">
            <v>2000</v>
          </cell>
          <cell r="E650">
            <v>769.3</v>
          </cell>
          <cell r="F650" t="str">
            <v>1000 ha</v>
          </cell>
          <cell r="G650">
            <v>40706</v>
          </cell>
        </row>
        <row r="651">
          <cell r="A651" t="str">
            <v>OWL-Albania-2000</v>
          </cell>
          <cell r="B651" t="str">
            <v>OWL</v>
          </cell>
          <cell r="C651" t="str">
            <v>Albania</v>
          </cell>
          <cell r="D651">
            <v>2000</v>
          </cell>
          <cell r="E651">
            <v>254.5</v>
          </cell>
          <cell r="F651" t="str">
            <v>1000 ha</v>
          </cell>
          <cell r="G651">
            <v>40706</v>
          </cell>
        </row>
        <row r="652">
          <cell r="A652" t="str">
            <v>ForestandOWL-Albania-2000</v>
          </cell>
          <cell r="B652" t="str">
            <v>ForestandOWL</v>
          </cell>
          <cell r="C652" t="str">
            <v>Albania</v>
          </cell>
          <cell r="D652">
            <v>2000</v>
          </cell>
          <cell r="E652">
            <v>1023.8</v>
          </cell>
          <cell r="F652" t="str">
            <v>1000 ha</v>
          </cell>
          <cell r="G652">
            <v>40706</v>
          </cell>
        </row>
        <row r="653">
          <cell r="A653" t="str">
            <v>FAWS-Albania-2000</v>
          </cell>
          <cell r="B653" t="str">
            <v>FAWS</v>
          </cell>
          <cell r="C653" t="str">
            <v>Albania</v>
          </cell>
          <cell r="D653">
            <v>2000</v>
          </cell>
          <cell r="E653">
            <v>620</v>
          </cell>
          <cell r="F653" t="str">
            <v>1000 ha</v>
          </cell>
          <cell r="G653">
            <v>40706</v>
          </cell>
        </row>
        <row r="654">
          <cell r="A654" t="str">
            <v>OWLavailableforwoodsupply-Albania-2000</v>
          </cell>
          <cell r="B654" t="str">
            <v>OWLavailableforwoodsupply</v>
          </cell>
          <cell r="C654" t="str">
            <v>Albania</v>
          </cell>
          <cell r="D654">
            <v>2000</v>
          </cell>
          <cell r="E654">
            <v>217.1</v>
          </cell>
          <cell r="F654" t="str">
            <v>1000 ha</v>
          </cell>
          <cell r="G654">
            <v>40706</v>
          </cell>
        </row>
        <row r="655">
          <cell r="A655" t="str">
            <v>Forest-Andorra-2000</v>
          </cell>
          <cell r="B655" t="str">
            <v>Forest</v>
          </cell>
          <cell r="C655" t="str">
            <v>Andorra</v>
          </cell>
          <cell r="D655">
            <v>2000</v>
          </cell>
          <cell r="E655">
            <v>16</v>
          </cell>
          <cell r="F655" t="str">
            <v>1000 ha</v>
          </cell>
          <cell r="G655">
            <v>40706</v>
          </cell>
        </row>
        <row r="656">
          <cell r="A656" t="str">
            <v>OWL-Andorra-2000</v>
          </cell>
          <cell r="B656" t="str">
            <v>OWL</v>
          </cell>
          <cell r="C656" t="str">
            <v>Andorra</v>
          </cell>
          <cell r="D656">
            <v>2000</v>
          </cell>
          <cell r="E656">
            <v>0</v>
          </cell>
          <cell r="F656" t="str">
            <v>1000 ha</v>
          </cell>
          <cell r="G656">
            <v>40706</v>
          </cell>
        </row>
        <row r="657">
          <cell r="A657" t="str">
            <v>ForestandOWL-Andorra-2000</v>
          </cell>
          <cell r="B657" t="str">
            <v>ForestandOWL</v>
          </cell>
          <cell r="C657" t="str">
            <v>Andorra</v>
          </cell>
          <cell r="D657">
            <v>2000</v>
          </cell>
          <cell r="E657">
            <v>0</v>
          </cell>
          <cell r="F657" t="str">
            <v>1000 ha</v>
          </cell>
          <cell r="G657">
            <v>40706</v>
          </cell>
        </row>
        <row r="658">
          <cell r="A658" t="str">
            <v>FAWS-Andorra-2000</v>
          </cell>
          <cell r="B658" t="str">
            <v>FAWS</v>
          </cell>
          <cell r="C658" t="str">
            <v>Andorra</v>
          </cell>
          <cell r="D658">
            <v>2000</v>
          </cell>
          <cell r="E658">
            <v>0</v>
          </cell>
          <cell r="F658" t="str">
            <v>1000 ha</v>
          </cell>
          <cell r="G658">
            <v>40706</v>
          </cell>
        </row>
        <row r="659">
          <cell r="A659" t="str">
            <v>OWLavailableforwoodsupply-Andorra-2000</v>
          </cell>
          <cell r="B659" t="str">
            <v>OWLavailableforwoodsupply</v>
          </cell>
          <cell r="C659" t="str">
            <v>Andorra</v>
          </cell>
          <cell r="D659">
            <v>2000</v>
          </cell>
          <cell r="E659">
            <v>0</v>
          </cell>
          <cell r="F659" t="str">
            <v>1000 ha</v>
          </cell>
          <cell r="G659">
            <v>40706</v>
          </cell>
        </row>
        <row r="660">
          <cell r="A660" t="str">
            <v>Forest-Austria-2000</v>
          </cell>
          <cell r="B660" t="str">
            <v>Forest</v>
          </cell>
          <cell r="C660" t="str">
            <v>Austria</v>
          </cell>
          <cell r="D660">
            <v>2000</v>
          </cell>
          <cell r="E660">
            <v>3838</v>
          </cell>
          <cell r="F660" t="str">
            <v>1000 ha</v>
          </cell>
          <cell r="G660">
            <v>40706</v>
          </cell>
        </row>
        <row r="661">
          <cell r="A661" t="str">
            <v>OWL-Austria-2000</v>
          </cell>
          <cell r="B661" t="str">
            <v>OWL</v>
          </cell>
          <cell r="C661" t="str">
            <v>Austria</v>
          </cell>
          <cell r="D661">
            <v>2000</v>
          </cell>
          <cell r="E661">
            <v>117</v>
          </cell>
          <cell r="F661" t="str">
            <v>1000 ha</v>
          </cell>
          <cell r="G661">
            <v>40706</v>
          </cell>
        </row>
        <row r="662">
          <cell r="A662" t="str">
            <v>ForestandOWL-Austria-2000</v>
          </cell>
          <cell r="B662" t="str">
            <v>ForestandOWL</v>
          </cell>
          <cell r="C662" t="str">
            <v>Austria</v>
          </cell>
          <cell r="D662">
            <v>2000</v>
          </cell>
          <cell r="E662">
            <v>3955</v>
          </cell>
          <cell r="F662" t="str">
            <v>1000 ha</v>
          </cell>
          <cell r="G662">
            <v>40706</v>
          </cell>
        </row>
        <row r="663">
          <cell r="A663" t="str">
            <v>FAWS-Austria-2000</v>
          </cell>
          <cell r="B663" t="str">
            <v>FAWS</v>
          </cell>
          <cell r="C663" t="str">
            <v>Austria</v>
          </cell>
          <cell r="D663">
            <v>2000</v>
          </cell>
          <cell r="E663">
            <v>3341</v>
          </cell>
          <cell r="F663" t="str">
            <v>1000 ha</v>
          </cell>
          <cell r="G663">
            <v>40706</v>
          </cell>
        </row>
        <row r="664">
          <cell r="A664" t="str">
            <v>OWLavailableforwoodsupply-Austria-2000</v>
          </cell>
          <cell r="B664" t="str">
            <v>OWLavailableforwoodsupply</v>
          </cell>
          <cell r="C664" t="str">
            <v>Austria</v>
          </cell>
          <cell r="D664">
            <v>2000</v>
          </cell>
          <cell r="E664">
            <v>0</v>
          </cell>
          <cell r="F664" t="str">
            <v>1000 ha</v>
          </cell>
          <cell r="G664">
            <v>40706</v>
          </cell>
        </row>
        <row r="665">
          <cell r="A665" t="str">
            <v>Forest-Belarus-2000</v>
          </cell>
          <cell r="B665" t="str">
            <v>Forest</v>
          </cell>
          <cell r="C665" t="str">
            <v>Belarus</v>
          </cell>
          <cell r="D665">
            <v>2000</v>
          </cell>
          <cell r="E665">
            <v>8275.7000000000007</v>
          </cell>
          <cell r="F665" t="str">
            <v>1000 ha</v>
          </cell>
          <cell r="G665">
            <v>40706</v>
          </cell>
        </row>
        <row r="666">
          <cell r="A666" t="str">
            <v>OWL-Belarus-2000</v>
          </cell>
          <cell r="B666" t="str">
            <v>OWL</v>
          </cell>
          <cell r="C666" t="str">
            <v>Belarus</v>
          </cell>
          <cell r="D666">
            <v>2000</v>
          </cell>
          <cell r="E666">
            <v>487.7</v>
          </cell>
          <cell r="F666" t="str">
            <v>1000 ha</v>
          </cell>
          <cell r="G666">
            <v>40706</v>
          </cell>
        </row>
        <row r="667">
          <cell r="A667" t="str">
            <v>ForestandOWL-Belarus-2000</v>
          </cell>
          <cell r="B667" t="str">
            <v>ForestandOWL</v>
          </cell>
          <cell r="C667" t="str">
            <v>Belarus</v>
          </cell>
          <cell r="D667">
            <v>2000</v>
          </cell>
          <cell r="E667">
            <v>8763.4</v>
          </cell>
          <cell r="F667" t="str">
            <v>1000 ha</v>
          </cell>
          <cell r="G667">
            <v>40706</v>
          </cell>
        </row>
        <row r="668">
          <cell r="A668" t="str">
            <v>FAWS-Belarus-2000</v>
          </cell>
          <cell r="B668" t="str">
            <v>FAWS</v>
          </cell>
          <cell r="C668" t="str">
            <v>Belarus</v>
          </cell>
          <cell r="D668">
            <v>2000</v>
          </cell>
          <cell r="E668">
            <v>6350.3</v>
          </cell>
          <cell r="F668" t="str">
            <v>1000 ha</v>
          </cell>
          <cell r="G668">
            <v>40706</v>
          </cell>
        </row>
        <row r="669">
          <cell r="A669" t="str">
            <v>OWLavailableforwoodsupply-Belarus-2000</v>
          </cell>
          <cell r="B669" t="str">
            <v>OWLavailableforwoodsupply</v>
          </cell>
          <cell r="C669" t="str">
            <v>Belarus</v>
          </cell>
          <cell r="D669">
            <v>2000</v>
          </cell>
          <cell r="E669">
            <v>45</v>
          </cell>
          <cell r="F669" t="str">
            <v>1000 ha</v>
          </cell>
          <cell r="G669">
            <v>40706</v>
          </cell>
        </row>
        <row r="670">
          <cell r="A670" t="str">
            <v>Forest-Belgium-2000</v>
          </cell>
          <cell r="B670" t="str">
            <v>Forest</v>
          </cell>
          <cell r="C670" t="str">
            <v>Belgium</v>
          </cell>
          <cell r="D670">
            <v>2000</v>
          </cell>
          <cell r="E670">
            <v>667</v>
          </cell>
          <cell r="F670" t="str">
            <v>1000 ha</v>
          </cell>
          <cell r="G670">
            <v>40706</v>
          </cell>
        </row>
        <row r="671">
          <cell r="A671" t="str">
            <v>OWL-Belgium-2000</v>
          </cell>
          <cell r="B671" t="str">
            <v>OWL</v>
          </cell>
          <cell r="C671" t="str">
            <v>Belgium</v>
          </cell>
          <cell r="D671">
            <v>2000</v>
          </cell>
          <cell r="E671">
            <v>27</v>
          </cell>
          <cell r="F671" t="str">
            <v>1000 ha</v>
          </cell>
          <cell r="G671">
            <v>40706</v>
          </cell>
        </row>
        <row r="672">
          <cell r="A672" t="str">
            <v>ForestandOWL-Belgium-2000</v>
          </cell>
          <cell r="B672" t="str">
            <v>ForestandOWL</v>
          </cell>
          <cell r="C672" t="str">
            <v>Belgium</v>
          </cell>
          <cell r="D672">
            <v>2000</v>
          </cell>
          <cell r="E672">
            <v>694</v>
          </cell>
          <cell r="F672" t="str">
            <v>1000 ha</v>
          </cell>
          <cell r="G672">
            <v>40706</v>
          </cell>
        </row>
        <row r="673">
          <cell r="A673" t="str">
            <v>FAWS-Belgium-2000</v>
          </cell>
          <cell r="B673" t="str">
            <v>FAWS</v>
          </cell>
          <cell r="C673" t="str">
            <v>Belgium</v>
          </cell>
          <cell r="D673">
            <v>2000</v>
          </cell>
          <cell r="E673">
            <v>663</v>
          </cell>
          <cell r="F673" t="str">
            <v>1000 ha</v>
          </cell>
          <cell r="G673">
            <v>40706</v>
          </cell>
        </row>
        <row r="674">
          <cell r="A674" t="str">
            <v>OWLavailableforwoodsupply-Belgium-2000</v>
          </cell>
          <cell r="B674" t="str">
            <v>OWLavailableforwoodsupply</v>
          </cell>
          <cell r="C674" t="str">
            <v>Belgium</v>
          </cell>
          <cell r="D674">
            <v>2000</v>
          </cell>
          <cell r="E674">
            <v>0</v>
          </cell>
          <cell r="F674" t="str">
            <v>1000 ha</v>
          </cell>
          <cell r="G674">
            <v>40706</v>
          </cell>
        </row>
        <row r="675">
          <cell r="A675" t="str">
            <v>Forest-Bosnia and Herzegovina-2000</v>
          </cell>
          <cell r="B675" t="str">
            <v>Forest</v>
          </cell>
          <cell r="C675" t="str">
            <v>Bosnia and Herzegovina</v>
          </cell>
          <cell r="D675">
            <v>2000</v>
          </cell>
          <cell r="E675">
            <v>2185</v>
          </cell>
          <cell r="F675" t="str">
            <v>1000 ha</v>
          </cell>
          <cell r="G675">
            <v>40706</v>
          </cell>
        </row>
        <row r="676">
          <cell r="A676" t="str">
            <v>OWL-Bosnia and Herzegovina-2000</v>
          </cell>
          <cell r="B676" t="str">
            <v>OWL</v>
          </cell>
          <cell r="C676" t="str">
            <v>Bosnia and Herzegovina</v>
          </cell>
          <cell r="D676">
            <v>2000</v>
          </cell>
          <cell r="E676">
            <v>549</v>
          </cell>
          <cell r="F676" t="str">
            <v>1000 ha</v>
          </cell>
          <cell r="G676">
            <v>40706</v>
          </cell>
        </row>
        <row r="677">
          <cell r="A677" t="str">
            <v>ForestandOWL-Bosnia and Herzegovina-2000</v>
          </cell>
          <cell r="B677" t="str">
            <v>ForestandOWL</v>
          </cell>
          <cell r="C677" t="str">
            <v>Bosnia and Herzegovina</v>
          </cell>
          <cell r="D677">
            <v>2000</v>
          </cell>
          <cell r="E677">
            <v>2734</v>
          </cell>
          <cell r="F677" t="str">
            <v>1000 ha</v>
          </cell>
          <cell r="G677">
            <v>40706</v>
          </cell>
        </row>
        <row r="678">
          <cell r="A678" t="str">
            <v>FAWS-Bosnia and Herzegovina-2000</v>
          </cell>
          <cell r="B678" t="str">
            <v>FAWS</v>
          </cell>
          <cell r="C678" t="str">
            <v>Bosnia and Herzegovina</v>
          </cell>
          <cell r="D678">
            <v>2000</v>
          </cell>
          <cell r="E678">
            <v>1252</v>
          </cell>
          <cell r="F678" t="str">
            <v>1000 ha</v>
          </cell>
          <cell r="G678">
            <v>40706</v>
          </cell>
        </row>
        <row r="679">
          <cell r="A679" t="str">
            <v>OWLavailableforwoodsupply-Bosnia and Herzegovina-2000</v>
          </cell>
          <cell r="B679" t="str">
            <v>OWLavailableforwoodsupply</v>
          </cell>
          <cell r="C679" t="str">
            <v>Bosnia and Herzegovina</v>
          </cell>
          <cell r="D679">
            <v>2000</v>
          </cell>
          <cell r="E679">
            <v>0</v>
          </cell>
          <cell r="F679" t="str">
            <v>1000 ha</v>
          </cell>
          <cell r="G679">
            <v>40706</v>
          </cell>
        </row>
        <row r="680">
          <cell r="A680" t="str">
            <v>Forest-Bulgaria-2000</v>
          </cell>
          <cell r="B680" t="str">
            <v>Forest</v>
          </cell>
          <cell r="C680" t="str">
            <v>Bulgaria</v>
          </cell>
          <cell r="D680">
            <v>2000</v>
          </cell>
          <cell r="E680">
            <v>3375</v>
          </cell>
          <cell r="F680" t="str">
            <v>1000 ha</v>
          </cell>
          <cell r="G680">
            <v>40706</v>
          </cell>
        </row>
        <row r="681">
          <cell r="A681" t="str">
            <v>OWL-Bulgaria-2000</v>
          </cell>
          <cell r="B681" t="str">
            <v>OWL</v>
          </cell>
          <cell r="C681" t="str">
            <v>Bulgaria</v>
          </cell>
          <cell r="D681">
            <v>2000</v>
          </cell>
          <cell r="E681">
            <v>105</v>
          </cell>
          <cell r="F681" t="str">
            <v>1000 ha</v>
          </cell>
          <cell r="G681">
            <v>40706</v>
          </cell>
        </row>
        <row r="682">
          <cell r="A682" t="str">
            <v>ForestandOWL-Bulgaria-2000</v>
          </cell>
          <cell r="B682" t="str">
            <v>ForestandOWL</v>
          </cell>
          <cell r="C682" t="str">
            <v>Bulgaria</v>
          </cell>
          <cell r="D682">
            <v>2000</v>
          </cell>
          <cell r="E682">
            <v>3480</v>
          </cell>
          <cell r="F682" t="str">
            <v>1000 ha</v>
          </cell>
          <cell r="G682">
            <v>40706</v>
          </cell>
        </row>
        <row r="683">
          <cell r="A683" t="str">
            <v>FAWS-Bulgaria-2000</v>
          </cell>
          <cell r="B683" t="str">
            <v>FAWS</v>
          </cell>
          <cell r="C683" t="str">
            <v>Bulgaria</v>
          </cell>
          <cell r="D683">
            <v>2000</v>
          </cell>
          <cell r="E683">
            <v>2258</v>
          </cell>
          <cell r="F683" t="str">
            <v>1000 ha</v>
          </cell>
          <cell r="G683">
            <v>40706</v>
          </cell>
        </row>
        <row r="684">
          <cell r="A684" t="str">
            <v>OWLavailableforwoodsupply-Bulgaria-2000</v>
          </cell>
          <cell r="B684" t="str">
            <v>OWLavailableforwoodsupply</v>
          </cell>
          <cell r="C684" t="str">
            <v>Bulgaria</v>
          </cell>
          <cell r="D684">
            <v>2000</v>
          </cell>
          <cell r="E684">
            <v>0</v>
          </cell>
          <cell r="F684" t="str">
            <v>1000 ha</v>
          </cell>
          <cell r="G684">
            <v>40706</v>
          </cell>
        </row>
        <row r="685">
          <cell r="A685" t="str">
            <v>Forest-Canada-2000</v>
          </cell>
          <cell r="B685" t="str">
            <v>Forest</v>
          </cell>
          <cell r="C685" t="str">
            <v>Canada</v>
          </cell>
          <cell r="D685">
            <v>2000</v>
          </cell>
          <cell r="F685" t="str">
            <v>1000 ha</v>
          </cell>
          <cell r="G685">
            <v>40706</v>
          </cell>
        </row>
        <row r="686">
          <cell r="A686" t="str">
            <v>OWL-Canada-2000</v>
          </cell>
          <cell r="B686" t="str">
            <v>OWL</v>
          </cell>
          <cell r="C686" t="str">
            <v>Canada</v>
          </cell>
          <cell r="D686">
            <v>2000</v>
          </cell>
          <cell r="F686" t="str">
            <v>1000 ha</v>
          </cell>
          <cell r="G686">
            <v>40706</v>
          </cell>
        </row>
        <row r="687">
          <cell r="A687" t="str">
            <v>FAWS-Canada-2000</v>
          </cell>
          <cell r="B687" t="str">
            <v>FAWS</v>
          </cell>
          <cell r="C687" t="str">
            <v>Canada</v>
          </cell>
          <cell r="D687">
            <v>2000</v>
          </cell>
          <cell r="E687">
            <v>310134</v>
          </cell>
          <cell r="F687" t="str">
            <v>1000 ha</v>
          </cell>
          <cell r="G687">
            <v>40706</v>
          </cell>
        </row>
        <row r="688">
          <cell r="A688" t="str">
            <v>ForestandOWL-Canada-2000</v>
          </cell>
          <cell r="B688" t="str">
            <v>ForestandOWL</v>
          </cell>
          <cell r="C688" t="str">
            <v>Canada</v>
          </cell>
          <cell r="D688">
            <v>2000</v>
          </cell>
          <cell r="E688">
            <v>310134</v>
          </cell>
          <cell r="F688" t="str">
            <v>1000 ha</v>
          </cell>
          <cell r="G688">
            <v>40706</v>
          </cell>
        </row>
        <row r="689">
          <cell r="A689" t="str">
            <v>OWLavailableforwoodsupply-Canada-2000</v>
          </cell>
          <cell r="B689" t="str">
            <v>OWLavailableforwoodsupply</v>
          </cell>
          <cell r="C689" t="str">
            <v>Canada</v>
          </cell>
          <cell r="D689">
            <v>2000</v>
          </cell>
          <cell r="E689">
            <v>0</v>
          </cell>
          <cell r="F689" t="str">
            <v>1000 ha</v>
          </cell>
          <cell r="G689">
            <v>40706</v>
          </cell>
        </row>
        <row r="690">
          <cell r="A690" t="str">
            <v>Forest-Croatia-2000</v>
          </cell>
          <cell r="B690" t="str">
            <v>Forest</v>
          </cell>
          <cell r="C690" t="str">
            <v>Croatia</v>
          </cell>
          <cell r="D690">
            <v>2000</v>
          </cell>
          <cell r="E690">
            <v>2129</v>
          </cell>
          <cell r="F690" t="str">
            <v>1000 ha</v>
          </cell>
          <cell r="G690">
            <v>40706</v>
          </cell>
        </row>
        <row r="691">
          <cell r="A691" t="str">
            <v>OWL-Croatia-2000</v>
          </cell>
          <cell r="B691" t="str">
            <v>OWL</v>
          </cell>
          <cell r="C691" t="str">
            <v>Croatia</v>
          </cell>
          <cell r="D691">
            <v>2000</v>
          </cell>
          <cell r="E691">
            <v>338</v>
          </cell>
          <cell r="F691" t="str">
            <v>1000 ha</v>
          </cell>
          <cell r="G691">
            <v>40706</v>
          </cell>
        </row>
        <row r="692">
          <cell r="A692" t="str">
            <v>ForestandOWL-Croatia-2000</v>
          </cell>
          <cell r="B692" t="str">
            <v>ForestandOWL</v>
          </cell>
          <cell r="C692" t="str">
            <v>Croatia</v>
          </cell>
          <cell r="D692">
            <v>2000</v>
          </cell>
          <cell r="E692">
            <v>2467</v>
          </cell>
          <cell r="F692" t="str">
            <v>1000 ha</v>
          </cell>
          <cell r="G692">
            <v>40706</v>
          </cell>
        </row>
        <row r="693">
          <cell r="A693" t="str">
            <v>FAWS-Croatia-2000</v>
          </cell>
          <cell r="B693" t="str">
            <v>FAWS</v>
          </cell>
          <cell r="C693" t="str">
            <v>Croatia</v>
          </cell>
          <cell r="D693">
            <v>2000</v>
          </cell>
          <cell r="E693">
            <v>2026.8</v>
          </cell>
          <cell r="F693" t="str">
            <v>1000 ha</v>
          </cell>
          <cell r="G693">
            <v>40706</v>
          </cell>
        </row>
        <row r="694">
          <cell r="A694" t="str">
            <v>OWLavailableforwoodsupply-Croatia-2000</v>
          </cell>
          <cell r="B694" t="str">
            <v>OWLavailableforwoodsupply</v>
          </cell>
          <cell r="C694" t="str">
            <v>Croatia</v>
          </cell>
          <cell r="D694">
            <v>2000</v>
          </cell>
          <cell r="E694">
            <v>0</v>
          </cell>
          <cell r="F694" t="str">
            <v>1000 ha</v>
          </cell>
          <cell r="G694">
            <v>40706</v>
          </cell>
        </row>
        <row r="695">
          <cell r="A695" t="str">
            <v>Forest-Cyprus-2000</v>
          </cell>
          <cell r="B695" t="str">
            <v>Forest</v>
          </cell>
          <cell r="C695" t="str">
            <v>Cyprus</v>
          </cell>
          <cell r="D695">
            <v>2000</v>
          </cell>
          <cell r="E695">
            <v>172.8</v>
          </cell>
          <cell r="F695" t="str">
            <v>1000 ha</v>
          </cell>
          <cell r="G695">
            <v>40706</v>
          </cell>
        </row>
        <row r="696">
          <cell r="A696" t="str">
            <v>OWL-Cyprus-2000</v>
          </cell>
          <cell r="B696" t="str">
            <v>OWL</v>
          </cell>
          <cell r="C696" t="str">
            <v>Cyprus</v>
          </cell>
          <cell r="D696">
            <v>2000</v>
          </cell>
          <cell r="E696">
            <v>213.9</v>
          </cell>
          <cell r="F696" t="str">
            <v>1000 ha</v>
          </cell>
          <cell r="G696">
            <v>40706</v>
          </cell>
        </row>
        <row r="697">
          <cell r="A697" t="str">
            <v>ForestandOWL-Cyprus-2000</v>
          </cell>
          <cell r="B697" t="str">
            <v>ForestandOWL</v>
          </cell>
          <cell r="C697" t="str">
            <v>Cyprus</v>
          </cell>
          <cell r="D697">
            <v>2000</v>
          </cell>
          <cell r="E697">
            <v>386.7</v>
          </cell>
          <cell r="F697" t="str">
            <v>1000 ha</v>
          </cell>
          <cell r="G697">
            <v>40706</v>
          </cell>
        </row>
        <row r="698">
          <cell r="A698" t="str">
            <v>FAWS-Cyprus-2000</v>
          </cell>
          <cell r="B698" t="str">
            <v>FAWS</v>
          </cell>
          <cell r="C698" t="str">
            <v>Cyprus</v>
          </cell>
          <cell r="D698">
            <v>2000</v>
          </cell>
          <cell r="E698">
            <v>43.2</v>
          </cell>
          <cell r="F698" t="str">
            <v>1000 ha</v>
          </cell>
          <cell r="G698">
            <v>40706</v>
          </cell>
        </row>
        <row r="699">
          <cell r="A699" t="str">
            <v>OWLavailableforwoodsupply-Cyprus-2000</v>
          </cell>
          <cell r="B699" t="str">
            <v>OWLavailableforwoodsupply</v>
          </cell>
          <cell r="C699" t="str">
            <v>Cyprus</v>
          </cell>
          <cell r="D699">
            <v>2000</v>
          </cell>
          <cell r="E699">
            <v>0</v>
          </cell>
          <cell r="F699" t="str">
            <v>1000 ha</v>
          </cell>
          <cell r="G699">
            <v>40706</v>
          </cell>
        </row>
        <row r="700">
          <cell r="A700" t="str">
            <v>Forest-Czech Republic-2000</v>
          </cell>
          <cell r="B700" t="str">
            <v>Forest</v>
          </cell>
          <cell r="C700" t="str">
            <v>Czech Republic</v>
          </cell>
          <cell r="D700">
            <v>2000</v>
          </cell>
          <cell r="E700">
            <v>2637</v>
          </cell>
          <cell r="F700" t="str">
            <v>1000 ha</v>
          </cell>
          <cell r="G700">
            <v>40706</v>
          </cell>
        </row>
        <row r="701">
          <cell r="A701" t="str">
            <v>OWL-Czech Republic-2000</v>
          </cell>
          <cell r="B701" t="str">
            <v>OWL</v>
          </cell>
          <cell r="C701" t="str">
            <v>Czech Republic</v>
          </cell>
          <cell r="D701">
            <v>2000</v>
          </cell>
          <cell r="E701">
            <v>0</v>
          </cell>
          <cell r="F701" t="str">
            <v>1000 ha</v>
          </cell>
          <cell r="G701">
            <v>40706</v>
          </cell>
        </row>
        <row r="702">
          <cell r="A702" t="str">
            <v>ForestandOWL-Czech Republic-2000</v>
          </cell>
          <cell r="B702" t="str">
            <v>ForestandOWL</v>
          </cell>
          <cell r="C702" t="str">
            <v>Czech Republic</v>
          </cell>
          <cell r="D702">
            <v>2000</v>
          </cell>
          <cell r="E702">
            <v>2637</v>
          </cell>
          <cell r="F702" t="str">
            <v>1000 ha</v>
          </cell>
          <cell r="G702">
            <v>40706</v>
          </cell>
        </row>
        <row r="703">
          <cell r="A703" t="str">
            <v>FAWS-Czech Republic-2000</v>
          </cell>
          <cell r="B703" t="str">
            <v>FAWS</v>
          </cell>
          <cell r="C703" t="str">
            <v>Czech Republic</v>
          </cell>
          <cell r="D703">
            <v>2000</v>
          </cell>
          <cell r="E703">
            <v>2561</v>
          </cell>
          <cell r="F703" t="str">
            <v>1000 ha</v>
          </cell>
          <cell r="G703">
            <v>40706</v>
          </cell>
        </row>
        <row r="704">
          <cell r="A704" t="str">
            <v>OWLavailableforwoodsupply-Czech Republic-2000</v>
          </cell>
          <cell r="B704" t="str">
            <v>OWLavailableforwoodsupply</v>
          </cell>
          <cell r="C704" t="str">
            <v>Czech Republic</v>
          </cell>
          <cell r="D704">
            <v>2000</v>
          </cell>
          <cell r="E704">
            <v>0</v>
          </cell>
          <cell r="F704" t="str">
            <v>1000 ha</v>
          </cell>
          <cell r="G704">
            <v>40706</v>
          </cell>
        </row>
        <row r="705">
          <cell r="A705" t="str">
            <v>Forest-Denmark-2000</v>
          </cell>
          <cell r="B705" t="str">
            <v>Forest</v>
          </cell>
          <cell r="C705" t="str">
            <v>Denmark</v>
          </cell>
          <cell r="D705">
            <v>2000</v>
          </cell>
          <cell r="E705">
            <v>486</v>
          </cell>
          <cell r="F705" t="str">
            <v>1000 ha</v>
          </cell>
          <cell r="G705">
            <v>40706</v>
          </cell>
        </row>
        <row r="706">
          <cell r="A706" t="str">
            <v>OWL-Denmark-2000</v>
          </cell>
          <cell r="B706" t="str">
            <v>OWL</v>
          </cell>
          <cell r="C706" t="str">
            <v>Denmark</v>
          </cell>
          <cell r="D706">
            <v>2000</v>
          </cell>
          <cell r="E706">
            <v>136</v>
          </cell>
          <cell r="F706" t="str">
            <v>1000 ha</v>
          </cell>
          <cell r="G706">
            <v>40706</v>
          </cell>
        </row>
        <row r="707">
          <cell r="A707" t="str">
            <v>ForestandOWL-Denmark-2000</v>
          </cell>
          <cell r="B707" t="str">
            <v>ForestandOWL</v>
          </cell>
          <cell r="C707" t="str">
            <v>Denmark</v>
          </cell>
          <cell r="D707">
            <v>2000</v>
          </cell>
          <cell r="E707">
            <v>622</v>
          </cell>
          <cell r="F707" t="str">
            <v>1000 ha</v>
          </cell>
          <cell r="G707">
            <v>40706</v>
          </cell>
        </row>
        <row r="708">
          <cell r="A708" t="str">
            <v>FAWS-Denmark-2000</v>
          </cell>
          <cell r="B708" t="str">
            <v>FAWS</v>
          </cell>
          <cell r="C708" t="str">
            <v>Denmark</v>
          </cell>
          <cell r="D708">
            <v>2000</v>
          </cell>
          <cell r="E708">
            <v>371</v>
          </cell>
          <cell r="F708" t="str">
            <v>1000 ha</v>
          </cell>
          <cell r="G708">
            <v>40706</v>
          </cell>
        </row>
        <row r="709">
          <cell r="A709" t="str">
            <v>OWLavailableforwoodsupply-Denmark-2000</v>
          </cell>
          <cell r="B709" t="str">
            <v>OWLavailableforwoodsupply</v>
          </cell>
          <cell r="C709" t="str">
            <v>Denmark</v>
          </cell>
          <cell r="D709">
            <v>2000</v>
          </cell>
          <cell r="E709">
            <v>0</v>
          </cell>
          <cell r="F709" t="str">
            <v>1000 ha</v>
          </cell>
          <cell r="G709">
            <v>40706</v>
          </cell>
        </row>
        <row r="710">
          <cell r="A710" t="str">
            <v>Forest-Estonia-2000</v>
          </cell>
          <cell r="B710" t="str">
            <v>Forest</v>
          </cell>
          <cell r="C710" t="str">
            <v>Estonia</v>
          </cell>
          <cell r="D710">
            <v>2000</v>
          </cell>
          <cell r="E710">
            <v>2243</v>
          </cell>
          <cell r="F710" t="str">
            <v>1000 ha</v>
          </cell>
          <cell r="G710">
            <v>40706</v>
          </cell>
        </row>
        <row r="711">
          <cell r="A711" t="str">
            <v>OWL-Estonia-2000</v>
          </cell>
          <cell r="B711" t="str">
            <v>OWL</v>
          </cell>
          <cell r="C711" t="str">
            <v>Estonia</v>
          </cell>
          <cell r="D711">
            <v>2000</v>
          </cell>
          <cell r="E711">
            <v>94</v>
          </cell>
          <cell r="F711" t="str">
            <v>1000 ha</v>
          </cell>
          <cell r="G711">
            <v>40706</v>
          </cell>
        </row>
        <row r="712">
          <cell r="A712" t="str">
            <v>ForestandOWL-Estonia-2000</v>
          </cell>
          <cell r="B712" t="str">
            <v>ForestandOWL</v>
          </cell>
          <cell r="C712" t="str">
            <v>Estonia</v>
          </cell>
          <cell r="D712">
            <v>2000</v>
          </cell>
          <cell r="E712">
            <v>2337</v>
          </cell>
          <cell r="F712" t="str">
            <v>1000 ha</v>
          </cell>
          <cell r="G712">
            <v>40706</v>
          </cell>
        </row>
        <row r="713">
          <cell r="A713" t="str">
            <v>FAWS-Estonia-2000</v>
          </cell>
          <cell r="B713" t="str">
            <v>FAWS</v>
          </cell>
          <cell r="C713" t="str">
            <v>Estonia</v>
          </cell>
          <cell r="D713">
            <v>2000</v>
          </cell>
          <cell r="E713">
            <v>2103</v>
          </cell>
          <cell r="F713" t="str">
            <v>1000 ha</v>
          </cell>
          <cell r="G713">
            <v>40706</v>
          </cell>
        </row>
        <row r="714">
          <cell r="A714" t="str">
            <v>OWLavailableforwoodsupply-Estonia-2000</v>
          </cell>
          <cell r="B714" t="str">
            <v>OWLavailableforwoodsupply</v>
          </cell>
          <cell r="C714" t="str">
            <v>Estonia</v>
          </cell>
          <cell r="D714">
            <v>2000</v>
          </cell>
          <cell r="E714">
            <v>92</v>
          </cell>
          <cell r="F714" t="str">
            <v>1000 ha</v>
          </cell>
          <cell r="G714">
            <v>40706</v>
          </cell>
        </row>
        <row r="715">
          <cell r="A715" t="str">
            <v>Forest-Finland-2000</v>
          </cell>
          <cell r="B715" t="str">
            <v>Forest</v>
          </cell>
          <cell r="C715" t="str">
            <v>Finland</v>
          </cell>
          <cell r="D715">
            <v>2000</v>
          </cell>
          <cell r="E715">
            <v>22475</v>
          </cell>
          <cell r="F715" t="str">
            <v>1000 ha</v>
          </cell>
          <cell r="G715">
            <v>40706</v>
          </cell>
        </row>
        <row r="716">
          <cell r="A716" t="str">
            <v>OWL-Finland-2000</v>
          </cell>
          <cell r="B716" t="str">
            <v>OWL</v>
          </cell>
          <cell r="C716" t="str">
            <v>Finland</v>
          </cell>
          <cell r="D716">
            <v>2000</v>
          </cell>
          <cell r="E716">
            <v>830</v>
          </cell>
          <cell r="F716" t="str">
            <v>1000 ha</v>
          </cell>
          <cell r="G716">
            <v>40706</v>
          </cell>
        </row>
        <row r="717">
          <cell r="A717" t="str">
            <v>ForestandOWL-Finland-2000</v>
          </cell>
          <cell r="B717" t="str">
            <v>ForestandOWL</v>
          </cell>
          <cell r="C717" t="str">
            <v>Finland</v>
          </cell>
          <cell r="D717">
            <v>2000</v>
          </cell>
          <cell r="E717">
            <v>23305</v>
          </cell>
          <cell r="F717" t="str">
            <v>1000 ha</v>
          </cell>
          <cell r="G717">
            <v>40706</v>
          </cell>
        </row>
        <row r="718">
          <cell r="A718" t="str">
            <v>FAWS-Finland-2000</v>
          </cell>
          <cell r="B718" t="str">
            <v>FAWS</v>
          </cell>
          <cell r="C718" t="str">
            <v>Finland</v>
          </cell>
          <cell r="D718">
            <v>2000</v>
          </cell>
          <cell r="E718">
            <v>20508</v>
          </cell>
          <cell r="F718" t="str">
            <v>1000 ha</v>
          </cell>
          <cell r="G718">
            <v>40706</v>
          </cell>
        </row>
        <row r="719">
          <cell r="A719" t="str">
            <v>OWLavailableforwoodsupply-Finland-2000</v>
          </cell>
          <cell r="B719" t="str">
            <v>OWLavailableforwoodsupply</v>
          </cell>
          <cell r="C719" t="str">
            <v>Finland</v>
          </cell>
          <cell r="D719">
            <v>2000</v>
          </cell>
          <cell r="E719">
            <v>486</v>
          </cell>
          <cell r="F719" t="str">
            <v>1000 ha</v>
          </cell>
          <cell r="G719">
            <v>40706</v>
          </cell>
        </row>
        <row r="720">
          <cell r="A720" t="str">
            <v>Forest-France-2000</v>
          </cell>
          <cell r="B720" t="str">
            <v>Forest</v>
          </cell>
          <cell r="C720" t="str">
            <v>France</v>
          </cell>
          <cell r="D720">
            <v>2000</v>
          </cell>
          <cell r="E720">
            <v>15351</v>
          </cell>
          <cell r="F720" t="str">
            <v>1000 ha</v>
          </cell>
          <cell r="G720">
            <v>40706</v>
          </cell>
        </row>
        <row r="721">
          <cell r="A721" t="str">
            <v>OWL-France-2000</v>
          </cell>
          <cell r="B721" t="str">
            <v>OWL</v>
          </cell>
          <cell r="C721" t="str">
            <v>France</v>
          </cell>
          <cell r="D721">
            <v>2000</v>
          </cell>
          <cell r="E721">
            <v>1814</v>
          </cell>
          <cell r="F721" t="str">
            <v>1000 ha</v>
          </cell>
          <cell r="G721">
            <v>40706</v>
          </cell>
        </row>
        <row r="722">
          <cell r="A722" t="str">
            <v>ForestandOWL-France-2000</v>
          </cell>
          <cell r="B722" t="str">
            <v>ForestandOWL</v>
          </cell>
          <cell r="C722" t="str">
            <v>France</v>
          </cell>
          <cell r="D722">
            <v>2000</v>
          </cell>
          <cell r="E722">
            <v>17165</v>
          </cell>
          <cell r="F722" t="str">
            <v>1000 ha</v>
          </cell>
          <cell r="G722">
            <v>40706</v>
          </cell>
        </row>
        <row r="723">
          <cell r="A723" t="str">
            <v>FAWS-France-2000</v>
          </cell>
          <cell r="B723" t="str">
            <v>FAWS</v>
          </cell>
          <cell r="C723" t="str">
            <v>France</v>
          </cell>
          <cell r="D723">
            <v>2000</v>
          </cell>
          <cell r="E723">
            <v>14645</v>
          </cell>
          <cell r="F723" t="str">
            <v>1000 ha</v>
          </cell>
          <cell r="G723">
            <v>40706</v>
          </cell>
        </row>
        <row r="724">
          <cell r="A724" t="str">
            <v>OWLavailableforwoodsupply-France-2000</v>
          </cell>
          <cell r="B724" t="str">
            <v>OWLavailableforwoodsupply</v>
          </cell>
          <cell r="C724" t="str">
            <v>France</v>
          </cell>
          <cell r="D724">
            <v>2000</v>
          </cell>
          <cell r="E724">
            <v>0</v>
          </cell>
          <cell r="F724" t="str">
            <v>1000 ha</v>
          </cell>
          <cell r="G724">
            <v>40706</v>
          </cell>
        </row>
        <row r="725">
          <cell r="A725" t="str">
            <v>Forest-Georgia-2000</v>
          </cell>
          <cell r="B725" t="str">
            <v>Forest</v>
          </cell>
          <cell r="C725" t="str">
            <v>Georgia</v>
          </cell>
          <cell r="D725">
            <v>2000</v>
          </cell>
          <cell r="E725">
            <v>2770</v>
          </cell>
          <cell r="F725" t="str">
            <v>1000 ha</v>
          </cell>
          <cell r="G725">
            <v>40706</v>
          </cell>
        </row>
        <row r="726">
          <cell r="A726" t="str">
            <v>OWL-Georgia-2000</v>
          </cell>
          <cell r="B726" t="str">
            <v>OWL</v>
          </cell>
          <cell r="C726" t="str">
            <v>Georgia</v>
          </cell>
          <cell r="D726">
            <v>2000</v>
          </cell>
          <cell r="E726">
            <v>0</v>
          </cell>
          <cell r="F726" t="str">
            <v>1000 ha</v>
          </cell>
          <cell r="G726">
            <v>40706</v>
          </cell>
        </row>
        <row r="727">
          <cell r="A727" t="str">
            <v>ForestandOWL-Georgia-2000</v>
          </cell>
          <cell r="B727" t="str">
            <v>ForestandOWL</v>
          </cell>
          <cell r="C727" t="str">
            <v>Georgia</v>
          </cell>
          <cell r="D727">
            <v>2000</v>
          </cell>
          <cell r="E727">
            <v>0</v>
          </cell>
          <cell r="F727" t="str">
            <v>1000 ha</v>
          </cell>
          <cell r="G727">
            <v>40706</v>
          </cell>
        </row>
        <row r="728">
          <cell r="A728" t="str">
            <v>FAWS-Georgia-2000</v>
          </cell>
          <cell r="B728" t="str">
            <v>FAWS</v>
          </cell>
          <cell r="C728" t="str">
            <v>Georgia</v>
          </cell>
          <cell r="D728">
            <v>2000</v>
          </cell>
          <cell r="E728">
            <v>0</v>
          </cell>
          <cell r="F728" t="str">
            <v>1000 ha</v>
          </cell>
          <cell r="G728">
            <v>40706</v>
          </cell>
        </row>
        <row r="729">
          <cell r="A729" t="str">
            <v>OWLavailableforwoodsupply-Georgia-2000</v>
          </cell>
          <cell r="B729" t="str">
            <v>OWLavailableforwoodsupply</v>
          </cell>
          <cell r="C729" t="str">
            <v>Georgia</v>
          </cell>
          <cell r="D729">
            <v>2000</v>
          </cell>
          <cell r="E729">
            <v>0</v>
          </cell>
          <cell r="F729" t="str">
            <v>1000 ha</v>
          </cell>
          <cell r="G729">
            <v>40706</v>
          </cell>
        </row>
        <row r="730">
          <cell r="A730" t="str">
            <v>Forest-Germany-2000</v>
          </cell>
          <cell r="B730" t="str">
            <v>Forest</v>
          </cell>
          <cell r="C730" t="str">
            <v>Germany</v>
          </cell>
          <cell r="D730">
            <v>2000</v>
          </cell>
          <cell r="E730">
            <v>11076</v>
          </cell>
          <cell r="F730" t="str">
            <v>1000 ha</v>
          </cell>
          <cell r="G730">
            <v>40706</v>
          </cell>
        </row>
        <row r="731">
          <cell r="A731" t="str">
            <v>OWL-Germany-2000</v>
          </cell>
          <cell r="B731" t="str">
            <v>OWL</v>
          </cell>
          <cell r="C731" t="str">
            <v>Germany</v>
          </cell>
          <cell r="D731">
            <v>2000</v>
          </cell>
          <cell r="E731">
            <v>0</v>
          </cell>
          <cell r="F731" t="str">
            <v>1000 ha</v>
          </cell>
          <cell r="G731">
            <v>40706</v>
          </cell>
        </row>
        <row r="732">
          <cell r="A732" t="str">
            <v>ForestandOWL-Germany-2000</v>
          </cell>
          <cell r="B732" t="str">
            <v>ForestandOWL</v>
          </cell>
          <cell r="C732" t="str">
            <v>Germany</v>
          </cell>
          <cell r="D732">
            <v>2000</v>
          </cell>
          <cell r="E732">
            <v>0</v>
          </cell>
          <cell r="F732" t="str">
            <v>1000 ha</v>
          </cell>
          <cell r="G732">
            <v>40706</v>
          </cell>
        </row>
        <row r="733">
          <cell r="A733" t="str">
            <v>FAWS-Germany-2000</v>
          </cell>
          <cell r="B733" t="str">
            <v>FAWS</v>
          </cell>
          <cell r="C733" t="str">
            <v>Germany</v>
          </cell>
          <cell r="D733">
            <v>2000</v>
          </cell>
          <cell r="E733">
            <v>10984</v>
          </cell>
          <cell r="F733" t="str">
            <v>1000 ha</v>
          </cell>
          <cell r="G733">
            <v>40706</v>
          </cell>
        </row>
        <row r="734">
          <cell r="A734" t="str">
            <v>OWLavailableforwoodsupply-Germany-2000</v>
          </cell>
          <cell r="B734" t="str">
            <v>OWLavailableforwoodsupply</v>
          </cell>
          <cell r="C734" t="str">
            <v>Germany</v>
          </cell>
          <cell r="D734">
            <v>2000</v>
          </cell>
          <cell r="E734">
            <v>0</v>
          </cell>
          <cell r="F734" t="str">
            <v>1000 ha</v>
          </cell>
          <cell r="G734">
            <v>40706</v>
          </cell>
        </row>
        <row r="735">
          <cell r="A735" t="str">
            <v>Forest-Greece-2000</v>
          </cell>
          <cell r="B735" t="str">
            <v>Forest</v>
          </cell>
          <cell r="C735" t="str">
            <v>Greece</v>
          </cell>
          <cell r="D735">
            <v>2000</v>
          </cell>
          <cell r="E735">
            <v>3601</v>
          </cell>
          <cell r="F735" t="str">
            <v>1000 ha</v>
          </cell>
          <cell r="G735">
            <v>40706</v>
          </cell>
        </row>
        <row r="736">
          <cell r="A736" t="str">
            <v>OWL-Greece-2000</v>
          </cell>
          <cell r="B736" t="str">
            <v>OWL</v>
          </cell>
          <cell r="C736" t="str">
            <v>Greece</v>
          </cell>
          <cell r="D736">
            <v>2000</v>
          </cell>
          <cell r="E736">
            <v>2924</v>
          </cell>
          <cell r="F736" t="str">
            <v>1000 ha</v>
          </cell>
          <cell r="G736">
            <v>40706</v>
          </cell>
        </row>
        <row r="737">
          <cell r="A737" t="str">
            <v>ForestandOWL-Greece-2000</v>
          </cell>
          <cell r="B737" t="str">
            <v>ForestandOWL</v>
          </cell>
          <cell r="C737" t="str">
            <v>Greece</v>
          </cell>
          <cell r="D737">
            <v>2000</v>
          </cell>
          <cell r="E737">
            <v>6525</v>
          </cell>
          <cell r="F737" t="str">
            <v>1000 ha</v>
          </cell>
          <cell r="G737">
            <v>40706</v>
          </cell>
        </row>
        <row r="738">
          <cell r="A738" t="str">
            <v>FAWS-Greece-2000</v>
          </cell>
          <cell r="B738" t="str">
            <v>FAWS</v>
          </cell>
          <cell r="C738" t="str">
            <v>Greece</v>
          </cell>
          <cell r="D738">
            <v>2000</v>
          </cell>
          <cell r="E738">
            <v>3316.5</v>
          </cell>
          <cell r="F738" t="str">
            <v>1000 ha</v>
          </cell>
          <cell r="G738">
            <v>40706</v>
          </cell>
        </row>
        <row r="739">
          <cell r="A739" t="str">
            <v>OWLavailableforwoodsupply-Greece-2000</v>
          </cell>
          <cell r="B739" t="str">
            <v>OWLavailableforwoodsupply</v>
          </cell>
          <cell r="C739" t="str">
            <v>Greece</v>
          </cell>
          <cell r="D739">
            <v>2000</v>
          </cell>
          <cell r="E739">
            <v>0</v>
          </cell>
          <cell r="F739" t="str">
            <v>1000 ha</v>
          </cell>
          <cell r="G739">
            <v>40706</v>
          </cell>
        </row>
        <row r="740">
          <cell r="A740" t="str">
            <v>Forest-Holy See-2000</v>
          </cell>
          <cell r="B740" t="str">
            <v>Forest</v>
          </cell>
          <cell r="C740" t="str">
            <v>Holy See</v>
          </cell>
          <cell r="D740">
            <v>2000</v>
          </cell>
          <cell r="E740">
            <v>0</v>
          </cell>
          <cell r="F740" t="str">
            <v>1000 ha</v>
          </cell>
          <cell r="G740">
            <v>40706</v>
          </cell>
        </row>
        <row r="741">
          <cell r="A741" t="str">
            <v>OWL-Holy See-2000</v>
          </cell>
          <cell r="B741" t="str">
            <v>OWL</v>
          </cell>
          <cell r="C741" t="str">
            <v>Holy See</v>
          </cell>
          <cell r="D741">
            <v>2000</v>
          </cell>
          <cell r="E741">
            <v>0</v>
          </cell>
          <cell r="F741" t="str">
            <v>1000 ha</v>
          </cell>
          <cell r="G741">
            <v>40706</v>
          </cell>
        </row>
        <row r="742">
          <cell r="A742" t="str">
            <v>ForestandOWL-Holy See-2000</v>
          </cell>
          <cell r="B742" t="str">
            <v>ForestandOWL</v>
          </cell>
          <cell r="C742" t="str">
            <v>Holy See</v>
          </cell>
          <cell r="D742">
            <v>2000</v>
          </cell>
          <cell r="E742">
            <v>0</v>
          </cell>
          <cell r="F742" t="str">
            <v>1000 ha</v>
          </cell>
          <cell r="G742">
            <v>40706</v>
          </cell>
        </row>
        <row r="743">
          <cell r="A743" t="str">
            <v>FAWS-Holy See-2000</v>
          </cell>
          <cell r="B743" t="str">
            <v>FAWS</v>
          </cell>
          <cell r="C743" t="str">
            <v>Holy See</v>
          </cell>
          <cell r="D743">
            <v>2000</v>
          </cell>
          <cell r="E743">
            <v>0</v>
          </cell>
          <cell r="F743" t="str">
            <v>1000 ha</v>
          </cell>
          <cell r="G743">
            <v>40706</v>
          </cell>
        </row>
        <row r="744">
          <cell r="A744" t="str">
            <v>OWLavailableforwoodsupply-Holy See-2000</v>
          </cell>
          <cell r="B744" t="str">
            <v>OWLavailableforwoodsupply</v>
          </cell>
          <cell r="C744" t="str">
            <v>Holy See</v>
          </cell>
          <cell r="D744">
            <v>2000</v>
          </cell>
          <cell r="E744">
            <v>0</v>
          </cell>
          <cell r="F744" t="str">
            <v>1000 ha</v>
          </cell>
          <cell r="G744">
            <v>40706</v>
          </cell>
        </row>
        <row r="745">
          <cell r="A745" t="str">
            <v>Forest-Hungary-2000</v>
          </cell>
          <cell r="B745" t="str">
            <v>Forest</v>
          </cell>
          <cell r="C745" t="str">
            <v>Hungary</v>
          </cell>
          <cell r="D745">
            <v>2000</v>
          </cell>
          <cell r="E745">
            <v>1866</v>
          </cell>
          <cell r="F745" t="str">
            <v>1000 ha</v>
          </cell>
          <cell r="G745">
            <v>40706</v>
          </cell>
        </row>
        <row r="746">
          <cell r="A746" t="str">
            <v>OWL-Hungary-2000</v>
          </cell>
          <cell r="B746" t="str">
            <v>OWL</v>
          </cell>
          <cell r="C746" t="str">
            <v>Hungary</v>
          </cell>
          <cell r="D746">
            <v>2000</v>
          </cell>
          <cell r="E746">
            <v>0</v>
          </cell>
          <cell r="F746" t="str">
            <v>1000 ha</v>
          </cell>
          <cell r="G746">
            <v>40706</v>
          </cell>
        </row>
        <row r="747">
          <cell r="A747" t="str">
            <v>ForestandOWL-Hungary-2000</v>
          </cell>
          <cell r="B747" t="str">
            <v>ForestandOWL</v>
          </cell>
          <cell r="C747" t="str">
            <v>Hungary</v>
          </cell>
          <cell r="D747">
            <v>2000</v>
          </cell>
          <cell r="E747">
            <v>1866</v>
          </cell>
          <cell r="F747" t="str">
            <v>1000 ha</v>
          </cell>
          <cell r="G747">
            <v>40706</v>
          </cell>
        </row>
        <row r="748">
          <cell r="A748" t="str">
            <v>FAWS-Hungary-2000</v>
          </cell>
          <cell r="B748" t="str">
            <v>FAWS</v>
          </cell>
          <cell r="C748" t="str">
            <v>Hungary</v>
          </cell>
          <cell r="D748">
            <v>2000</v>
          </cell>
          <cell r="E748">
            <v>1622</v>
          </cell>
          <cell r="F748" t="str">
            <v>1000 ha</v>
          </cell>
          <cell r="G748">
            <v>40706</v>
          </cell>
        </row>
        <row r="749">
          <cell r="A749" t="str">
            <v>OWLavailableforwoodsupply-Hungary-2000</v>
          </cell>
          <cell r="B749" t="str">
            <v>OWLavailableforwoodsupply</v>
          </cell>
          <cell r="C749" t="str">
            <v>Hungary</v>
          </cell>
          <cell r="D749">
            <v>2000</v>
          </cell>
          <cell r="E749">
            <v>0</v>
          </cell>
          <cell r="F749" t="str">
            <v>1000 ha</v>
          </cell>
          <cell r="G749">
            <v>40706</v>
          </cell>
        </row>
        <row r="750">
          <cell r="A750" t="str">
            <v>Forest-Iceland-2000</v>
          </cell>
          <cell r="B750" t="str">
            <v>Forest</v>
          </cell>
          <cell r="C750" t="str">
            <v>Iceland</v>
          </cell>
          <cell r="D750">
            <v>2000</v>
          </cell>
          <cell r="E750">
            <v>35.799999999999997</v>
          </cell>
          <cell r="F750" t="str">
            <v>1000 ha</v>
          </cell>
          <cell r="G750">
            <v>40706</v>
          </cell>
        </row>
        <row r="751">
          <cell r="A751" t="str">
            <v>OWL-Iceland-2000</v>
          </cell>
          <cell r="B751" t="str">
            <v>OWL</v>
          </cell>
          <cell r="C751" t="str">
            <v>Iceland</v>
          </cell>
          <cell r="D751">
            <v>2000</v>
          </cell>
          <cell r="E751">
            <v>106.1</v>
          </cell>
          <cell r="F751" t="str">
            <v>1000 ha</v>
          </cell>
          <cell r="G751">
            <v>40706</v>
          </cell>
        </row>
        <row r="752">
          <cell r="A752" t="str">
            <v>ForestandOWL-Iceland-2000</v>
          </cell>
          <cell r="B752" t="str">
            <v>ForestandOWL</v>
          </cell>
          <cell r="C752" t="str">
            <v>Iceland</v>
          </cell>
          <cell r="D752">
            <v>2000</v>
          </cell>
          <cell r="E752">
            <v>141.9</v>
          </cell>
          <cell r="F752" t="str">
            <v>1000 ha</v>
          </cell>
          <cell r="G752">
            <v>40706</v>
          </cell>
        </row>
        <row r="753">
          <cell r="A753" t="str">
            <v>FAWS-Iceland-2000</v>
          </cell>
          <cell r="B753" t="str">
            <v>FAWS</v>
          </cell>
          <cell r="C753" t="str">
            <v>Iceland</v>
          </cell>
          <cell r="D753">
            <v>2000</v>
          </cell>
          <cell r="E753">
            <v>34.200000000000003</v>
          </cell>
          <cell r="F753" t="str">
            <v>1000 ha</v>
          </cell>
          <cell r="G753">
            <v>40706</v>
          </cell>
        </row>
        <row r="754">
          <cell r="A754" t="str">
            <v>OWLavailableforwoodsupply-Iceland-2000</v>
          </cell>
          <cell r="B754" t="str">
            <v>OWLavailableforwoodsupply</v>
          </cell>
          <cell r="C754" t="str">
            <v>Iceland</v>
          </cell>
          <cell r="D754">
            <v>2000</v>
          </cell>
          <cell r="E754">
            <v>94.1</v>
          </cell>
          <cell r="F754" t="str">
            <v>1000 ha</v>
          </cell>
          <cell r="G754">
            <v>40706</v>
          </cell>
        </row>
        <row r="755">
          <cell r="A755" t="str">
            <v>Forest-Ireland-2000</v>
          </cell>
          <cell r="B755" t="str">
            <v>Forest</v>
          </cell>
          <cell r="C755" t="str">
            <v>Ireland</v>
          </cell>
          <cell r="D755">
            <v>2000</v>
          </cell>
          <cell r="E755">
            <v>609</v>
          </cell>
          <cell r="F755" t="str">
            <v>1000 ha</v>
          </cell>
          <cell r="G755">
            <v>40706</v>
          </cell>
        </row>
        <row r="756">
          <cell r="A756" t="str">
            <v>OWL-Ireland-2000</v>
          </cell>
          <cell r="B756" t="str">
            <v>OWL</v>
          </cell>
          <cell r="C756" t="str">
            <v>Ireland</v>
          </cell>
          <cell r="D756">
            <v>2000</v>
          </cell>
          <cell r="E756">
            <v>41</v>
          </cell>
          <cell r="F756" t="str">
            <v>1000 ha</v>
          </cell>
          <cell r="G756">
            <v>40706</v>
          </cell>
        </row>
        <row r="757">
          <cell r="A757" t="str">
            <v>ForestandOWL-Ireland-2000</v>
          </cell>
          <cell r="B757" t="str">
            <v>ForestandOWL</v>
          </cell>
          <cell r="C757" t="str">
            <v>Ireland</v>
          </cell>
          <cell r="D757">
            <v>2000</v>
          </cell>
          <cell r="E757">
            <v>650</v>
          </cell>
          <cell r="F757" t="str">
            <v>1000 ha</v>
          </cell>
          <cell r="G757">
            <v>40706</v>
          </cell>
        </row>
        <row r="758">
          <cell r="A758" t="str">
            <v>FAWS-Ireland-2000</v>
          </cell>
          <cell r="B758" t="str">
            <v>FAWS</v>
          </cell>
          <cell r="C758" t="str">
            <v>Ireland</v>
          </cell>
          <cell r="D758">
            <v>2000</v>
          </cell>
          <cell r="E758">
            <v>597.4</v>
          </cell>
          <cell r="F758" t="str">
            <v>1000 ha</v>
          </cell>
          <cell r="G758">
            <v>40706</v>
          </cell>
        </row>
        <row r="759">
          <cell r="A759" t="str">
            <v>OWLavailableforwoodsupply-Ireland-2000</v>
          </cell>
          <cell r="B759" t="str">
            <v>OWLavailableforwoodsupply</v>
          </cell>
          <cell r="C759" t="str">
            <v>Ireland</v>
          </cell>
          <cell r="D759">
            <v>2000</v>
          </cell>
          <cell r="E759">
            <v>0</v>
          </cell>
          <cell r="F759" t="str">
            <v>1000 ha</v>
          </cell>
          <cell r="G759">
            <v>40706</v>
          </cell>
        </row>
        <row r="760">
          <cell r="A760" t="str">
            <v>Forest-Italy-2000</v>
          </cell>
          <cell r="B760" t="str">
            <v>Forest</v>
          </cell>
          <cell r="C760" t="str">
            <v>Italy</v>
          </cell>
          <cell r="D760">
            <v>2000</v>
          </cell>
          <cell r="E760">
            <v>9447</v>
          </cell>
          <cell r="F760" t="str">
            <v>1000 ha</v>
          </cell>
          <cell r="G760">
            <v>40706</v>
          </cell>
        </row>
        <row r="761">
          <cell r="A761" t="str">
            <v>OWL-Italy-2000</v>
          </cell>
          <cell r="B761" t="str">
            <v>OWL</v>
          </cell>
          <cell r="C761" t="str">
            <v>Italy</v>
          </cell>
          <cell r="D761">
            <v>2000</v>
          </cell>
          <cell r="E761">
            <v>992</v>
          </cell>
          <cell r="F761" t="str">
            <v>1000 ha</v>
          </cell>
          <cell r="G761">
            <v>40706</v>
          </cell>
        </row>
        <row r="762">
          <cell r="A762" t="str">
            <v>ForestandOWL-Italy-2000</v>
          </cell>
          <cell r="B762" t="str">
            <v>ForestandOWL</v>
          </cell>
          <cell r="C762" t="str">
            <v>Italy</v>
          </cell>
          <cell r="D762">
            <v>2000</v>
          </cell>
          <cell r="E762">
            <v>10439</v>
          </cell>
          <cell r="F762" t="str">
            <v>1000 ha</v>
          </cell>
          <cell r="G762">
            <v>40706</v>
          </cell>
        </row>
        <row r="763">
          <cell r="A763" t="str">
            <v>FAWS-Italy-2000</v>
          </cell>
          <cell r="B763" t="str">
            <v>FAWS</v>
          </cell>
          <cell r="C763" t="str">
            <v>Italy</v>
          </cell>
          <cell r="D763">
            <v>2000</v>
          </cell>
          <cell r="E763">
            <v>8445.9</v>
          </cell>
          <cell r="F763" t="str">
            <v>1000 ha</v>
          </cell>
          <cell r="G763">
            <v>40706</v>
          </cell>
        </row>
        <row r="764">
          <cell r="A764" t="str">
            <v>OWLavailableforwoodsupply-Italy-2000</v>
          </cell>
          <cell r="B764" t="str">
            <v>OWLavailableforwoodsupply</v>
          </cell>
          <cell r="C764" t="str">
            <v>Italy</v>
          </cell>
          <cell r="D764">
            <v>2000</v>
          </cell>
          <cell r="E764">
            <v>584.29999999999995</v>
          </cell>
          <cell r="F764" t="str">
            <v>1000 ha</v>
          </cell>
          <cell r="G764">
            <v>40706</v>
          </cell>
        </row>
        <row r="765">
          <cell r="A765" t="str">
            <v>Forest-Latvia-2000</v>
          </cell>
          <cell r="B765" t="str">
            <v>Forest</v>
          </cell>
          <cell r="C765" t="str">
            <v>Latvia</v>
          </cell>
          <cell r="D765">
            <v>2000</v>
          </cell>
          <cell r="E765">
            <v>2977</v>
          </cell>
          <cell r="F765" t="str">
            <v>1000 ha</v>
          </cell>
          <cell r="G765">
            <v>40706</v>
          </cell>
        </row>
        <row r="766">
          <cell r="A766" t="str">
            <v>OWL-Latvia-2000</v>
          </cell>
          <cell r="B766" t="str">
            <v>OWL</v>
          </cell>
          <cell r="C766" t="str">
            <v>Latvia</v>
          </cell>
          <cell r="D766">
            <v>2000</v>
          </cell>
          <cell r="E766">
            <v>120</v>
          </cell>
          <cell r="F766" t="str">
            <v>1000 ha</v>
          </cell>
          <cell r="G766">
            <v>40706</v>
          </cell>
        </row>
        <row r="767">
          <cell r="A767" t="str">
            <v>ForestandOWL-Latvia-2000</v>
          </cell>
          <cell r="B767" t="str">
            <v>ForestandOWL</v>
          </cell>
          <cell r="C767" t="str">
            <v>Latvia</v>
          </cell>
          <cell r="D767">
            <v>2000</v>
          </cell>
          <cell r="E767">
            <v>3097</v>
          </cell>
          <cell r="F767" t="str">
            <v>1000 ha</v>
          </cell>
          <cell r="G767">
            <v>40706</v>
          </cell>
        </row>
        <row r="768">
          <cell r="A768" t="str">
            <v>FAWS-Latvia-2000</v>
          </cell>
          <cell r="B768" t="str">
            <v>FAWS</v>
          </cell>
          <cell r="C768" t="str">
            <v>Latvia</v>
          </cell>
          <cell r="D768">
            <v>2000</v>
          </cell>
          <cell r="E768">
            <v>2777.2</v>
          </cell>
          <cell r="F768" t="str">
            <v>1000 ha</v>
          </cell>
          <cell r="G768">
            <v>40706</v>
          </cell>
        </row>
        <row r="769">
          <cell r="A769" t="str">
            <v>OWLavailableforwoodsupply-Latvia-2000</v>
          </cell>
          <cell r="B769" t="str">
            <v>OWLavailableforwoodsupply</v>
          </cell>
          <cell r="C769" t="str">
            <v>Latvia</v>
          </cell>
          <cell r="D769">
            <v>2000</v>
          </cell>
          <cell r="E769">
            <v>117</v>
          </cell>
          <cell r="F769" t="str">
            <v>1000 ha</v>
          </cell>
          <cell r="G769">
            <v>40706</v>
          </cell>
        </row>
        <row r="770">
          <cell r="A770" t="str">
            <v>Forest-Liechtenstein-2000</v>
          </cell>
          <cell r="B770" t="str">
            <v>Forest</v>
          </cell>
          <cell r="C770" t="str">
            <v>Liechtenstein</v>
          </cell>
          <cell r="D770">
            <v>2000</v>
          </cell>
          <cell r="E770">
            <v>6.9</v>
          </cell>
          <cell r="F770" t="str">
            <v>1000 ha</v>
          </cell>
          <cell r="G770">
            <v>40706</v>
          </cell>
        </row>
        <row r="771">
          <cell r="A771" t="str">
            <v>OWL-Liechtenstein-2000</v>
          </cell>
          <cell r="B771" t="str">
            <v>OWL</v>
          </cell>
          <cell r="C771" t="str">
            <v>Liechtenstein</v>
          </cell>
          <cell r="D771">
            <v>2000</v>
          </cell>
          <cell r="E771">
            <v>0.5</v>
          </cell>
          <cell r="F771" t="str">
            <v>1000 ha</v>
          </cell>
          <cell r="G771">
            <v>40706</v>
          </cell>
        </row>
        <row r="772">
          <cell r="A772" t="str">
            <v>ForestandOWL-Liechtenstein-2000</v>
          </cell>
          <cell r="B772" t="str">
            <v>ForestandOWL</v>
          </cell>
          <cell r="C772" t="str">
            <v>Liechtenstein</v>
          </cell>
          <cell r="D772">
            <v>2000</v>
          </cell>
          <cell r="E772">
            <v>7.4</v>
          </cell>
          <cell r="F772" t="str">
            <v>1000 ha</v>
          </cell>
          <cell r="G772">
            <v>40706</v>
          </cell>
        </row>
        <row r="773">
          <cell r="A773" t="str">
            <v>FAWS-Liechtenstein-2000</v>
          </cell>
          <cell r="B773" t="str">
            <v>FAWS</v>
          </cell>
          <cell r="C773" t="str">
            <v>Liechtenstein</v>
          </cell>
          <cell r="D773">
            <v>2000</v>
          </cell>
          <cell r="E773">
            <v>4</v>
          </cell>
          <cell r="F773" t="str">
            <v>1000 ha</v>
          </cell>
          <cell r="G773">
            <v>40706</v>
          </cell>
        </row>
        <row r="774">
          <cell r="A774" t="str">
            <v>OWLavailableforwoodsupply-Liechtenstein-2000</v>
          </cell>
          <cell r="B774" t="str">
            <v>OWLavailableforwoodsupply</v>
          </cell>
          <cell r="C774" t="str">
            <v>Liechtenstein</v>
          </cell>
          <cell r="D774">
            <v>2000</v>
          </cell>
          <cell r="E774">
            <v>0</v>
          </cell>
          <cell r="F774" t="str">
            <v>1000 ha</v>
          </cell>
          <cell r="G774">
            <v>40706</v>
          </cell>
        </row>
        <row r="775">
          <cell r="A775" t="str">
            <v>Forest-Lithuania-2000</v>
          </cell>
          <cell r="B775" t="str">
            <v>Forest</v>
          </cell>
          <cell r="C775" t="str">
            <v>Lithuania</v>
          </cell>
          <cell r="D775">
            <v>2000</v>
          </cell>
          <cell r="E775">
            <v>2020</v>
          </cell>
          <cell r="F775" t="str">
            <v>1000 ha</v>
          </cell>
          <cell r="G775">
            <v>40706</v>
          </cell>
        </row>
        <row r="776">
          <cell r="A776" t="str">
            <v>OWL-Lithuania-2000</v>
          </cell>
          <cell r="B776" t="str">
            <v>OWL</v>
          </cell>
          <cell r="C776" t="str">
            <v>Lithuania</v>
          </cell>
          <cell r="D776">
            <v>2000</v>
          </cell>
          <cell r="E776">
            <v>83</v>
          </cell>
          <cell r="F776" t="str">
            <v>1000 ha</v>
          </cell>
          <cell r="G776">
            <v>40706</v>
          </cell>
        </row>
        <row r="777">
          <cell r="A777" t="str">
            <v>ForestandOWL-Lithuania-2000</v>
          </cell>
          <cell r="B777" t="str">
            <v>ForestandOWL</v>
          </cell>
          <cell r="C777" t="str">
            <v>Lithuania</v>
          </cell>
          <cell r="D777">
            <v>2000</v>
          </cell>
          <cell r="E777">
            <v>2103</v>
          </cell>
          <cell r="F777" t="str">
            <v>1000 ha</v>
          </cell>
          <cell r="G777">
            <v>40706</v>
          </cell>
        </row>
        <row r="778">
          <cell r="A778" t="str">
            <v>FAWS-Lithuania-2000</v>
          </cell>
          <cell r="B778" t="str">
            <v>FAWS</v>
          </cell>
          <cell r="C778" t="str">
            <v>Lithuania</v>
          </cell>
          <cell r="D778">
            <v>2000</v>
          </cell>
          <cell r="E778">
            <v>1756</v>
          </cell>
          <cell r="F778" t="str">
            <v>1000 ha</v>
          </cell>
          <cell r="G778">
            <v>40706</v>
          </cell>
        </row>
        <row r="779">
          <cell r="A779" t="str">
            <v>OWLavailableforwoodsupply-Lithuania-2000</v>
          </cell>
          <cell r="B779" t="str">
            <v>OWLavailableforwoodsupply</v>
          </cell>
          <cell r="C779" t="str">
            <v>Lithuania</v>
          </cell>
          <cell r="D779">
            <v>2000</v>
          </cell>
          <cell r="E779">
            <v>0</v>
          </cell>
          <cell r="F779" t="str">
            <v>1000 ha</v>
          </cell>
          <cell r="G779">
            <v>40706</v>
          </cell>
        </row>
        <row r="780">
          <cell r="A780" t="str">
            <v>Forest-Luxembourg-2000</v>
          </cell>
          <cell r="B780" t="str">
            <v>Forest</v>
          </cell>
          <cell r="C780" t="str">
            <v>Luxembourg</v>
          </cell>
          <cell r="D780">
            <v>2000</v>
          </cell>
          <cell r="E780">
            <v>86.8</v>
          </cell>
          <cell r="F780" t="str">
            <v>1000 ha</v>
          </cell>
          <cell r="G780">
            <v>40706</v>
          </cell>
        </row>
        <row r="781">
          <cell r="A781" t="str">
            <v>OWL-Luxembourg-2000</v>
          </cell>
          <cell r="B781" t="str">
            <v>OWL</v>
          </cell>
          <cell r="C781" t="str">
            <v>Luxembourg</v>
          </cell>
          <cell r="D781">
            <v>2000</v>
          </cell>
          <cell r="E781">
            <v>1.4</v>
          </cell>
          <cell r="F781" t="str">
            <v>1000 ha</v>
          </cell>
          <cell r="G781">
            <v>40706</v>
          </cell>
        </row>
        <row r="782">
          <cell r="A782" t="str">
            <v>ForestandOWL-Luxembourg-2000</v>
          </cell>
          <cell r="B782" t="str">
            <v>ForestandOWL</v>
          </cell>
          <cell r="C782" t="str">
            <v>Luxembourg</v>
          </cell>
          <cell r="D782">
            <v>2000</v>
          </cell>
          <cell r="E782">
            <v>88.2</v>
          </cell>
          <cell r="F782" t="str">
            <v>1000 ha</v>
          </cell>
          <cell r="G782">
            <v>40706</v>
          </cell>
        </row>
        <row r="783">
          <cell r="A783" t="str">
            <v>FAWS-Luxembourg-2000</v>
          </cell>
          <cell r="B783" t="str">
            <v>FAWS</v>
          </cell>
          <cell r="C783" t="str">
            <v>Luxembourg</v>
          </cell>
          <cell r="D783">
            <v>2000</v>
          </cell>
          <cell r="E783">
            <v>86.8</v>
          </cell>
          <cell r="F783" t="str">
            <v>1000 ha</v>
          </cell>
          <cell r="G783">
            <v>40706</v>
          </cell>
        </row>
        <row r="784">
          <cell r="A784" t="str">
            <v>OWLavailableforwoodsupply-Luxembourg-2000</v>
          </cell>
          <cell r="B784" t="str">
            <v>OWLavailableforwoodsupply</v>
          </cell>
          <cell r="C784" t="str">
            <v>Luxembourg</v>
          </cell>
          <cell r="D784">
            <v>2000</v>
          </cell>
          <cell r="E784">
            <v>0</v>
          </cell>
          <cell r="F784" t="str">
            <v>1000 ha</v>
          </cell>
          <cell r="G784">
            <v>40706</v>
          </cell>
        </row>
        <row r="785">
          <cell r="A785" t="str">
            <v>Forest-Malta-2000</v>
          </cell>
          <cell r="B785" t="str">
            <v>Forest</v>
          </cell>
          <cell r="C785" t="str">
            <v>Malta</v>
          </cell>
          <cell r="D785">
            <v>2000</v>
          </cell>
          <cell r="E785">
            <v>0.3</v>
          </cell>
          <cell r="F785" t="str">
            <v>1000 ha</v>
          </cell>
          <cell r="G785">
            <v>40706</v>
          </cell>
        </row>
        <row r="786">
          <cell r="A786" t="str">
            <v>OWL-Malta-2000</v>
          </cell>
          <cell r="B786" t="str">
            <v>OWL</v>
          </cell>
          <cell r="C786" t="str">
            <v>Malta</v>
          </cell>
          <cell r="D786">
            <v>2000</v>
          </cell>
          <cell r="E786">
            <v>0</v>
          </cell>
          <cell r="F786" t="str">
            <v>1000 ha</v>
          </cell>
          <cell r="G786">
            <v>40706</v>
          </cell>
        </row>
        <row r="787">
          <cell r="A787" t="str">
            <v>ForestandOWL-Malta-2000</v>
          </cell>
          <cell r="B787" t="str">
            <v>ForestandOWL</v>
          </cell>
          <cell r="C787" t="str">
            <v>Malta</v>
          </cell>
          <cell r="D787">
            <v>2000</v>
          </cell>
          <cell r="E787">
            <v>0.3</v>
          </cell>
          <cell r="F787" t="str">
            <v>1000 ha</v>
          </cell>
          <cell r="G787">
            <v>40706</v>
          </cell>
        </row>
        <row r="788">
          <cell r="A788" t="str">
            <v>FAWS-Malta-2000</v>
          </cell>
          <cell r="B788" t="str">
            <v>FAWS</v>
          </cell>
          <cell r="C788" t="str">
            <v>Malta</v>
          </cell>
          <cell r="D788">
            <v>2000</v>
          </cell>
          <cell r="E788">
            <v>0</v>
          </cell>
          <cell r="F788" t="str">
            <v>1000 ha</v>
          </cell>
          <cell r="G788">
            <v>40706</v>
          </cell>
        </row>
        <row r="789">
          <cell r="A789" t="str">
            <v>OWLavailableforwoodsupply-Malta-2000</v>
          </cell>
          <cell r="B789" t="str">
            <v>OWLavailableforwoodsupply</v>
          </cell>
          <cell r="C789" t="str">
            <v>Malta</v>
          </cell>
          <cell r="D789">
            <v>2000</v>
          </cell>
          <cell r="E789">
            <v>0</v>
          </cell>
          <cell r="F789" t="str">
            <v>1000 ha</v>
          </cell>
          <cell r="G789">
            <v>40706</v>
          </cell>
        </row>
        <row r="790">
          <cell r="A790" t="str">
            <v>Forest-Republic of Moldova-2000</v>
          </cell>
          <cell r="B790" t="str">
            <v>Forest</v>
          </cell>
          <cell r="C790" t="str">
            <v>Republic of Moldova</v>
          </cell>
          <cell r="D790">
            <v>2000</v>
          </cell>
          <cell r="E790">
            <v>326</v>
          </cell>
          <cell r="F790" t="str">
            <v>1000 ha</v>
          </cell>
          <cell r="G790">
            <v>40706</v>
          </cell>
        </row>
        <row r="791">
          <cell r="A791" t="str">
            <v>OWL-Republic of Moldova-2000</v>
          </cell>
          <cell r="B791" t="str">
            <v>OWL</v>
          </cell>
          <cell r="C791" t="str">
            <v>Republic of Moldova</v>
          </cell>
          <cell r="D791">
            <v>2000</v>
          </cell>
          <cell r="E791">
            <v>31</v>
          </cell>
          <cell r="F791" t="str">
            <v>1000 ha</v>
          </cell>
          <cell r="G791">
            <v>40706</v>
          </cell>
        </row>
        <row r="792">
          <cell r="A792" t="str">
            <v>ForestandOWL-Republic of Moldova-2000</v>
          </cell>
          <cell r="B792" t="str">
            <v>ForestandOWL</v>
          </cell>
          <cell r="C792" t="str">
            <v>Republic of Moldova</v>
          </cell>
          <cell r="D792">
            <v>2000</v>
          </cell>
          <cell r="E792">
            <v>357</v>
          </cell>
          <cell r="F792" t="str">
            <v>1000 ha</v>
          </cell>
          <cell r="G792">
            <v>40706</v>
          </cell>
        </row>
        <row r="793">
          <cell r="A793" t="str">
            <v>FAWS-Republic of Moldova-2000</v>
          </cell>
          <cell r="B793" t="str">
            <v>FAWS</v>
          </cell>
          <cell r="C793" t="str">
            <v>Republic of Moldova</v>
          </cell>
          <cell r="D793">
            <v>2000</v>
          </cell>
          <cell r="E793">
            <v>213</v>
          </cell>
          <cell r="F793" t="str">
            <v>1000 ha</v>
          </cell>
          <cell r="G793">
            <v>40706</v>
          </cell>
        </row>
        <row r="794">
          <cell r="A794" t="str">
            <v>OWLavailableforwoodsupply-Republic of Moldova-2000</v>
          </cell>
          <cell r="B794" t="str">
            <v>OWLavailableforwoodsupply</v>
          </cell>
          <cell r="C794" t="str">
            <v>Republic of Moldova</v>
          </cell>
          <cell r="D794">
            <v>2000</v>
          </cell>
          <cell r="E794">
            <v>0</v>
          </cell>
          <cell r="F794" t="str">
            <v>1000 ha</v>
          </cell>
          <cell r="G794">
            <v>40706</v>
          </cell>
        </row>
        <row r="795">
          <cell r="A795" t="str">
            <v>Forest-Monaco-2000</v>
          </cell>
          <cell r="B795" t="str">
            <v>Forest</v>
          </cell>
          <cell r="C795" t="str">
            <v>Monaco</v>
          </cell>
          <cell r="D795">
            <v>2000</v>
          </cell>
          <cell r="E795">
            <v>0</v>
          </cell>
          <cell r="F795" t="str">
            <v>1000 ha</v>
          </cell>
          <cell r="G795">
            <v>40706</v>
          </cell>
        </row>
        <row r="796">
          <cell r="A796" t="str">
            <v>OWL-Monaco-2000</v>
          </cell>
          <cell r="B796" t="str">
            <v>OWL</v>
          </cell>
          <cell r="C796" t="str">
            <v>Monaco</v>
          </cell>
          <cell r="D796">
            <v>2000</v>
          </cell>
          <cell r="E796">
            <v>0</v>
          </cell>
          <cell r="F796" t="str">
            <v>1000 ha</v>
          </cell>
          <cell r="G796">
            <v>40706</v>
          </cell>
        </row>
        <row r="797">
          <cell r="A797" t="str">
            <v>ForestandOWL-Monaco-2000</v>
          </cell>
          <cell r="B797" t="str">
            <v>ForestandOWL</v>
          </cell>
          <cell r="C797" t="str">
            <v>Monaco</v>
          </cell>
          <cell r="D797">
            <v>2000</v>
          </cell>
          <cell r="E797">
            <v>0</v>
          </cell>
          <cell r="F797" t="str">
            <v>1000 ha</v>
          </cell>
          <cell r="G797">
            <v>40706</v>
          </cell>
        </row>
        <row r="798">
          <cell r="A798" t="str">
            <v>FAWS-Monaco-2000</v>
          </cell>
          <cell r="B798" t="str">
            <v>FAWS</v>
          </cell>
          <cell r="C798" t="str">
            <v>Monaco</v>
          </cell>
          <cell r="D798">
            <v>2000</v>
          </cell>
          <cell r="E798">
            <v>0</v>
          </cell>
          <cell r="F798" t="str">
            <v>1000 ha</v>
          </cell>
          <cell r="G798">
            <v>40706</v>
          </cell>
        </row>
        <row r="799">
          <cell r="A799" t="str">
            <v>OWLavailableforwoodsupply-Monaco-2000</v>
          </cell>
          <cell r="B799" t="str">
            <v>OWLavailableforwoodsupply</v>
          </cell>
          <cell r="C799" t="str">
            <v>Monaco</v>
          </cell>
          <cell r="D799">
            <v>2000</v>
          </cell>
          <cell r="E799">
            <v>0</v>
          </cell>
          <cell r="F799" t="str">
            <v>1000 ha</v>
          </cell>
          <cell r="G799">
            <v>40706</v>
          </cell>
        </row>
        <row r="800">
          <cell r="A800" t="str">
            <v>Forest-Montenegro-2000</v>
          </cell>
          <cell r="B800" t="str">
            <v>Forest</v>
          </cell>
          <cell r="C800" t="str">
            <v>Montenegro</v>
          </cell>
          <cell r="D800">
            <v>2000</v>
          </cell>
          <cell r="E800">
            <v>543</v>
          </cell>
          <cell r="F800" t="str">
            <v>1000 ha</v>
          </cell>
          <cell r="G800">
            <v>40706</v>
          </cell>
        </row>
        <row r="801">
          <cell r="A801" t="str">
            <v>OWL-Montenegro-2000</v>
          </cell>
          <cell r="B801" t="str">
            <v>OWL</v>
          </cell>
          <cell r="C801" t="str">
            <v>Montenegro</v>
          </cell>
          <cell r="D801">
            <v>2000</v>
          </cell>
          <cell r="E801">
            <v>175</v>
          </cell>
          <cell r="F801" t="str">
            <v>1000 ha</v>
          </cell>
          <cell r="G801">
            <v>40706</v>
          </cell>
        </row>
        <row r="802">
          <cell r="A802" t="str">
            <v>ForestandOWL-Montenegro-2000</v>
          </cell>
          <cell r="B802" t="str">
            <v>ForestandOWL</v>
          </cell>
          <cell r="C802" t="str">
            <v>Montenegro</v>
          </cell>
          <cell r="D802">
            <v>2000</v>
          </cell>
          <cell r="E802">
            <v>718</v>
          </cell>
          <cell r="F802" t="str">
            <v>1000 ha</v>
          </cell>
          <cell r="G802">
            <v>40706</v>
          </cell>
        </row>
        <row r="803">
          <cell r="A803" t="str">
            <v>FAWS-Montenegro-2000</v>
          </cell>
          <cell r="B803" t="str">
            <v>FAWS</v>
          </cell>
          <cell r="C803" t="str">
            <v>Montenegro</v>
          </cell>
          <cell r="D803">
            <v>2000</v>
          </cell>
          <cell r="E803">
            <v>0</v>
          </cell>
          <cell r="F803" t="str">
            <v>1000 ha</v>
          </cell>
          <cell r="G803">
            <v>40706</v>
          </cell>
        </row>
        <row r="804">
          <cell r="A804" t="str">
            <v>OWLavailableforwoodsupply-Montenegro-2000</v>
          </cell>
          <cell r="B804" t="str">
            <v>OWLavailableforwoodsupply</v>
          </cell>
          <cell r="C804" t="str">
            <v>Montenegro</v>
          </cell>
          <cell r="D804">
            <v>2000</v>
          </cell>
          <cell r="E804">
            <v>0</v>
          </cell>
          <cell r="F804" t="str">
            <v>1000 ha</v>
          </cell>
          <cell r="G804">
            <v>40706</v>
          </cell>
        </row>
        <row r="805">
          <cell r="A805" t="str">
            <v>Forest-Netherlands-2000</v>
          </cell>
          <cell r="B805" t="str">
            <v>Forest</v>
          </cell>
          <cell r="C805" t="str">
            <v>Netherlands</v>
          </cell>
          <cell r="D805">
            <v>2000</v>
          </cell>
          <cell r="E805">
            <v>360</v>
          </cell>
          <cell r="F805" t="str">
            <v>1000 ha</v>
          </cell>
          <cell r="G805">
            <v>40706</v>
          </cell>
        </row>
        <row r="806">
          <cell r="A806" t="str">
            <v>OWL-Netherlands-2000</v>
          </cell>
          <cell r="B806" t="str">
            <v>OWL</v>
          </cell>
          <cell r="C806" t="str">
            <v>Netherlands</v>
          </cell>
          <cell r="D806">
            <v>2000</v>
          </cell>
          <cell r="E806">
            <v>0</v>
          </cell>
          <cell r="F806" t="str">
            <v>1000 ha</v>
          </cell>
          <cell r="G806">
            <v>40706</v>
          </cell>
        </row>
        <row r="807">
          <cell r="A807" t="str">
            <v>ForestandOWL-Netherlands-2000</v>
          </cell>
          <cell r="B807" t="str">
            <v>ForestandOWL</v>
          </cell>
          <cell r="C807" t="str">
            <v>Netherlands</v>
          </cell>
          <cell r="D807">
            <v>2000</v>
          </cell>
          <cell r="E807">
            <v>360</v>
          </cell>
          <cell r="F807" t="str">
            <v>1000 ha</v>
          </cell>
          <cell r="G807">
            <v>40706</v>
          </cell>
        </row>
        <row r="808">
          <cell r="A808" t="str">
            <v>FAWS-Netherlands-2000</v>
          </cell>
          <cell r="B808" t="str">
            <v>FAWS</v>
          </cell>
          <cell r="C808" t="str">
            <v>Netherlands</v>
          </cell>
          <cell r="D808">
            <v>2000</v>
          </cell>
          <cell r="E808">
            <v>290</v>
          </cell>
          <cell r="F808" t="str">
            <v>1000 ha</v>
          </cell>
          <cell r="G808">
            <v>40706</v>
          </cell>
        </row>
        <row r="809">
          <cell r="A809" t="str">
            <v>OWLavailableforwoodsupply-Netherlands-2000</v>
          </cell>
          <cell r="B809" t="str">
            <v>OWLavailableforwoodsupply</v>
          </cell>
          <cell r="C809" t="str">
            <v>Netherlands</v>
          </cell>
          <cell r="D809">
            <v>2000</v>
          </cell>
          <cell r="E809">
            <v>0</v>
          </cell>
          <cell r="F809" t="str">
            <v>1000 ha</v>
          </cell>
          <cell r="G809">
            <v>40706</v>
          </cell>
        </row>
        <row r="810">
          <cell r="A810" t="str">
            <v>Forest-Norway-2000</v>
          </cell>
          <cell r="B810" t="str">
            <v>Forest</v>
          </cell>
          <cell r="C810" t="str">
            <v>Norway</v>
          </cell>
          <cell r="D810">
            <v>2000</v>
          </cell>
          <cell r="E810">
            <v>9301</v>
          </cell>
          <cell r="F810" t="str">
            <v>1000 ha</v>
          </cell>
          <cell r="G810">
            <v>40706</v>
          </cell>
        </row>
        <row r="811">
          <cell r="A811" t="str">
            <v>OWL-Norway-2000</v>
          </cell>
          <cell r="B811" t="str">
            <v>OWL</v>
          </cell>
          <cell r="C811" t="str">
            <v>Norway</v>
          </cell>
          <cell r="D811">
            <v>2000</v>
          </cell>
          <cell r="E811">
            <v>2699</v>
          </cell>
          <cell r="F811" t="str">
            <v>1000 ha</v>
          </cell>
          <cell r="G811">
            <v>40706</v>
          </cell>
        </row>
        <row r="812">
          <cell r="A812" t="str">
            <v>ForestandOWL-Norway-2000</v>
          </cell>
          <cell r="B812" t="str">
            <v>ForestandOWL</v>
          </cell>
          <cell r="C812" t="str">
            <v>Norway</v>
          </cell>
          <cell r="D812">
            <v>2000</v>
          </cell>
          <cell r="E812">
            <v>12000</v>
          </cell>
          <cell r="F812" t="str">
            <v>1000 ha</v>
          </cell>
          <cell r="G812">
            <v>40706</v>
          </cell>
        </row>
        <row r="813">
          <cell r="A813" t="str">
            <v>FAWS-Norway-2000</v>
          </cell>
          <cell r="B813" t="str">
            <v>FAWS</v>
          </cell>
          <cell r="C813" t="str">
            <v>Norway</v>
          </cell>
          <cell r="D813">
            <v>2000</v>
          </cell>
          <cell r="E813">
            <v>6519</v>
          </cell>
          <cell r="F813" t="str">
            <v>1000 ha</v>
          </cell>
          <cell r="G813">
            <v>40706</v>
          </cell>
        </row>
        <row r="814">
          <cell r="A814" t="str">
            <v>OWLavailableforwoodsupply-Norway-2000</v>
          </cell>
          <cell r="B814" t="str">
            <v>OWLavailableforwoodsupply</v>
          </cell>
          <cell r="C814" t="str">
            <v>Norway</v>
          </cell>
          <cell r="D814">
            <v>2000</v>
          </cell>
          <cell r="E814">
            <v>0</v>
          </cell>
          <cell r="F814" t="str">
            <v>1000 ha</v>
          </cell>
          <cell r="G814">
            <v>40706</v>
          </cell>
        </row>
        <row r="815">
          <cell r="A815" t="str">
            <v>Forest-Poland-2000</v>
          </cell>
          <cell r="B815" t="str">
            <v>Forest</v>
          </cell>
          <cell r="C815" t="str">
            <v>Poland</v>
          </cell>
          <cell r="D815">
            <v>2000</v>
          </cell>
          <cell r="E815">
            <v>9059</v>
          </cell>
          <cell r="F815" t="str">
            <v>1000 ha</v>
          </cell>
          <cell r="G815">
            <v>40706</v>
          </cell>
        </row>
        <row r="816">
          <cell r="A816" t="str">
            <v>OWL-Poland-2000</v>
          </cell>
          <cell r="B816" t="str">
            <v>OWL</v>
          </cell>
          <cell r="C816" t="str">
            <v>Poland</v>
          </cell>
          <cell r="D816">
            <v>2000</v>
          </cell>
          <cell r="E816">
            <v>0</v>
          </cell>
          <cell r="F816" t="str">
            <v>1000 ha</v>
          </cell>
          <cell r="G816">
            <v>40706</v>
          </cell>
        </row>
        <row r="817">
          <cell r="A817" t="str">
            <v>ForestandOWL-Poland-2000</v>
          </cell>
          <cell r="B817" t="str">
            <v>ForestandOWL</v>
          </cell>
          <cell r="C817" t="str">
            <v>Poland</v>
          </cell>
          <cell r="D817">
            <v>2000</v>
          </cell>
          <cell r="E817">
            <v>0</v>
          </cell>
          <cell r="F817" t="str">
            <v>1000 ha</v>
          </cell>
          <cell r="G817">
            <v>40706</v>
          </cell>
        </row>
        <row r="818">
          <cell r="A818" t="str">
            <v>FAWS-Poland-2000</v>
          </cell>
          <cell r="B818" t="str">
            <v>FAWS</v>
          </cell>
          <cell r="C818" t="str">
            <v>Poland</v>
          </cell>
          <cell r="D818">
            <v>2000</v>
          </cell>
          <cell r="E818">
            <v>8342</v>
          </cell>
          <cell r="F818" t="str">
            <v>1000 ha</v>
          </cell>
          <cell r="G818">
            <v>40706</v>
          </cell>
        </row>
        <row r="819">
          <cell r="A819" t="str">
            <v>OWLavailableforwoodsupply-Poland-2000</v>
          </cell>
          <cell r="B819" t="str">
            <v>OWLavailableforwoodsupply</v>
          </cell>
          <cell r="C819" t="str">
            <v>Poland</v>
          </cell>
          <cell r="D819">
            <v>2000</v>
          </cell>
          <cell r="E819">
            <v>0</v>
          </cell>
          <cell r="F819" t="str">
            <v>1000 ha</v>
          </cell>
          <cell r="G819">
            <v>40706</v>
          </cell>
        </row>
        <row r="820">
          <cell r="A820" t="str">
            <v>Forest-Portugal-2000</v>
          </cell>
          <cell r="B820" t="str">
            <v>Forest</v>
          </cell>
          <cell r="C820" t="str">
            <v>Portugal</v>
          </cell>
          <cell r="D820">
            <v>2000</v>
          </cell>
          <cell r="E820">
            <v>3583</v>
          </cell>
          <cell r="F820" t="str">
            <v>1000 ha</v>
          </cell>
          <cell r="G820">
            <v>40706</v>
          </cell>
        </row>
        <row r="821">
          <cell r="A821" t="str">
            <v>OWL-Portugal-2000</v>
          </cell>
          <cell r="B821" t="str">
            <v>OWL</v>
          </cell>
          <cell r="C821" t="str">
            <v>Portugal</v>
          </cell>
          <cell r="D821">
            <v>2000</v>
          </cell>
          <cell r="E821">
            <v>84</v>
          </cell>
          <cell r="F821" t="str">
            <v>1000 ha</v>
          </cell>
          <cell r="G821">
            <v>40706</v>
          </cell>
        </row>
        <row r="822">
          <cell r="A822" t="str">
            <v>ForestandOWL-Portugal-2000</v>
          </cell>
          <cell r="B822" t="str">
            <v>ForestandOWL</v>
          </cell>
          <cell r="C822" t="str">
            <v>Portugal</v>
          </cell>
          <cell r="D822">
            <v>2000</v>
          </cell>
          <cell r="E822">
            <v>3667</v>
          </cell>
          <cell r="F822" t="str">
            <v>1000 ha</v>
          </cell>
          <cell r="G822">
            <v>40706</v>
          </cell>
        </row>
        <row r="823">
          <cell r="A823" t="str">
            <v>FAWS-Portugal-2000</v>
          </cell>
          <cell r="B823" t="str">
            <v>FAWS</v>
          </cell>
          <cell r="C823" t="str">
            <v>Portugal</v>
          </cell>
          <cell r="D823">
            <v>2000</v>
          </cell>
          <cell r="E823">
            <v>2009</v>
          </cell>
          <cell r="F823" t="str">
            <v>1000 ha</v>
          </cell>
          <cell r="G823">
            <v>40706</v>
          </cell>
        </row>
        <row r="824">
          <cell r="A824" t="str">
            <v>OWLavailableforwoodsupply-Portugal-2000</v>
          </cell>
          <cell r="B824" t="str">
            <v>OWLavailableforwoodsupply</v>
          </cell>
          <cell r="C824" t="str">
            <v>Portugal</v>
          </cell>
          <cell r="D824">
            <v>2000</v>
          </cell>
          <cell r="E824">
            <v>0</v>
          </cell>
          <cell r="F824" t="str">
            <v>1000 ha</v>
          </cell>
          <cell r="G824">
            <v>40706</v>
          </cell>
        </row>
        <row r="825">
          <cell r="A825" t="str">
            <v>Forest-Romania-2000</v>
          </cell>
          <cell r="B825" t="str">
            <v>Forest</v>
          </cell>
          <cell r="C825" t="str">
            <v>Romania</v>
          </cell>
          <cell r="D825">
            <v>2000</v>
          </cell>
          <cell r="E825">
            <v>6366</v>
          </cell>
          <cell r="F825" t="str">
            <v>1000 ha</v>
          </cell>
          <cell r="G825">
            <v>40706</v>
          </cell>
        </row>
        <row r="826">
          <cell r="A826" t="str">
            <v>OWL-Romania-2000</v>
          </cell>
          <cell r="B826" t="str">
            <v>OWL</v>
          </cell>
          <cell r="C826" t="str">
            <v>Romania</v>
          </cell>
          <cell r="D826">
            <v>2000</v>
          </cell>
          <cell r="E826">
            <v>234.2</v>
          </cell>
          <cell r="F826" t="str">
            <v>1000 ha</v>
          </cell>
          <cell r="G826">
            <v>40706</v>
          </cell>
        </row>
        <row r="827">
          <cell r="A827" t="str">
            <v>ForestandOWL-Romania-2000</v>
          </cell>
          <cell r="B827" t="str">
            <v>ForestandOWL</v>
          </cell>
          <cell r="C827" t="str">
            <v>Romania</v>
          </cell>
          <cell r="D827">
            <v>2000</v>
          </cell>
          <cell r="E827">
            <v>6600.2</v>
          </cell>
          <cell r="F827" t="str">
            <v>1000 ha</v>
          </cell>
          <cell r="G827">
            <v>40706</v>
          </cell>
        </row>
        <row r="828">
          <cell r="A828" t="str">
            <v>FAWS-Romania-2000</v>
          </cell>
          <cell r="B828" t="str">
            <v>FAWS</v>
          </cell>
          <cell r="C828" t="str">
            <v>Romania</v>
          </cell>
          <cell r="D828">
            <v>2000</v>
          </cell>
          <cell r="E828">
            <v>4627.5</v>
          </cell>
          <cell r="F828" t="str">
            <v>1000 ha</v>
          </cell>
          <cell r="G828">
            <v>40706</v>
          </cell>
        </row>
        <row r="829">
          <cell r="A829" t="str">
            <v>OWLavailableforwoodsupply-Romania-2000</v>
          </cell>
          <cell r="B829" t="str">
            <v>OWLavailableforwoodsupply</v>
          </cell>
          <cell r="C829" t="str">
            <v>Romania</v>
          </cell>
          <cell r="D829">
            <v>2000</v>
          </cell>
          <cell r="E829">
            <v>0</v>
          </cell>
          <cell r="F829" t="str">
            <v>1000 ha</v>
          </cell>
          <cell r="G829">
            <v>40706</v>
          </cell>
        </row>
        <row r="830">
          <cell r="A830" t="str">
            <v>Forest-Russian Federation-2000</v>
          </cell>
          <cell r="B830" t="str">
            <v>Forest</v>
          </cell>
          <cell r="C830" t="str">
            <v>Russian Federation</v>
          </cell>
          <cell r="D830">
            <v>2000</v>
          </cell>
          <cell r="E830">
            <v>809268.5</v>
          </cell>
          <cell r="F830" t="str">
            <v>1000 ha</v>
          </cell>
          <cell r="G830">
            <v>40706</v>
          </cell>
        </row>
        <row r="831">
          <cell r="A831" t="str">
            <v>OWL-Russian Federation-2000</v>
          </cell>
          <cell r="B831" t="str">
            <v>OWL</v>
          </cell>
          <cell r="C831" t="str">
            <v>Russian Federation</v>
          </cell>
          <cell r="D831">
            <v>2000</v>
          </cell>
          <cell r="E831">
            <v>72705.7</v>
          </cell>
          <cell r="F831" t="str">
            <v>1000 ha</v>
          </cell>
          <cell r="G831">
            <v>40706</v>
          </cell>
        </row>
        <row r="832">
          <cell r="A832" t="str">
            <v>ForestandOWL-Russian Federation-2000</v>
          </cell>
          <cell r="B832" t="str">
            <v>ForestandOWL</v>
          </cell>
          <cell r="C832" t="str">
            <v>Russian Federation</v>
          </cell>
          <cell r="D832">
            <v>2000</v>
          </cell>
          <cell r="E832">
            <v>881974.2</v>
          </cell>
          <cell r="F832" t="str">
            <v>1000 ha</v>
          </cell>
          <cell r="G832">
            <v>40706</v>
          </cell>
        </row>
        <row r="833">
          <cell r="A833" t="str">
            <v>FAWS-Russian Federation-2000</v>
          </cell>
          <cell r="B833" t="str">
            <v>FAWS</v>
          </cell>
          <cell r="C833" t="str">
            <v>Russian Federation</v>
          </cell>
          <cell r="D833">
            <v>2000</v>
          </cell>
          <cell r="E833">
            <v>331461</v>
          </cell>
          <cell r="F833" t="str">
            <v>1000 ha</v>
          </cell>
          <cell r="G833">
            <v>40706</v>
          </cell>
        </row>
        <row r="834">
          <cell r="A834" t="str">
            <v>OWLavailableforwoodsupply-Russian Federation-2000</v>
          </cell>
          <cell r="B834" t="str">
            <v>OWLavailableforwoodsupply</v>
          </cell>
          <cell r="C834" t="str">
            <v>Russian Federation</v>
          </cell>
          <cell r="D834">
            <v>2000</v>
          </cell>
          <cell r="E834">
            <v>0</v>
          </cell>
          <cell r="F834" t="str">
            <v>1000 ha</v>
          </cell>
          <cell r="G834">
            <v>40706</v>
          </cell>
        </row>
        <row r="835">
          <cell r="A835" t="str">
            <v>Forest-Serbia-2000</v>
          </cell>
          <cell r="B835" t="str">
            <v>Forest</v>
          </cell>
          <cell r="C835" t="str">
            <v>Serbia</v>
          </cell>
          <cell r="D835">
            <v>2000</v>
          </cell>
          <cell r="E835">
            <v>1822</v>
          </cell>
          <cell r="F835" t="str">
            <v>1000 ha</v>
          </cell>
          <cell r="G835">
            <v>40706</v>
          </cell>
        </row>
        <row r="836">
          <cell r="A836" t="str">
            <v>OWL-Serbia-2000</v>
          </cell>
          <cell r="B836" t="str">
            <v>OWL</v>
          </cell>
          <cell r="C836" t="str">
            <v>Serbia</v>
          </cell>
          <cell r="D836">
            <v>2000</v>
          </cell>
          <cell r="E836">
            <v>162</v>
          </cell>
          <cell r="F836" t="str">
            <v>1000 ha</v>
          </cell>
          <cell r="G836">
            <v>40706</v>
          </cell>
        </row>
        <row r="837">
          <cell r="A837" t="str">
            <v>ForestandOWL-Serbia-2000</v>
          </cell>
          <cell r="B837" t="str">
            <v>ForestandOWL</v>
          </cell>
          <cell r="C837" t="str">
            <v>Serbia</v>
          </cell>
          <cell r="D837">
            <v>2000</v>
          </cell>
          <cell r="E837">
            <v>1984</v>
          </cell>
          <cell r="F837" t="str">
            <v>1000 ha</v>
          </cell>
          <cell r="G837">
            <v>40706</v>
          </cell>
        </row>
        <row r="838">
          <cell r="A838" t="str">
            <v>FAWS-Serbia-2000</v>
          </cell>
          <cell r="B838" t="str">
            <v>FAWS</v>
          </cell>
          <cell r="C838" t="str">
            <v>Serbia</v>
          </cell>
          <cell r="D838">
            <v>2000</v>
          </cell>
          <cell r="E838">
            <v>1539</v>
          </cell>
          <cell r="F838" t="str">
            <v>1000 ha</v>
          </cell>
          <cell r="G838">
            <v>40706</v>
          </cell>
        </row>
        <row r="839">
          <cell r="A839" t="str">
            <v>OWLavailableforwoodsupply-Serbia-2000</v>
          </cell>
          <cell r="B839" t="str">
            <v>OWLavailableforwoodsupply</v>
          </cell>
          <cell r="C839" t="str">
            <v>Serbia</v>
          </cell>
          <cell r="D839">
            <v>2000</v>
          </cell>
          <cell r="E839">
            <v>0</v>
          </cell>
          <cell r="F839" t="str">
            <v>1000 ha</v>
          </cell>
          <cell r="G839">
            <v>40706</v>
          </cell>
        </row>
        <row r="840">
          <cell r="A840" t="str">
            <v>Forest-Slovak Republic-2000</v>
          </cell>
          <cell r="B840" t="str">
            <v>Forest</v>
          </cell>
          <cell r="C840" t="str">
            <v>Slovak Republic</v>
          </cell>
          <cell r="D840">
            <v>2000</v>
          </cell>
          <cell r="E840">
            <v>1921.4</v>
          </cell>
          <cell r="F840" t="str">
            <v>1000 ha</v>
          </cell>
          <cell r="G840">
            <v>40706</v>
          </cell>
        </row>
        <row r="841">
          <cell r="A841" t="str">
            <v>OWL-Slovak Republic-2000</v>
          </cell>
          <cell r="B841" t="str">
            <v>OWL</v>
          </cell>
          <cell r="C841" t="str">
            <v>Slovak Republic</v>
          </cell>
          <cell r="D841">
            <v>2000</v>
          </cell>
          <cell r="E841">
            <v>0</v>
          </cell>
          <cell r="F841" t="str">
            <v>1000 ha</v>
          </cell>
          <cell r="G841">
            <v>40706</v>
          </cell>
        </row>
        <row r="842">
          <cell r="A842" t="str">
            <v>ForestandOWL-Slovak Republic-2000</v>
          </cell>
          <cell r="B842" t="str">
            <v>ForestandOWL</v>
          </cell>
          <cell r="C842" t="str">
            <v>Slovak Republic</v>
          </cell>
          <cell r="D842">
            <v>2000</v>
          </cell>
          <cell r="E842">
            <v>1921.4</v>
          </cell>
          <cell r="F842" t="str">
            <v>1000 ha</v>
          </cell>
          <cell r="G842">
            <v>40706</v>
          </cell>
        </row>
        <row r="843">
          <cell r="A843" t="str">
            <v>FAWS-Slovak Republic-2000</v>
          </cell>
          <cell r="B843" t="str">
            <v>FAWS</v>
          </cell>
          <cell r="C843" t="str">
            <v>Slovak Republic</v>
          </cell>
          <cell r="D843">
            <v>2000</v>
          </cell>
          <cell r="E843">
            <v>1767.1</v>
          </cell>
          <cell r="F843" t="str">
            <v>1000 ha</v>
          </cell>
          <cell r="G843">
            <v>40706</v>
          </cell>
        </row>
        <row r="844">
          <cell r="A844" t="str">
            <v>OWLavailableforwoodsupply-Slovak Republic-2000</v>
          </cell>
          <cell r="B844" t="str">
            <v>OWLavailableforwoodsupply</v>
          </cell>
          <cell r="C844" t="str">
            <v>Slovak Republic</v>
          </cell>
          <cell r="D844">
            <v>2000</v>
          </cell>
          <cell r="E844">
            <v>0</v>
          </cell>
          <cell r="F844" t="str">
            <v>1000 ha</v>
          </cell>
          <cell r="G844">
            <v>40706</v>
          </cell>
        </row>
        <row r="845">
          <cell r="A845" t="str">
            <v>Forest-Slovenia-2000</v>
          </cell>
          <cell r="B845" t="str">
            <v>Forest</v>
          </cell>
          <cell r="C845" t="str">
            <v>Slovenia</v>
          </cell>
          <cell r="D845">
            <v>2000</v>
          </cell>
          <cell r="E845">
            <v>1239</v>
          </cell>
          <cell r="F845" t="str">
            <v>1000 ha</v>
          </cell>
          <cell r="G845">
            <v>40706</v>
          </cell>
        </row>
        <row r="846">
          <cell r="A846" t="str">
            <v>OWL-Slovenia-2000</v>
          </cell>
          <cell r="B846" t="str">
            <v>OWL</v>
          </cell>
          <cell r="C846" t="str">
            <v>Slovenia</v>
          </cell>
          <cell r="D846">
            <v>2000</v>
          </cell>
          <cell r="E846">
            <v>44</v>
          </cell>
          <cell r="F846" t="str">
            <v>1000 ha</v>
          </cell>
          <cell r="G846">
            <v>40706</v>
          </cell>
        </row>
        <row r="847">
          <cell r="A847" t="str">
            <v>ForestandOWL-Slovenia-2000</v>
          </cell>
          <cell r="B847" t="str">
            <v>ForestandOWL</v>
          </cell>
          <cell r="C847" t="str">
            <v>Slovenia</v>
          </cell>
          <cell r="D847">
            <v>2000</v>
          </cell>
          <cell r="E847">
            <v>1283</v>
          </cell>
          <cell r="F847" t="str">
            <v>1000 ha</v>
          </cell>
          <cell r="G847">
            <v>40706</v>
          </cell>
        </row>
        <row r="848">
          <cell r="A848" t="str">
            <v>FAWS-Slovenia-2000</v>
          </cell>
          <cell r="B848" t="str">
            <v>FAWS</v>
          </cell>
          <cell r="C848" t="str">
            <v>Slovenia</v>
          </cell>
          <cell r="D848">
            <v>2000</v>
          </cell>
          <cell r="E848">
            <v>1130</v>
          </cell>
          <cell r="F848" t="str">
            <v>1000 ha</v>
          </cell>
          <cell r="G848">
            <v>40706</v>
          </cell>
        </row>
        <row r="849">
          <cell r="A849" t="str">
            <v>OWLavailableforwoodsupply-Slovenia-2000</v>
          </cell>
          <cell r="B849" t="str">
            <v>OWLavailableforwoodsupply</v>
          </cell>
          <cell r="C849" t="str">
            <v>Slovenia</v>
          </cell>
          <cell r="D849">
            <v>2000</v>
          </cell>
          <cell r="E849">
            <v>44</v>
          </cell>
          <cell r="F849" t="str">
            <v>1000 ha</v>
          </cell>
          <cell r="G849">
            <v>40706</v>
          </cell>
        </row>
        <row r="850">
          <cell r="A850" t="str">
            <v>Forest-Spain-2000</v>
          </cell>
          <cell r="B850" t="str">
            <v>Forest</v>
          </cell>
          <cell r="C850" t="str">
            <v>Spain</v>
          </cell>
          <cell r="D850">
            <v>2000</v>
          </cell>
          <cell r="E850">
            <v>16436</v>
          </cell>
          <cell r="F850" t="str">
            <v>1000 ha</v>
          </cell>
          <cell r="G850">
            <v>40706</v>
          </cell>
        </row>
        <row r="851">
          <cell r="A851" t="str">
            <v>OWL-Spain-2000</v>
          </cell>
          <cell r="B851" t="str">
            <v>OWL</v>
          </cell>
          <cell r="C851" t="str">
            <v>Spain</v>
          </cell>
          <cell r="D851">
            <v>2000</v>
          </cell>
          <cell r="E851">
            <v>11016</v>
          </cell>
          <cell r="F851" t="str">
            <v>1000 ha</v>
          </cell>
          <cell r="G851">
            <v>40706</v>
          </cell>
        </row>
        <row r="852">
          <cell r="A852" t="str">
            <v>ForestandOWL-Spain-2000</v>
          </cell>
          <cell r="B852" t="str">
            <v>ForestandOWL</v>
          </cell>
          <cell r="C852" t="str">
            <v>Spain</v>
          </cell>
          <cell r="D852">
            <v>2000</v>
          </cell>
          <cell r="E852">
            <v>27452</v>
          </cell>
          <cell r="F852" t="str">
            <v>1000 ha</v>
          </cell>
          <cell r="G852">
            <v>40706</v>
          </cell>
        </row>
        <row r="853">
          <cell r="A853" t="str">
            <v>FAWS-Spain-2000</v>
          </cell>
          <cell r="B853" t="str">
            <v>FAWS</v>
          </cell>
          <cell r="C853" t="str">
            <v>Spain</v>
          </cell>
          <cell r="D853">
            <v>2000</v>
          </cell>
          <cell r="E853">
            <v>0</v>
          </cell>
          <cell r="F853" t="str">
            <v>1000 ha</v>
          </cell>
          <cell r="G853">
            <v>40706</v>
          </cell>
        </row>
        <row r="854">
          <cell r="A854" t="str">
            <v>OWLavailableforwoodsupply-Spain-2000</v>
          </cell>
          <cell r="B854" t="str">
            <v>OWLavailableforwoodsupply</v>
          </cell>
          <cell r="C854" t="str">
            <v>Spain</v>
          </cell>
          <cell r="D854">
            <v>2000</v>
          </cell>
          <cell r="E854">
            <v>0</v>
          </cell>
          <cell r="F854" t="str">
            <v>1000 ha</v>
          </cell>
          <cell r="G854">
            <v>40706</v>
          </cell>
        </row>
        <row r="855">
          <cell r="A855" t="str">
            <v>Forest-Sweden-2000</v>
          </cell>
          <cell r="B855" t="str">
            <v>Forest</v>
          </cell>
          <cell r="C855" t="str">
            <v>Sweden</v>
          </cell>
          <cell r="D855">
            <v>2000</v>
          </cell>
          <cell r="E855">
            <v>27415</v>
          </cell>
          <cell r="F855" t="str">
            <v>1000 ha</v>
          </cell>
          <cell r="G855">
            <v>40706</v>
          </cell>
        </row>
        <row r="856">
          <cell r="A856" t="str">
            <v>OWL-Sweden-2000</v>
          </cell>
          <cell r="B856" t="str">
            <v>OWL</v>
          </cell>
          <cell r="C856" t="str">
            <v>Sweden</v>
          </cell>
          <cell r="D856">
            <v>2000</v>
          </cell>
          <cell r="E856">
            <v>3238</v>
          </cell>
          <cell r="F856" t="str">
            <v>1000 ha</v>
          </cell>
          <cell r="G856">
            <v>40706</v>
          </cell>
        </row>
        <row r="857">
          <cell r="A857" t="str">
            <v>ForestandOWL-Sweden-2000</v>
          </cell>
          <cell r="B857" t="str">
            <v>ForestandOWL</v>
          </cell>
          <cell r="C857" t="str">
            <v>Sweden</v>
          </cell>
          <cell r="D857">
            <v>2000</v>
          </cell>
          <cell r="E857">
            <v>30653</v>
          </cell>
          <cell r="F857" t="str">
            <v>1000 ha</v>
          </cell>
          <cell r="G857">
            <v>40706</v>
          </cell>
        </row>
        <row r="858">
          <cell r="A858" t="str">
            <v>FAWS-Sweden-2000</v>
          </cell>
          <cell r="B858" t="str">
            <v>FAWS</v>
          </cell>
          <cell r="C858" t="str">
            <v>Sweden</v>
          </cell>
          <cell r="D858">
            <v>2000</v>
          </cell>
          <cell r="E858">
            <v>21076</v>
          </cell>
          <cell r="F858" t="str">
            <v>1000 ha</v>
          </cell>
          <cell r="G858">
            <v>40706</v>
          </cell>
        </row>
        <row r="859">
          <cell r="A859" t="str">
            <v>OWLavailableforwoodsupply-Sweden-2000</v>
          </cell>
          <cell r="B859" t="str">
            <v>OWLavailableforwoodsupply</v>
          </cell>
          <cell r="C859" t="str">
            <v>Sweden</v>
          </cell>
          <cell r="D859">
            <v>2000</v>
          </cell>
          <cell r="E859">
            <v>0</v>
          </cell>
          <cell r="F859" t="str">
            <v>1000 ha</v>
          </cell>
          <cell r="G859">
            <v>40706</v>
          </cell>
        </row>
        <row r="860">
          <cell r="A860" t="str">
            <v>Forest-Switzerland-2000</v>
          </cell>
          <cell r="B860" t="str">
            <v>Forest</v>
          </cell>
          <cell r="C860" t="str">
            <v>Switzerland</v>
          </cell>
          <cell r="D860">
            <v>2000</v>
          </cell>
          <cell r="E860">
            <v>1199</v>
          </cell>
          <cell r="F860" t="str">
            <v>1000 ha</v>
          </cell>
          <cell r="G860">
            <v>40706</v>
          </cell>
        </row>
        <row r="861">
          <cell r="A861" t="str">
            <v>OWL-Switzerland-2000</v>
          </cell>
          <cell r="B861" t="str">
            <v>OWL</v>
          </cell>
          <cell r="C861" t="str">
            <v>Switzerland</v>
          </cell>
          <cell r="D861">
            <v>2000</v>
          </cell>
          <cell r="E861">
            <v>64</v>
          </cell>
          <cell r="F861" t="str">
            <v>1000 ha</v>
          </cell>
          <cell r="G861">
            <v>40706</v>
          </cell>
        </row>
        <row r="862">
          <cell r="A862" t="str">
            <v>ForestandOWL-Switzerland-2000</v>
          </cell>
          <cell r="B862" t="str">
            <v>ForestandOWL</v>
          </cell>
          <cell r="C862" t="str">
            <v>Switzerland</v>
          </cell>
          <cell r="D862">
            <v>2000</v>
          </cell>
          <cell r="E862">
            <v>1263</v>
          </cell>
          <cell r="F862" t="str">
            <v>1000 ha</v>
          </cell>
          <cell r="G862">
            <v>40706</v>
          </cell>
        </row>
        <row r="863">
          <cell r="A863" t="str">
            <v>FAWS-Switzerland-2000</v>
          </cell>
          <cell r="B863" t="str">
            <v>FAWS</v>
          </cell>
          <cell r="C863" t="str">
            <v>Switzerland</v>
          </cell>
          <cell r="D863">
            <v>2000</v>
          </cell>
          <cell r="E863">
            <v>1165</v>
          </cell>
          <cell r="F863" t="str">
            <v>1000 ha</v>
          </cell>
          <cell r="G863">
            <v>40706</v>
          </cell>
        </row>
        <row r="864">
          <cell r="A864" t="str">
            <v>OWLavailableforwoodsupply-Switzerland-2000</v>
          </cell>
          <cell r="B864" t="str">
            <v>OWLavailableforwoodsupply</v>
          </cell>
          <cell r="C864" t="str">
            <v>Switzerland</v>
          </cell>
          <cell r="D864">
            <v>2000</v>
          </cell>
          <cell r="E864">
            <v>0</v>
          </cell>
          <cell r="F864" t="str">
            <v>1000 ha</v>
          </cell>
          <cell r="G864">
            <v>40706</v>
          </cell>
        </row>
        <row r="865">
          <cell r="A865" t="str">
            <v>Forest-The former Yugoslav Republic of Macedonia-2000</v>
          </cell>
          <cell r="B865" t="str">
            <v>Forest</v>
          </cell>
          <cell r="C865" t="str">
            <v>The former Yugoslav Republic of Macedonia</v>
          </cell>
          <cell r="D865">
            <v>2000</v>
          </cell>
          <cell r="E865">
            <v>906</v>
          </cell>
          <cell r="F865" t="str">
            <v>1000 ha</v>
          </cell>
          <cell r="G865">
            <v>40706</v>
          </cell>
        </row>
        <row r="866">
          <cell r="A866" t="str">
            <v>OWL-The former Yugoslav Republic of Macedonia-2000</v>
          </cell>
          <cell r="B866" t="str">
            <v>OWL</v>
          </cell>
          <cell r="C866" t="str">
            <v>The former Yugoslav Republic of Macedonia</v>
          </cell>
          <cell r="D866">
            <v>2000</v>
          </cell>
          <cell r="E866">
            <v>82</v>
          </cell>
          <cell r="F866" t="str">
            <v>1000 ha</v>
          </cell>
          <cell r="G866">
            <v>40706</v>
          </cell>
        </row>
        <row r="867">
          <cell r="A867" t="str">
            <v>ForestandOWL-The former Yugoslav Republic of Macedonia-2000</v>
          </cell>
          <cell r="B867" t="str">
            <v>ForestandOWL</v>
          </cell>
          <cell r="C867" t="str">
            <v>The former Yugoslav Republic of Macedonia</v>
          </cell>
          <cell r="D867">
            <v>2000</v>
          </cell>
          <cell r="E867">
            <v>988</v>
          </cell>
          <cell r="F867" t="str">
            <v>1000 ha</v>
          </cell>
          <cell r="G867">
            <v>40706</v>
          </cell>
        </row>
        <row r="868">
          <cell r="A868" t="str">
            <v>FAWS-The former Yugoslav Republic of Macedonia-2000</v>
          </cell>
          <cell r="B868" t="str">
            <v>FAWS</v>
          </cell>
          <cell r="C868" t="str">
            <v>The former Yugoslav Republic of Macedonia</v>
          </cell>
          <cell r="D868">
            <v>2000</v>
          </cell>
          <cell r="E868">
            <v>745</v>
          </cell>
          <cell r="F868" t="str">
            <v>1000 ha</v>
          </cell>
          <cell r="G868">
            <v>40706</v>
          </cell>
        </row>
        <row r="869">
          <cell r="A869" t="str">
            <v>OWLavailableforwoodsupply-The former Yugoslav Republic of Macedonia-2000</v>
          </cell>
          <cell r="B869" t="str">
            <v>OWLavailableforwoodsupply</v>
          </cell>
          <cell r="C869" t="str">
            <v>The former Yugoslav Republic of Macedonia</v>
          </cell>
          <cell r="D869">
            <v>2000</v>
          </cell>
          <cell r="E869">
            <v>0</v>
          </cell>
          <cell r="F869" t="str">
            <v>1000 ha</v>
          </cell>
          <cell r="G869">
            <v>40706</v>
          </cell>
        </row>
        <row r="870">
          <cell r="A870" t="str">
            <v>Forest-Turkey-2000</v>
          </cell>
          <cell r="B870" t="str">
            <v>Forest</v>
          </cell>
          <cell r="C870" t="str">
            <v>Turkey</v>
          </cell>
          <cell r="D870">
            <v>2000</v>
          </cell>
          <cell r="E870">
            <v>10052</v>
          </cell>
          <cell r="F870" t="str">
            <v>1000 ha</v>
          </cell>
          <cell r="G870">
            <v>40706</v>
          </cell>
        </row>
        <row r="871">
          <cell r="A871" t="str">
            <v>OWL-Turkey-2000</v>
          </cell>
          <cell r="B871" t="str">
            <v>OWL</v>
          </cell>
          <cell r="C871" t="str">
            <v>Turkey</v>
          </cell>
          <cell r="D871">
            <v>2000</v>
          </cell>
          <cell r="E871">
            <v>10728</v>
          </cell>
          <cell r="F871" t="str">
            <v>1000 ha</v>
          </cell>
          <cell r="G871">
            <v>40706</v>
          </cell>
        </row>
        <row r="872">
          <cell r="A872" t="str">
            <v>ForestandOWL-Turkey-2000</v>
          </cell>
          <cell r="B872" t="str">
            <v>ForestandOWL</v>
          </cell>
          <cell r="C872" t="str">
            <v>Turkey</v>
          </cell>
          <cell r="D872">
            <v>2000</v>
          </cell>
          <cell r="E872">
            <v>20780</v>
          </cell>
          <cell r="F872" t="str">
            <v>1000 ha</v>
          </cell>
          <cell r="G872">
            <v>40706</v>
          </cell>
        </row>
        <row r="873">
          <cell r="A873" t="str">
            <v>FAWS-Turkey-2000</v>
          </cell>
          <cell r="B873" t="str">
            <v>FAWS</v>
          </cell>
          <cell r="C873" t="str">
            <v>Turkey</v>
          </cell>
          <cell r="D873">
            <v>2000</v>
          </cell>
          <cell r="E873">
            <v>8648</v>
          </cell>
          <cell r="F873" t="str">
            <v>1000 ha</v>
          </cell>
          <cell r="G873">
            <v>40706</v>
          </cell>
        </row>
        <row r="874">
          <cell r="A874" t="str">
            <v>OWLavailableforwoodsupply-Turkey-2000</v>
          </cell>
          <cell r="B874" t="str">
            <v>OWLavailableforwoodsupply</v>
          </cell>
          <cell r="C874" t="str">
            <v>Turkey</v>
          </cell>
          <cell r="D874">
            <v>2000</v>
          </cell>
          <cell r="E874">
            <v>0</v>
          </cell>
          <cell r="F874" t="str">
            <v>1000 ha</v>
          </cell>
          <cell r="G874">
            <v>40706</v>
          </cell>
        </row>
        <row r="875">
          <cell r="A875" t="str">
            <v>Forest-Ukraine-2000</v>
          </cell>
          <cell r="B875" t="str">
            <v>Forest</v>
          </cell>
          <cell r="C875" t="str">
            <v>Ukraine</v>
          </cell>
          <cell r="D875">
            <v>2000</v>
          </cell>
          <cell r="E875">
            <v>9510</v>
          </cell>
          <cell r="F875" t="str">
            <v>1000 ha</v>
          </cell>
          <cell r="G875">
            <v>40706</v>
          </cell>
        </row>
        <row r="876">
          <cell r="A876" t="str">
            <v>OWL-Ukraine-2000</v>
          </cell>
          <cell r="B876" t="str">
            <v>OWL</v>
          </cell>
          <cell r="C876" t="str">
            <v>Ukraine</v>
          </cell>
          <cell r="D876">
            <v>2000</v>
          </cell>
          <cell r="E876">
            <v>41</v>
          </cell>
          <cell r="F876" t="str">
            <v>1000 ha</v>
          </cell>
          <cell r="G876">
            <v>40706</v>
          </cell>
        </row>
        <row r="877">
          <cell r="A877" t="str">
            <v>ForestandOWL-Ukraine-2000</v>
          </cell>
          <cell r="B877" t="str">
            <v>ForestandOWL</v>
          </cell>
          <cell r="C877" t="str">
            <v>Ukraine</v>
          </cell>
          <cell r="D877">
            <v>2000</v>
          </cell>
          <cell r="E877">
            <v>9551</v>
          </cell>
          <cell r="F877" t="str">
            <v>1000 ha</v>
          </cell>
          <cell r="G877">
            <v>40706</v>
          </cell>
        </row>
        <row r="878">
          <cell r="A878" t="str">
            <v>FAWS-Ukraine-2000</v>
          </cell>
          <cell r="B878" t="str">
            <v>FAWS</v>
          </cell>
          <cell r="C878" t="str">
            <v>Ukraine</v>
          </cell>
          <cell r="D878">
            <v>2000</v>
          </cell>
          <cell r="E878">
            <v>5799</v>
          </cell>
          <cell r="F878" t="str">
            <v>1000 ha</v>
          </cell>
          <cell r="G878">
            <v>40706</v>
          </cell>
        </row>
        <row r="879">
          <cell r="A879" t="str">
            <v>OWLavailableforwoodsupply-Ukraine-2000</v>
          </cell>
          <cell r="B879" t="str">
            <v>OWLavailableforwoodsupply</v>
          </cell>
          <cell r="C879" t="str">
            <v>Ukraine</v>
          </cell>
          <cell r="D879">
            <v>2000</v>
          </cell>
          <cell r="E879">
            <v>0</v>
          </cell>
          <cell r="F879" t="str">
            <v>1000 ha</v>
          </cell>
          <cell r="G879">
            <v>40706</v>
          </cell>
        </row>
        <row r="880">
          <cell r="A880" t="str">
            <v>Forest-United Kingdom-2000</v>
          </cell>
          <cell r="B880" t="str">
            <v>Forest</v>
          </cell>
          <cell r="C880" t="str">
            <v>United Kingdom</v>
          </cell>
          <cell r="D880">
            <v>2000</v>
          </cell>
          <cell r="E880">
            <v>2793</v>
          </cell>
          <cell r="F880" t="str">
            <v>1000 ha</v>
          </cell>
          <cell r="G880">
            <v>40706</v>
          </cell>
        </row>
        <row r="881">
          <cell r="A881" t="str">
            <v>OWL-United Kingdom-2000</v>
          </cell>
          <cell r="B881" t="str">
            <v>OWL</v>
          </cell>
          <cell r="C881" t="str">
            <v>United Kingdom</v>
          </cell>
          <cell r="D881">
            <v>2000</v>
          </cell>
          <cell r="E881">
            <v>20</v>
          </cell>
          <cell r="F881" t="str">
            <v>1000 ha</v>
          </cell>
          <cell r="G881">
            <v>40706</v>
          </cell>
        </row>
        <row r="882">
          <cell r="A882" t="str">
            <v>ForestandOWL-United Kingdom-2000</v>
          </cell>
          <cell r="B882" t="str">
            <v>ForestandOWL</v>
          </cell>
          <cell r="C882" t="str">
            <v>United Kingdom</v>
          </cell>
          <cell r="D882">
            <v>2000</v>
          </cell>
          <cell r="E882">
            <v>2813</v>
          </cell>
          <cell r="F882" t="str">
            <v>1000 ha</v>
          </cell>
          <cell r="G882">
            <v>40706</v>
          </cell>
        </row>
        <row r="883">
          <cell r="A883" t="str">
            <v>FAWS-United Kingdom-2000</v>
          </cell>
          <cell r="B883" t="str">
            <v>FAWS</v>
          </cell>
          <cell r="C883" t="str">
            <v>United Kingdom</v>
          </cell>
          <cell r="D883">
            <v>2000</v>
          </cell>
          <cell r="E883">
            <v>2323</v>
          </cell>
          <cell r="F883" t="str">
            <v>1000 ha</v>
          </cell>
          <cell r="G883">
            <v>40706</v>
          </cell>
        </row>
        <row r="884">
          <cell r="A884" t="str">
            <v>OWLavailableforwoodsupply-United Kingdom-2000</v>
          </cell>
          <cell r="B884" t="str">
            <v>OWLavailableforwoodsupply</v>
          </cell>
          <cell r="C884" t="str">
            <v>United Kingdom</v>
          </cell>
          <cell r="D884">
            <v>2000</v>
          </cell>
          <cell r="E884">
            <v>0</v>
          </cell>
          <cell r="F884" t="str">
            <v>1000 ha</v>
          </cell>
          <cell r="G884">
            <v>40706</v>
          </cell>
        </row>
        <row r="885">
          <cell r="A885" t="str">
            <v>Forest-Albania-2005</v>
          </cell>
          <cell r="B885" t="str">
            <v>Forest</v>
          </cell>
          <cell r="C885" t="str">
            <v>Albania</v>
          </cell>
          <cell r="D885">
            <v>2005</v>
          </cell>
          <cell r="E885">
            <v>782.4</v>
          </cell>
          <cell r="F885" t="str">
            <v>1000 ha</v>
          </cell>
          <cell r="G885">
            <v>40706</v>
          </cell>
        </row>
        <row r="886">
          <cell r="A886" t="str">
            <v>OWL-Albania-2005</v>
          </cell>
          <cell r="B886" t="str">
            <v>OWL</v>
          </cell>
          <cell r="C886" t="str">
            <v>Albania</v>
          </cell>
          <cell r="D886">
            <v>2005</v>
          </cell>
          <cell r="E886">
            <v>257.8</v>
          </cell>
          <cell r="F886" t="str">
            <v>1000 ha</v>
          </cell>
          <cell r="G886">
            <v>40706</v>
          </cell>
        </row>
        <row r="887">
          <cell r="A887" t="str">
            <v>ForestandOWL-Albania-2005</v>
          </cell>
          <cell r="B887" t="str">
            <v>ForestandOWL</v>
          </cell>
          <cell r="C887" t="str">
            <v>Albania</v>
          </cell>
          <cell r="D887">
            <v>2005</v>
          </cell>
          <cell r="E887">
            <v>1040.2</v>
          </cell>
          <cell r="F887" t="str">
            <v>1000 ha</v>
          </cell>
          <cell r="G887">
            <v>40706</v>
          </cell>
        </row>
        <row r="888">
          <cell r="A888" t="str">
            <v>FAWS-Albania-2005</v>
          </cell>
          <cell r="B888" t="str">
            <v>FAWS</v>
          </cell>
          <cell r="C888" t="str">
            <v>Albania</v>
          </cell>
          <cell r="D888">
            <v>2005</v>
          </cell>
          <cell r="E888">
            <v>611.29999999999995</v>
          </cell>
          <cell r="F888" t="str">
            <v>1000 ha</v>
          </cell>
          <cell r="G888">
            <v>40706</v>
          </cell>
        </row>
        <row r="889">
          <cell r="A889" t="str">
            <v>OWLavailableforwoodsupply-Albania-2005</v>
          </cell>
          <cell r="B889" t="str">
            <v>OWLavailableforwoodsupply</v>
          </cell>
          <cell r="C889" t="str">
            <v>Albania</v>
          </cell>
          <cell r="D889">
            <v>2005</v>
          </cell>
          <cell r="E889">
            <v>215.9</v>
          </cell>
          <cell r="F889" t="str">
            <v>1000 ha</v>
          </cell>
          <cell r="G889">
            <v>40706</v>
          </cell>
        </row>
        <row r="890">
          <cell r="A890" t="str">
            <v>Forest-Andorra-2005</v>
          </cell>
          <cell r="B890" t="str">
            <v>Forest</v>
          </cell>
          <cell r="C890" t="str">
            <v>Andorra</v>
          </cell>
          <cell r="D890">
            <v>2005</v>
          </cell>
          <cell r="E890">
            <v>16</v>
          </cell>
          <cell r="F890" t="str">
            <v>1000 ha</v>
          </cell>
          <cell r="G890">
            <v>40706</v>
          </cell>
        </row>
        <row r="891">
          <cell r="A891" t="str">
            <v>OWL-Andorra-2005</v>
          </cell>
          <cell r="B891" t="str">
            <v>OWL</v>
          </cell>
          <cell r="C891" t="str">
            <v>Andorra</v>
          </cell>
          <cell r="D891">
            <v>2005</v>
          </cell>
          <cell r="E891">
            <v>0</v>
          </cell>
          <cell r="F891" t="str">
            <v>1000 ha</v>
          </cell>
          <cell r="G891">
            <v>40706</v>
          </cell>
        </row>
        <row r="892">
          <cell r="A892" t="str">
            <v>ForestandOWL-Andorra-2005</v>
          </cell>
          <cell r="B892" t="str">
            <v>ForestandOWL</v>
          </cell>
          <cell r="C892" t="str">
            <v>Andorra</v>
          </cell>
          <cell r="D892">
            <v>2005</v>
          </cell>
          <cell r="E892">
            <v>0</v>
          </cell>
          <cell r="F892" t="str">
            <v>1000 ha</v>
          </cell>
          <cell r="G892">
            <v>40706</v>
          </cell>
        </row>
        <row r="893">
          <cell r="A893" t="str">
            <v>FAWS-Andorra-2005</v>
          </cell>
          <cell r="B893" t="str">
            <v>FAWS</v>
          </cell>
          <cell r="C893" t="str">
            <v>Andorra</v>
          </cell>
          <cell r="D893">
            <v>2005</v>
          </cell>
          <cell r="E893">
            <v>0</v>
          </cell>
          <cell r="F893" t="str">
            <v>1000 ha</v>
          </cell>
          <cell r="G893">
            <v>40706</v>
          </cell>
        </row>
        <row r="894">
          <cell r="A894" t="str">
            <v>OWLavailableforwoodsupply-Andorra-2005</v>
          </cell>
          <cell r="B894" t="str">
            <v>OWLavailableforwoodsupply</v>
          </cell>
          <cell r="C894" t="str">
            <v>Andorra</v>
          </cell>
          <cell r="D894">
            <v>2005</v>
          </cell>
          <cell r="E894">
            <v>0</v>
          </cell>
          <cell r="F894" t="str">
            <v>1000 ha</v>
          </cell>
          <cell r="G894">
            <v>40706</v>
          </cell>
        </row>
        <row r="895">
          <cell r="A895" t="str">
            <v>Forest-Austria-2005</v>
          </cell>
          <cell r="B895" t="str">
            <v>Forest</v>
          </cell>
          <cell r="C895" t="str">
            <v>Austria</v>
          </cell>
          <cell r="D895">
            <v>2005</v>
          </cell>
          <cell r="E895">
            <v>3862</v>
          </cell>
          <cell r="F895" t="str">
            <v>1000 ha</v>
          </cell>
          <cell r="G895">
            <v>40706</v>
          </cell>
        </row>
        <row r="896">
          <cell r="A896" t="str">
            <v>OWL-Austria-2005</v>
          </cell>
          <cell r="B896" t="str">
            <v>OWL</v>
          </cell>
          <cell r="C896" t="str">
            <v>Austria</v>
          </cell>
          <cell r="D896">
            <v>2005</v>
          </cell>
          <cell r="E896">
            <v>118</v>
          </cell>
          <cell r="F896" t="str">
            <v>1000 ha</v>
          </cell>
          <cell r="G896">
            <v>40706</v>
          </cell>
        </row>
        <row r="897">
          <cell r="A897" t="str">
            <v>ForestandOWL-Austria-2005</v>
          </cell>
          <cell r="B897" t="str">
            <v>ForestandOWL</v>
          </cell>
          <cell r="C897" t="str">
            <v>Austria</v>
          </cell>
          <cell r="D897">
            <v>2005</v>
          </cell>
          <cell r="E897">
            <v>3980</v>
          </cell>
          <cell r="F897" t="str">
            <v>1000 ha</v>
          </cell>
          <cell r="G897">
            <v>40706</v>
          </cell>
        </row>
        <row r="898">
          <cell r="A898" t="str">
            <v>FAWS-Austria-2005</v>
          </cell>
          <cell r="B898" t="str">
            <v>FAWS</v>
          </cell>
          <cell r="C898" t="str">
            <v>Austria</v>
          </cell>
          <cell r="D898">
            <v>2005</v>
          </cell>
          <cell r="E898">
            <v>3343</v>
          </cell>
          <cell r="F898" t="str">
            <v>1000 ha</v>
          </cell>
          <cell r="G898">
            <v>40706</v>
          </cell>
        </row>
        <row r="899">
          <cell r="A899" t="str">
            <v>OWLavailableforwoodsupply-Austria-2005</v>
          </cell>
          <cell r="B899" t="str">
            <v>OWLavailableforwoodsupply</v>
          </cell>
          <cell r="C899" t="str">
            <v>Austria</v>
          </cell>
          <cell r="D899">
            <v>2005</v>
          </cell>
          <cell r="E899">
            <v>0</v>
          </cell>
          <cell r="F899" t="str">
            <v>1000 ha</v>
          </cell>
          <cell r="G899">
            <v>40706</v>
          </cell>
        </row>
        <row r="900">
          <cell r="A900" t="str">
            <v>Forest-Belarus-2005</v>
          </cell>
          <cell r="B900" t="str">
            <v>Forest</v>
          </cell>
          <cell r="C900" t="str">
            <v>Belarus</v>
          </cell>
          <cell r="D900">
            <v>2005</v>
          </cell>
          <cell r="E900">
            <v>8436</v>
          </cell>
          <cell r="F900" t="str">
            <v>1000 ha</v>
          </cell>
          <cell r="G900">
            <v>40706</v>
          </cell>
        </row>
        <row r="901">
          <cell r="A901" t="str">
            <v>OWL-Belarus-2005</v>
          </cell>
          <cell r="B901" t="str">
            <v>OWL</v>
          </cell>
          <cell r="C901" t="str">
            <v>Belarus</v>
          </cell>
          <cell r="D901">
            <v>2005</v>
          </cell>
          <cell r="E901">
            <v>499.3</v>
          </cell>
          <cell r="F901" t="str">
            <v>1000 ha</v>
          </cell>
          <cell r="G901">
            <v>40706</v>
          </cell>
        </row>
        <row r="902">
          <cell r="A902" t="str">
            <v>ForestandOWL-Belarus-2005</v>
          </cell>
          <cell r="B902" t="str">
            <v>ForestandOWL</v>
          </cell>
          <cell r="C902" t="str">
            <v>Belarus</v>
          </cell>
          <cell r="D902">
            <v>2005</v>
          </cell>
          <cell r="E902">
            <v>8935.2999999999993</v>
          </cell>
          <cell r="F902" t="str">
            <v>1000 ha</v>
          </cell>
          <cell r="G902">
            <v>40706</v>
          </cell>
        </row>
        <row r="903">
          <cell r="A903" t="str">
            <v>FAWS-Belarus-2005</v>
          </cell>
          <cell r="B903" t="str">
            <v>FAWS</v>
          </cell>
          <cell r="C903" t="str">
            <v>Belarus</v>
          </cell>
          <cell r="D903">
            <v>2005</v>
          </cell>
          <cell r="E903">
            <v>6376.3</v>
          </cell>
          <cell r="F903" t="str">
            <v>1000 ha</v>
          </cell>
          <cell r="G903">
            <v>40706</v>
          </cell>
        </row>
        <row r="904">
          <cell r="A904" t="str">
            <v>OWLavailableforwoodsupply-Belarus-2005</v>
          </cell>
          <cell r="B904" t="str">
            <v>OWLavailableforwoodsupply</v>
          </cell>
          <cell r="C904" t="str">
            <v>Belarus</v>
          </cell>
          <cell r="D904">
            <v>2005</v>
          </cell>
          <cell r="E904">
            <v>50</v>
          </cell>
          <cell r="F904" t="str">
            <v>1000 ha</v>
          </cell>
          <cell r="G904">
            <v>40706</v>
          </cell>
        </row>
        <row r="905">
          <cell r="A905" t="str">
            <v>Forest-Belgium-2005</v>
          </cell>
          <cell r="B905" t="str">
            <v>Forest</v>
          </cell>
          <cell r="C905" t="str">
            <v>Belgium</v>
          </cell>
          <cell r="D905">
            <v>2005</v>
          </cell>
          <cell r="E905">
            <v>672</v>
          </cell>
          <cell r="F905" t="str">
            <v>1000 ha</v>
          </cell>
          <cell r="G905">
            <v>40706</v>
          </cell>
        </row>
        <row r="906">
          <cell r="A906" t="str">
            <v>OWL-Belgium-2005</v>
          </cell>
          <cell r="B906" t="str">
            <v>OWL</v>
          </cell>
          <cell r="C906" t="str">
            <v>Belgium</v>
          </cell>
          <cell r="D906">
            <v>2005</v>
          </cell>
          <cell r="E906">
            <v>26</v>
          </cell>
          <cell r="F906" t="str">
            <v>1000 ha</v>
          </cell>
          <cell r="G906">
            <v>40706</v>
          </cell>
        </row>
        <row r="907">
          <cell r="A907" t="str">
            <v>ForestandOWL-Belgium-2005</v>
          </cell>
          <cell r="B907" t="str">
            <v>ForestandOWL</v>
          </cell>
          <cell r="C907" t="str">
            <v>Belgium</v>
          </cell>
          <cell r="D907">
            <v>2005</v>
          </cell>
          <cell r="E907">
            <v>698</v>
          </cell>
          <cell r="F907" t="str">
            <v>1000 ha</v>
          </cell>
          <cell r="G907">
            <v>40706</v>
          </cell>
        </row>
        <row r="908">
          <cell r="A908" t="str">
            <v>FAWS-Belgium-2005</v>
          </cell>
          <cell r="B908" t="str">
            <v>FAWS</v>
          </cell>
          <cell r="C908" t="str">
            <v>Belgium</v>
          </cell>
          <cell r="D908">
            <v>2005</v>
          </cell>
          <cell r="E908">
            <v>667</v>
          </cell>
          <cell r="F908" t="str">
            <v>1000 ha</v>
          </cell>
          <cell r="G908">
            <v>40706</v>
          </cell>
        </row>
        <row r="909">
          <cell r="A909" t="str">
            <v>OWLavailableforwoodsupply-Belgium-2005</v>
          </cell>
          <cell r="B909" t="str">
            <v>OWLavailableforwoodsupply</v>
          </cell>
          <cell r="C909" t="str">
            <v>Belgium</v>
          </cell>
          <cell r="D909">
            <v>2005</v>
          </cell>
          <cell r="E909">
            <v>0</v>
          </cell>
          <cell r="F909" t="str">
            <v>1000 ha</v>
          </cell>
          <cell r="G909">
            <v>40706</v>
          </cell>
        </row>
        <row r="910">
          <cell r="A910" t="str">
            <v>Forest-Bosnia and Herzegovina-2005</v>
          </cell>
          <cell r="B910" t="str">
            <v>Forest</v>
          </cell>
          <cell r="C910" t="str">
            <v>Bosnia and Herzegovina</v>
          </cell>
          <cell r="D910">
            <v>2005</v>
          </cell>
          <cell r="E910">
            <v>2185</v>
          </cell>
          <cell r="F910" t="str">
            <v>1000 ha</v>
          </cell>
          <cell r="G910">
            <v>40706</v>
          </cell>
        </row>
        <row r="911">
          <cell r="A911" t="str">
            <v>OWL-Bosnia and Herzegovina-2005</v>
          </cell>
          <cell r="B911" t="str">
            <v>OWL</v>
          </cell>
          <cell r="C911" t="str">
            <v>Bosnia and Herzegovina</v>
          </cell>
          <cell r="D911">
            <v>2005</v>
          </cell>
          <cell r="E911">
            <v>549</v>
          </cell>
          <cell r="F911" t="str">
            <v>1000 ha</v>
          </cell>
          <cell r="G911">
            <v>40706</v>
          </cell>
        </row>
        <row r="912">
          <cell r="A912" t="str">
            <v>ForestandOWL-Bosnia and Herzegovina-2005</v>
          </cell>
          <cell r="B912" t="str">
            <v>ForestandOWL</v>
          </cell>
          <cell r="C912" t="str">
            <v>Bosnia and Herzegovina</v>
          </cell>
          <cell r="D912">
            <v>2005</v>
          </cell>
          <cell r="E912">
            <v>2734</v>
          </cell>
          <cell r="F912" t="str">
            <v>1000 ha</v>
          </cell>
          <cell r="G912">
            <v>40706</v>
          </cell>
        </row>
        <row r="913">
          <cell r="A913" t="str">
            <v>FAWS-Bosnia and Herzegovina-2005</v>
          </cell>
          <cell r="B913" t="str">
            <v>FAWS</v>
          </cell>
          <cell r="C913" t="str">
            <v>Bosnia and Herzegovina</v>
          </cell>
          <cell r="D913">
            <v>2005</v>
          </cell>
          <cell r="E913">
            <v>1252</v>
          </cell>
          <cell r="F913" t="str">
            <v>1000 ha</v>
          </cell>
          <cell r="G913">
            <v>40706</v>
          </cell>
        </row>
        <row r="914">
          <cell r="A914" t="str">
            <v>OWLavailableforwoodsupply-Bosnia and Herzegovina-2005</v>
          </cell>
          <cell r="B914" t="str">
            <v>OWLavailableforwoodsupply</v>
          </cell>
          <cell r="C914" t="str">
            <v>Bosnia and Herzegovina</v>
          </cell>
          <cell r="D914">
            <v>2005</v>
          </cell>
          <cell r="E914">
            <v>0</v>
          </cell>
          <cell r="F914" t="str">
            <v>1000 ha</v>
          </cell>
          <cell r="G914">
            <v>40706</v>
          </cell>
        </row>
        <row r="915">
          <cell r="A915" t="str">
            <v>Forest-Bulgaria-2005</v>
          </cell>
          <cell r="B915" t="str">
            <v>Forest</v>
          </cell>
          <cell r="C915" t="str">
            <v>Bulgaria</v>
          </cell>
          <cell r="D915">
            <v>2005</v>
          </cell>
          <cell r="E915">
            <v>3651</v>
          </cell>
          <cell r="F915" t="str">
            <v>1000 ha</v>
          </cell>
          <cell r="G915">
            <v>40706</v>
          </cell>
        </row>
        <row r="916">
          <cell r="A916" t="str">
            <v>OWL-Bulgaria-2005</v>
          </cell>
          <cell r="B916" t="str">
            <v>OWL</v>
          </cell>
          <cell r="C916" t="str">
            <v>Bulgaria</v>
          </cell>
          <cell r="D916">
            <v>2005</v>
          </cell>
          <cell r="E916">
            <v>27</v>
          </cell>
          <cell r="F916" t="str">
            <v>1000 ha</v>
          </cell>
          <cell r="G916">
            <v>40706</v>
          </cell>
        </row>
        <row r="917">
          <cell r="A917" t="str">
            <v>ForestandOWL-Bulgaria-2005</v>
          </cell>
          <cell r="B917" t="str">
            <v>ForestandOWL</v>
          </cell>
          <cell r="C917" t="str">
            <v>Bulgaria</v>
          </cell>
          <cell r="D917">
            <v>2005</v>
          </cell>
          <cell r="E917">
            <v>3678</v>
          </cell>
          <cell r="F917" t="str">
            <v>1000 ha</v>
          </cell>
          <cell r="G917">
            <v>40706</v>
          </cell>
        </row>
        <row r="918">
          <cell r="A918" t="str">
            <v>FAWS-Bulgaria-2005</v>
          </cell>
          <cell r="B918" t="str">
            <v>FAWS</v>
          </cell>
          <cell r="C918" t="str">
            <v>Bulgaria</v>
          </cell>
          <cell r="D918">
            <v>2005</v>
          </cell>
          <cell r="E918">
            <v>2561</v>
          </cell>
          <cell r="F918" t="str">
            <v>1000 ha</v>
          </cell>
          <cell r="G918">
            <v>40706</v>
          </cell>
        </row>
        <row r="919">
          <cell r="A919" t="str">
            <v>OWLavailableforwoodsupply-Bulgaria-2005</v>
          </cell>
          <cell r="B919" t="str">
            <v>OWLavailableforwoodsupply</v>
          </cell>
          <cell r="C919" t="str">
            <v>Bulgaria</v>
          </cell>
          <cell r="D919">
            <v>2005</v>
          </cell>
          <cell r="E919">
            <v>0</v>
          </cell>
          <cell r="F919" t="str">
            <v>1000 ha</v>
          </cell>
          <cell r="G919">
            <v>40706</v>
          </cell>
        </row>
        <row r="920">
          <cell r="A920" t="str">
            <v>Forest-Canada-2005</v>
          </cell>
          <cell r="B920" t="str">
            <v>Forest</v>
          </cell>
          <cell r="C920" t="str">
            <v>Canada</v>
          </cell>
          <cell r="D920">
            <v>2005</v>
          </cell>
          <cell r="F920" t="str">
            <v>1000 ha</v>
          </cell>
          <cell r="G920">
            <v>40706</v>
          </cell>
        </row>
        <row r="921">
          <cell r="A921" t="str">
            <v>OWL-Canada-2005</v>
          </cell>
          <cell r="B921" t="str">
            <v>OWL</v>
          </cell>
          <cell r="C921" t="str">
            <v>Canada</v>
          </cell>
          <cell r="D921">
            <v>2005</v>
          </cell>
          <cell r="E921">
            <v>0</v>
          </cell>
          <cell r="F921" t="str">
            <v>1000 ha</v>
          </cell>
          <cell r="G921">
            <v>40706</v>
          </cell>
        </row>
        <row r="922">
          <cell r="A922" t="str">
            <v>FAWS-Canada-2005</v>
          </cell>
          <cell r="B922" t="str">
            <v>FAWS</v>
          </cell>
          <cell r="C922" t="str">
            <v>Canada</v>
          </cell>
          <cell r="D922">
            <v>2005</v>
          </cell>
          <cell r="E922">
            <v>310134</v>
          </cell>
          <cell r="F922" t="str">
            <v>1000 ha</v>
          </cell>
          <cell r="G922">
            <v>40706</v>
          </cell>
        </row>
        <row r="923">
          <cell r="A923" t="str">
            <v>ForestandOWL-Canada-2005</v>
          </cell>
          <cell r="B923" t="str">
            <v>ForestandOWL</v>
          </cell>
          <cell r="C923" t="str">
            <v>Canada</v>
          </cell>
          <cell r="D923">
            <v>2005</v>
          </cell>
          <cell r="E923">
            <v>310134</v>
          </cell>
          <cell r="F923" t="str">
            <v>1000 ha</v>
          </cell>
          <cell r="G923">
            <v>40706</v>
          </cell>
        </row>
        <row r="924">
          <cell r="A924" t="str">
            <v>OWLavailableforwoodsupply-Canada-2005</v>
          </cell>
          <cell r="B924" t="str">
            <v>OWLavailableforwoodsupply</v>
          </cell>
          <cell r="C924" t="str">
            <v>Canada</v>
          </cell>
          <cell r="D924">
            <v>2005</v>
          </cell>
          <cell r="F924" t="str">
            <v>1000 ha</v>
          </cell>
          <cell r="G924">
            <v>40706</v>
          </cell>
        </row>
        <row r="925">
          <cell r="A925" t="str">
            <v>Forest-Croatia-2005</v>
          </cell>
          <cell r="B925" t="str">
            <v>Forest</v>
          </cell>
          <cell r="C925" t="str">
            <v>Croatia</v>
          </cell>
          <cell r="D925">
            <v>2005</v>
          </cell>
          <cell r="E925">
            <v>2135</v>
          </cell>
          <cell r="F925" t="str">
            <v>1000 ha</v>
          </cell>
          <cell r="G925">
            <v>40706</v>
          </cell>
        </row>
        <row r="926">
          <cell r="A926" t="str">
            <v>OWL-Croatia-2005</v>
          </cell>
          <cell r="B926" t="str">
            <v>OWL</v>
          </cell>
          <cell r="C926" t="str">
            <v>Croatia</v>
          </cell>
          <cell r="D926">
            <v>2005</v>
          </cell>
          <cell r="E926">
            <v>346</v>
          </cell>
          <cell r="F926" t="str">
            <v>1000 ha</v>
          </cell>
          <cell r="G926">
            <v>40706</v>
          </cell>
        </row>
        <row r="927">
          <cell r="A927" t="str">
            <v>ForestandOWL-Croatia-2005</v>
          </cell>
          <cell r="B927" t="str">
            <v>ForestandOWL</v>
          </cell>
          <cell r="C927" t="str">
            <v>Croatia</v>
          </cell>
          <cell r="D927">
            <v>2005</v>
          </cell>
          <cell r="E927">
            <v>2481</v>
          </cell>
          <cell r="F927" t="str">
            <v>1000 ha</v>
          </cell>
          <cell r="G927">
            <v>40706</v>
          </cell>
        </row>
        <row r="928">
          <cell r="A928" t="str">
            <v>FAWS-Croatia-2005</v>
          </cell>
          <cell r="B928" t="str">
            <v>FAWS</v>
          </cell>
          <cell r="C928" t="str">
            <v>Croatia</v>
          </cell>
          <cell r="D928">
            <v>2005</v>
          </cell>
          <cell r="E928">
            <v>2032.5</v>
          </cell>
          <cell r="F928" t="str">
            <v>1000 ha</v>
          </cell>
          <cell r="G928">
            <v>40706</v>
          </cell>
        </row>
        <row r="929">
          <cell r="A929" t="str">
            <v>OWLavailableforwoodsupply-Croatia-2005</v>
          </cell>
          <cell r="B929" t="str">
            <v>OWLavailableforwoodsupply</v>
          </cell>
          <cell r="C929" t="str">
            <v>Croatia</v>
          </cell>
          <cell r="D929">
            <v>2005</v>
          </cell>
          <cell r="E929">
            <v>0</v>
          </cell>
          <cell r="F929" t="str">
            <v>1000 ha</v>
          </cell>
          <cell r="G929">
            <v>40706</v>
          </cell>
        </row>
        <row r="930">
          <cell r="A930" t="str">
            <v>Forest-Cyprus-2005</v>
          </cell>
          <cell r="B930" t="str">
            <v>Forest</v>
          </cell>
          <cell r="C930" t="str">
            <v>Cyprus</v>
          </cell>
          <cell r="D930">
            <v>2005</v>
          </cell>
          <cell r="E930">
            <v>174.4</v>
          </cell>
          <cell r="F930" t="str">
            <v>1000 ha</v>
          </cell>
          <cell r="G930">
            <v>40706</v>
          </cell>
        </row>
        <row r="931">
          <cell r="A931" t="str">
            <v>OWL-Cyprus-2005</v>
          </cell>
          <cell r="B931" t="str">
            <v>OWL</v>
          </cell>
          <cell r="C931" t="str">
            <v>Cyprus</v>
          </cell>
          <cell r="D931">
            <v>2005</v>
          </cell>
          <cell r="E931">
            <v>213.9</v>
          </cell>
          <cell r="F931" t="str">
            <v>1000 ha</v>
          </cell>
          <cell r="G931">
            <v>40706</v>
          </cell>
        </row>
        <row r="932">
          <cell r="A932" t="str">
            <v>ForestandOWL-Cyprus-2005</v>
          </cell>
          <cell r="B932" t="str">
            <v>ForestandOWL</v>
          </cell>
          <cell r="C932" t="str">
            <v>Cyprus</v>
          </cell>
          <cell r="D932">
            <v>2005</v>
          </cell>
          <cell r="E932">
            <v>388.3</v>
          </cell>
          <cell r="F932" t="str">
            <v>1000 ha</v>
          </cell>
          <cell r="G932">
            <v>40706</v>
          </cell>
        </row>
        <row r="933">
          <cell r="A933" t="str">
            <v>FAWS-Cyprus-2005</v>
          </cell>
          <cell r="B933" t="str">
            <v>FAWS</v>
          </cell>
          <cell r="C933" t="str">
            <v>Cyprus</v>
          </cell>
          <cell r="D933">
            <v>2005</v>
          </cell>
          <cell r="E933">
            <v>43.2</v>
          </cell>
          <cell r="F933" t="str">
            <v>1000 ha</v>
          </cell>
          <cell r="G933">
            <v>40706</v>
          </cell>
        </row>
        <row r="934">
          <cell r="A934" t="str">
            <v>OWLavailableforwoodsupply-Cyprus-2005</v>
          </cell>
          <cell r="B934" t="str">
            <v>OWLavailableforwoodsupply</v>
          </cell>
          <cell r="C934" t="str">
            <v>Cyprus</v>
          </cell>
          <cell r="D934">
            <v>2005</v>
          </cell>
          <cell r="E934">
            <v>0</v>
          </cell>
          <cell r="F934" t="str">
            <v>1000 ha</v>
          </cell>
          <cell r="G934">
            <v>40706</v>
          </cell>
        </row>
        <row r="935">
          <cell r="A935" t="str">
            <v>Forest-Czech Republic-2005</v>
          </cell>
          <cell r="B935" t="str">
            <v>Forest</v>
          </cell>
          <cell r="C935" t="str">
            <v>Czech Republic</v>
          </cell>
          <cell r="D935">
            <v>2005</v>
          </cell>
          <cell r="E935">
            <v>2647</v>
          </cell>
          <cell r="F935" t="str">
            <v>1000 ha</v>
          </cell>
          <cell r="G935">
            <v>40706</v>
          </cell>
        </row>
        <row r="936">
          <cell r="A936" t="str">
            <v>OWL-Czech Republic-2005</v>
          </cell>
          <cell r="B936" t="str">
            <v>OWL</v>
          </cell>
          <cell r="C936" t="str">
            <v>Czech Republic</v>
          </cell>
          <cell r="D936">
            <v>2005</v>
          </cell>
          <cell r="E936">
            <v>0</v>
          </cell>
          <cell r="F936" t="str">
            <v>1000 ha</v>
          </cell>
          <cell r="G936">
            <v>40706</v>
          </cell>
        </row>
        <row r="937">
          <cell r="A937" t="str">
            <v>ForestandOWL-Czech Republic-2005</v>
          </cell>
          <cell r="B937" t="str">
            <v>ForestandOWL</v>
          </cell>
          <cell r="C937" t="str">
            <v>Czech Republic</v>
          </cell>
          <cell r="D937">
            <v>2005</v>
          </cell>
          <cell r="E937">
            <v>2647</v>
          </cell>
          <cell r="F937" t="str">
            <v>1000 ha</v>
          </cell>
          <cell r="G937">
            <v>40706</v>
          </cell>
        </row>
        <row r="938">
          <cell r="A938" t="str">
            <v>FAWS-Czech Republic-2005</v>
          </cell>
          <cell r="B938" t="str">
            <v>FAWS</v>
          </cell>
          <cell r="C938" t="str">
            <v>Czech Republic</v>
          </cell>
          <cell r="D938">
            <v>2005</v>
          </cell>
          <cell r="E938">
            <v>2518</v>
          </cell>
          <cell r="F938" t="str">
            <v>1000 ha</v>
          </cell>
          <cell r="G938">
            <v>40706</v>
          </cell>
        </row>
        <row r="939">
          <cell r="A939" t="str">
            <v>OWLavailableforwoodsupply-Czech Republic-2005</v>
          </cell>
          <cell r="B939" t="str">
            <v>OWLavailableforwoodsupply</v>
          </cell>
          <cell r="C939" t="str">
            <v>Czech Republic</v>
          </cell>
          <cell r="D939">
            <v>2005</v>
          </cell>
          <cell r="E939">
            <v>0</v>
          </cell>
          <cell r="F939" t="str">
            <v>1000 ha</v>
          </cell>
          <cell r="G939">
            <v>40706</v>
          </cell>
        </row>
        <row r="940">
          <cell r="A940" t="str">
            <v>Forest-Denmark-2005</v>
          </cell>
          <cell r="B940" t="str">
            <v>Forest</v>
          </cell>
          <cell r="C940" t="str">
            <v>Denmark</v>
          </cell>
          <cell r="D940">
            <v>2005</v>
          </cell>
          <cell r="E940">
            <v>500</v>
          </cell>
          <cell r="F940" t="str">
            <v>1000 ha</v>
          </cell>
          <cell r="G940">
            <v>40706</v>
          </cell>
        </row>
        <row r="941">
          <cell r="A941" t="str">
            <v>OWL-Denmark-2005</v>
          </cell>
          <cell r="B941" t="str">
            <v>OWL</v>
          </cell>
          <cell r="C941" t="str">
            <v>Denmark</v>
          </cell>
          <cell r="D941">
            <v>2005</v>
          </cell>
          <cell r="E941">
            <v>136</v>
          </cell>
          <cell r="F941" t="str">
            <v>1000 ha</v>
          </cell>
          <cell r="G941">
            <v>40706</v>
          </cell>
        </row>
        <row r="942">
          <cell r="A942" t="str">
            <v>ForestandOWL-Denmark-2005</v>
          </cell>
          <cell r="B942" t="str">
            <v>ForestandOWL</v>
          </cell>
          <cell r="C942" t="str">
            <v>Denmark</v>
          </cell>
          <cell r="D942">
            <v>2005</v>
          </cell>
          <cell r="E942">
            <v>636</v>
          </cell>
          <cell r="F942" t="str">
            <v>1000 ha</v>
          </cell>
          <cell r="G942">
            <v>40706</v>
          </cell>
        </row>
        <row r="943">
          <cell r="A943" t="str">
            <v>FAWS-Denmark-2005</v>
          </cell>
          <cell r="B943" t="str">
            <v>FAWS</v>
          </cell>
          <cell r="C943" t="str">
            <v>Denmark</v>
          </cell>
          <cell r="D943">
            <v>2005</v>
          </cell>
          <cell r="E943">
            <v>385</v>
          </cell>
          <cell r="F943" t="str">
            <v>1000 ha</v>
          </cell>
          <cell r="G943">
            <v>40706</v>
          </cell>
        </row>
        <row r="944">
          <cell r="A944" t="str">
            <v>OWLavailableforwoodsupply-Denmark-2005</v>
          </cell>
          <cell r="B944" t="str">
            <v>OWLavailableforwoodsupply</v>
          </cell>
          <cell r="C944" t="str">
            <v>Denmark</v>
          </cell>
          <cell r="D944">
            <v>2005</v>
          </cell>
          <cell r="E944">
            <v>0</v>
          </cell>
          <cell r="F944" t="str">
            <v>1000 ha</v>
          </cell>
          <cell r="G944">
            <v>40706</v>
          </cell>
        </row>
        <row r="945">
          <cell r="A945" t="str">
            <v>Forest-Estonia-2005</v>
          </cell>
          <cell r="B945" t="str">
            <v>Forest</v>
          </cell>
          <cell r="C945" t="str">
            <v>Estonia</v>
          </cell>
          <cell r="D945">
            <v>2005</v>
          </cell>
          <cell r="E945">
            <v>2264</v>
          </cell>
          <cell r="F945" t="str">
            <v>1000 ha</v>
          </cell>
          <cell r="G945">
            <v>40706</v>
          </cell>
        </row>
        <row r="946">
          <cell r="A946" t="str">
            <v>OWL-Estonia-2005</v>
          </cell>
          <cell r="B946" t="str">
            <v>OWL</v>
          </cell>
          <cell r="C946" t="str">
            <v>Estonia</v>
          </cell>
          <cell r="D946">
            <v>2005</v>
          </cell>
          <cell r="E946">
            <v>94</v>
          </cell>
          <cell r="F946" t="str">
            <v>1000 ha</v>
          </cell>
          <cell r="G946">
            <v>40706</v>
          </cell>
        </row>
        <row r="947">
          <cell r="A947" t="str">
            <v>ForestandOWL-Estonia-2005</v>
          </cell>
          <cell r="B947" t="str">
            <v>ForestandOWL</v>
          </cell>
          <cell r="C947" t="str">
            <v>Estonia</v>
          </cell>
          <cell r="D947">
            <v>2005</v>
          </cell>
          <cell r="E947">
            <v>2358</v>
          </cell>
          <cell r="F947" t="str">
            <v>1000 ha</v>
          </cell>
          <cell r="G947">
            <v>40706</v>
          </cell>
        </row>
        <row r="948">
          <cell r="A948" t="str">
            <v>FAWS-Estonia-2005</v>
          </cell>
          <cell r="B948" t="str">
            <v>FAWS</v>
          </cell>
          <cell r="C948" t="str">
            <v>Estonia</v>
          </cell>
          <cell r="D948">
            <v>2005</v>
          </cell>
          <cell r="E948">
            <v>2074.1</v>
          </cell>
          <cell r="F948" t="str">
            <v>1000 ha</v>
          </cell>
          <cell r="G948">
            <v>40706</v>
          </cell>
        </row>
        <row r="949">
          <cell r="A949" t="str">
            <v>OWLavailableforwoodsupply-Estonia-2005</v>
          </cell>
          <cell r="B949" t="str">
            <v>OWLavailableforwoodsupply</v>
          </cell>
          <cell r="C949" t="str">
            <v>Estonia</v>
          </cell>
          <cell r="D949">
            <v>2005</v>
          </cell>
          <cell r="E949">
            <v>92</v>
          </cell>
          <cell r="F949" t="str">
            <v>1000 ha</v>
          </cell>
          <cell r="G949">
            <v>40706</v>
          </cell>
        </row>
        <row r="950">
          <cell r="A950" t="str">
            <v>Forest-Finland-2005</v>
          </cell>
          <cell r="B950" t="str">
            <v>Forest</v>
          </cell>
          <cell r="C950" t="str">
            <v>Finland</v>
          </cell>
          <cell r="D950">
            <v>2005</v>
          </cell>
          <cell r="E950">
            <v>22130</v>
          </cell>
          <cell r="F950" t="str">
            <v>1000 ha</v>
          </cell>
          <cell r="G950">
            <v>40706</v>
          </cell>
        </row>
        <row r="951">
          <cell r="A951" t="str">
            <v>OWL-Finland-2005</v>
          </cell>
          <cell r="B951" t="str">
            <v>OWL</v>
          </cell>
          <cell r="C951" t="str">
            <v>Finland</v>
          </cell>
          <cell r="D951">
            <v>2005</v>
          </cell>
          <cell r="E951">
            <v>1181</v>
          </cell>
          <cell r="F951" t="str">
            <v>1000 ha</v>
          </cell>
          <cell r="G951">
            <v>40706</v>
          </cell>
        </row>
        <row r="952">
          <cell r="A952" t="str">
            <v>ForestandOWL-Finland-2005</v>
          </cell>
          <cell r="B952" t="str">
            <v>ForestandOWL</v>
          </cell>
          <cell r="C952" t="str">
            <v>Finland</v>
          </cell>
          <cell r="D952">
            <v>2005</v>
          </cell>
          <cell r="E952">
            <v>23311</v>
          </cell>
          <cell r="F952" t="str">
            <v>1000 ha</v>
          </cell>
          <cell r="G952">
            <v>40706</v>
          </cell>
        </row>
        <row r="953">
          <cell r="A953" t="str">
            <v>FAWS-Finland-2005</v>
          </cell>
          <cell r="B953" t="str">
            <v>FAWS</v>
          </cell>
          <cell r="C953" t="str">
            <v>Finland</v>
          </cell>
          <cell r="D953">
            <v>2005</v>
          </cell>
          <cell r="E953">
            <v>20004</v>
          </cell>
          <cell r="F953" t="str">
            <v>1000 ha</v>
          </cell>
          <cell r="G953">
            <v>40706</v>
          </cell>
        </row>
        <row r="954">
          <cell r="A954" t="str">
            <v>OWLavailableforwoodsupply-Finland-2005</v>
          </cell>
          <cell r="B954" t="str">
            <v>OWLavailableforwoodsupply</v>
          </cell>
          <cell r="C954" t="str">
            <v>Finland</v>
          </cell>
          <cell r="D954">
            <v>2005</v>
          </cell>
          <cell r="E954">
            <v>734</v>
          </cell>
          <cell r="F954" t="str">
            <v>1000 ha</v>
          </cell>
          <cell r="G954">
            <v>40706</v>
          </cell>
        </row>
        <row r="955">
          <cell r="A955" t="str">
            <v>Forest-France-2005</v>
          </cell>
          <cell r="B955" t="str">
            <v>Forest</v>
          </cell>
          <cell r="C955" t="str">
            <v>France</v>
          </cell>
          <cell r="D955">
            <v>2005</v>
          </cell>
          <cell r="E955">
            <v>15554</v>
          </cell>
          <cell r="F955" t="str">
            <v>1000 ha</v>
          </cell>
          <cell r="G955">
            <v>40706</v>
          </cell>
        </row>
        <row r="956">
          <cell r="A956" t="str">
            <v>OWL-France-2005</v>
          </cell>
          <cell r="B956" t="str">
            <v>OWL</v>
          </cell>
          <cell r="C956" t="str">
            <v>France</v>
          </cell>
          <cell r="D956">
            <v>2005</v>
          </cell>
          <cell r="E956">
            <v>1708</v>
          </cell>
          <cell r="F956" t="str">
            <v>1000 ha</v>
          </cell>
          <cell r="G956">
            <v>40706</v>
          </cell>
        </row>
        <row r="957">
          <cell r="A957" t="str">
            <v>ForestandOWL-France-2005</v>
          </cell>
          <cell r="B957" t="str">
            <v>ForestandOWL</v>
          </cell>
          <cell r="C957" t="str">
            <v>France</v>
          </cell>
          <cell r="D957">
            <v>2005</v>
          </cell>
          <cell r="E957">
            <v>17262</v>
          </cell>
          <cell r="F957" t="str">
            <v>1000 ha</v>
          </cell>
          <cell r="G957">
            <v>40706</v>
          </cell>
        </row>
        <row r="958">
          <cell r="A958" t="str">
            <v>FAWS-France-2005</v>
          </cell>
          <cell r="B958" t="str">
            <v>FAWS</v>
          </cell>
          <cell r="C958" t="str">
            <v>France</v>
          </cell>
          <cell r="D958">
            <v>2005</v>
          </cell>
          <cell r="E958">
            <v>14743</v>
          </cell>
          <cell r="F958" t="str">
            <v>1000 ha</v>
          </cell>
          <cell r="G958">
            <v>40706</v>
          </cell>
        </row>
        <row r="959">
          <cell r="A959" t="str">
            <v>OWLavailableforwoodsupply-France-2005</v>
          </cell>
          <cell r="B959" t="str">
            <v>OWLavailableforwoodsupply</v>
          </cell>
          <cell r="C959" t="str">
            <v>France</v>
          </cell>
          <cell r="D959">
            <v>2005</v>
          </cell>
          <cell r="E959">
            <v>0</v>
          </cell>
          <cell r="F959" t="str">
            <v>1000 ha</v>
          </cell>
          <cell r="G959">
            <v>40706</v>
          </cell>
        </row>
        <row r="960">
          <cell r="A960" t="str">
            <v>Forest-Georgia-2005</v>
          </cell>
          <cell r="B960" t="str">
            <v>Forest</v>
          </cell>
          <cell r="C960" t="str">
            <v>Georgia</v>
          </cell>
          <cell r="D960">
            <v>2005</v>
          </cell>
          <cell r="E960">
            <v>2770.1</v>
          </cell>
          <cell r="F960" t="str">
            <v>1000 ha</v>
          </cell>
          <cell r="G960">
            <v>40706</v>
          </cell>
        </row>
        <row r="961">
          <cell r="A961" t="str">
            <v>OWL-Georgia-2005</v>
          </cell>
          <cell r="B961" t="str">
            <v>OWL</v>
          </cell>
          <cell r="C961" t="str">
            <v>Georgia</v>
          </cell>
          <cell r="D961">
            <v>2005</v>
          </cell>
          <cell r="E961">
            <v>235.2</v>
          </cell>
          <cell r="F961" t="str">
            <v>1000 ha</v>
          </cell>
          <cell r="G961">
            <v>40706</v>
          </cell>
        </row>
        <row r="962">
          <cell r="A962" t="str">
            <v>ForestandOWL-Georgia-2005</v>
          </cell>
          <cell r="B962" t="str">
            <v>ForestandOWL</v>
          </cell>
          <cell r="C962" t="str">
            <v>Georgia</v>
          </cell>
          <cell r="D962">
            <v>2005</v>
          </cell>
          <cell r="E962">
            <v>3005.3</v>
          </cell>
          <cell r="F962" t="str">
            <v>1000 ha</v>
          </cell>
          <cell r="G962">
            <v>40706</v>
          </cell>
        </row>
        <row r="963">
          <cell r="A963" t="str">
            <v>FAWS-Georgia-2005</v>
          </cell>
          <cell r="B963" t="str">
            <v>FAWS</v>
          </cell>
          <cell r="C963" t="str">
            <v>Georgia</v>
          </cell>
          <cell r="D963">
            <v>2005</v>
          </cell>
          <cell r="E963">
            <v>2344</v>
          </cell>
          <cell r="F963" t="str">
            <v>1000 ha</v>
          </cell>
          <cell r="G963">
            <v>40706</v>
          </cell>
        </row>
        <row r="964">
          <cell r="A964" t="str">
            <v>OWLavailableforwoodsupply-Georgia-2005</v>
          </cell>
          <cell r="B964" t="str">
            <v>OWLavailableforwoodsupply</v>
          </cell>
          <cell r="C964" t="str">
            <v>Georgia</v>
          </cell>
          <cell r="D964">
            <v>2005</v>
          </cell>
          <cell r="E964">
            <v>0</v>
          </cell>
          <cell r="F964" t="str">
            <v>1000 ha</v>
          </cell>
          <cell r="G964">
            <v>40706</v>
          </cell>
        </row>
        <row r="965">
          <cell r="A965" t="str">
            <v>Forest-Germany-2005</v>
          </cell>
          <cell r="B965" t="str">
            <v>Forest</v>
          </cell>
          <cell r="C965" t="str">
            <v>Germany</v>
          </cell>
          <cell r="D965">
            <v>2005</v>
          </cell>
          <cell r="E965">
            <v>11076</v>
          </cell>
          <cell r="F965" t="str">
            <v>1000 ha</v>
          </cell>
          <cell r="G965">
            <v>40706</v>
          </cell>
        </row>
        <row r="966">
          <cell r="A966" t="str">
            <v>OWL-Germany-2005</v>
          </cell>
          <cell r="B966" t="str">
            <v>OWL</v>
          </cell>
          <cell r="C966" t="str">
            <v>Germany</v>
          </cell>
          <cell r="D966">
            <v>2005</v>
          </cell>
          <cell r="E966">
            <v>0</v>
          </cell>
          <cell r="F966" t="str">
            <v>1000 ha</v>
          </cell>
          <cell r="G966">
            <v>40706</v>
          </cell>
        </row>
        <row r="967">
          <cell r="A967" t="str">
            <v>ForestandOWL-Germany-2005</v>
          </cell>
          <cell r="B967" t="str">
            <v>ForestandOWL</v>
          </cell>
          <cell r="C967" t="str">
            <v>Germany</v>
          </cell>
          <cell r="D967">
            <v>2005</v>
          </cell>
          <cell r="E967">
            <v>0</v>
          </cell>
          <cell r="F967" t="str">
            <v>1000 ha</v>
          </cell>
          <cell r="G967">
            <v>40706</v>
          </cell>
        </row>
        <row r="968">
          <cell r="A968" t="str">
            <v>FAWS-Germany-2005</v>
          </cell>
          <cell r="B968" t="str">
            <v>FAWS</v>
          </cell>
          <cell r="C968" t="str">
            <v>Germany</v>
          </cell>
          <cell r="D968">
            <v>2005</v>
          </cell>
          <cell r="E968">
            <v>10568</v>
          </cell>
          <cell r="F968" t="str">
            <v>1000 ha</v>
          </cell>
          <cell r="G968">
            <v>40706</v>
          </cell>
        </row>
        <row r="969">
          <cell r="A969" t="str">
            <v>OWLavailableforwoodsupply-Germany-2005</v>
          </cell>
          <cell r="B969" t="str">
            <v>OWLavailableforwoodsupply</v>
          </cell>
          <cell r="C969" t="str">
            <v>Germany</v>
          </cell>
          <cell r="D969">
            <v>2005</v>
          </cell>
          <cell r="E969">
            <v>0</v>
          </cell>
          <cell r="F969" t="str">
            <v>1000 ha</v>
          </cell>
          <cell r="G969">
            <v>40706</v>
          </cell>
        </row>
        <row r="970">
          <cell r="A970" t="str">
            <v>Forest-Greece-2005</v>
          </cell>
          <cell r="B970" t="str">
            <v>Forest</v>
          </cell>
          <cell r="C970" t="str">
            <v>Greece</v>
          </cell>
          <cell r="D970">
            <v>2005</v>
          </cell>
          <cell r="E970">
            <v>3752</v>
          </cell>
          <cell r="F970" t="str">
            <v>1000 ha</v>
          </cell>
          <cell r="G970">
            <v>40706</v>
          </cell>
        </row>
        <row r="971">
          <cell r="A971" t="str">
            <v>OWL-Greece-2005</v>
          </cell>
          <cell r="B971" t="str">
            <v>OWL</v>
          </cell>
          <cell r="C971" t="str">
            <v>Greece</v>
          </cell>
          <cell r="D971">
            <v>2005</v>
          </cell>
          <cell r="E971">
            <v>2780</v>
          </cell>
          <cell r="F971" t="str">
            <v>1000 ha</v>
          </cell>
          <cell r="G971">
            <v>40706</v>
          </cell>
        </row>
        <row r="972">
          <cell r="A972" t="str">
            <v>ForestandOWL-Greece-2005</v>
          </cell>
          <cell r="B972" t="str">
            <v>ForestandOWL</v>
          </cell>
          <cell r="C972" t="str">
            <v>Greece</v>
          </cell>
          <cell r="D972">
            <v>2005</v>
          </cell>
          <cell r="E972">
            <v>6532</v>
          </cell>
          <cell r="F972" t="str">
            <v>1000 ha</v>
          </cell>
          <cell r="G972">
            <v>40706</v>
          </cell>
        </row>
        <row r="973">
          <cell r="A973" t="str">
            <v>FAWS-Greece-2005</v>
          </cell>
          <cell r="B973" t="str">
            <v>FAWS</v>
          </cell>
          <cell r="C973" t="str">
            <v>Greece</v>
          </cell>
          <cell r="D973">
            <v>2005</v>
          </cell>
          <cell r="E973">
            <v>3455.6</v>
          </cell>
          <cell r="F973" t="str">
            <v>1000 ha</v>
          </cell>
          <cell r="G973">
            <v>40706</v>
          </cell>
        </row>
        <row r="974">
          <cell r="A974" t="str">
            <v>OWLavailableforwoodsupply-Greece-2005</v>
          </cell>
          <cell r="B974" t="str">
            <v>OWLavailableforwoodsupply</v>
          </cell>
          <cell r="C974" t="str">
            <v>Greece</v>
          </cell>
          <cell r="D974">
            <v>2005</v>
          </cell>
          <cell r="E974">
            <v>0</v>
          </cell>
          <cell r="F974" t="str">
            <v>1000 ha</v>
          </cell>
          <cell r="G974">
            <v>40706</v>
          </cell>
        </row>
        <row r="975">
          <cell r="A975" t="str">
            <v>Forest-Holy See-2005</v>
          </cell>
          <cell r="B975" t="str">
            <v>Forest</v>
          </cell>
          <cell r="C975" t="str">
            <v>Holy See</v>
          </cell>
          <cell r="D975">
            <v>2005</v>
          </cell>
          <cell r="E975">
            <v>0</v>
          </cell>
          <cell r="F975" t="str">
            <v>1000 ha</v>
          </cell>
          <cell r="G975">
            <v>40706</v>
          </cell>
        </row>
        <row r="976">
          <cell r="A976" t="str">
            <v>OWL-Holy See-2005</v>
          </cell>
          <cell r="B976" t="str">
            <v>OWL</v>
          </cell>
          <cell r="C976" t="str">
            <v>Holy See</v>
          </cell>
          <cell r="D976">
            <v>2005</v>
          </cell>
          <cell r="E976">
            <v>0</v>
          </cell>
          <cell r="F976" t="str">
            <v>1000 ha</v>
          </cell>
          <cell r="G976">
            <v>40706</v>
          </cell>
        </row>
        <row r="977">
          <cell r="A977" t="str">
            <v>ForestandOWL-Holy See-2005</v>
          </cell>
          <cell r="B977" t="str">
            <v>ForestandOWL</v>
          </cell>
          <cell r="C977" t="str">
            <v>Holy See</v>
          </cell>
          <cell r="D977">
            <v>2005</v>
          </cell>
          <cell r="E977">
            <v>0</v>
          </cell>
          <cell r="F977" t="str">
            <v>1000 ha</v>
          </cell>
          <cell r="G977">
            <v>40706</v>
          </cell>
        </row>
        <row r="978">
          <cell r="A978" t="str">
            <v>FAWS-Holy See-2005</v>
          </cell>
          <cell r="B978" t="str">
            <v>FAWS</v>
          </cell>
          <cell r="C978" t="str">
            <v>Holy See</v>
          </cell>
          <cell r="D978">
            <v>2005</v>
          </cell>
          <cell r="E978">
            <v>0</v>
          </cell>
          <cell r="F978" t="str">
            <v>1000 ha</v>
          </cell>
          <cell r="G978">
            <v>40706</v>
          </cell>
        </row>
        <row r="979">
          <cell r="A979" t="str">
            <v>OWLavailableforwoodsupply-Holy See-2005</v>
          </cell>
          <cell r="B979" t="str">
            <v>OWLavailableforwoodsupply</v>
          </cell>
          <cell r="C979" t="str">
            <v>Holy See</v>
          </cell>
          <cell r="D979">
            <v>2005</v>
          </cell>
          <cell r="E979">
            <v>0</v>
          </cell>
          <cell r="F979" t="str">
            <v>1000 ha</v>
          </cell>
          <cell r="G979">
            <v>40706</v>
          </cell>
        </row>
        <row r="980">
          <cell r="A980" t="str">
            <v>Forest-Hungary-2005</v>
          </cell>
          <cell r="B980" t="str">
            <v>Forest</v>
          </cell>
          <cell r="C980" t="str">
            <v>Hungary</v>
          </cell>
          <cell r="D980">
            <v>2005</v>
          </cell>
          <cell r="E980">
            <v>1948</v>
          </cell>
          <cell r="F980" t="str">
            <v>1000 ha</v>
          </cell>
          <cell r="G980">
            <v>40706</v>
          </cell>
        </row>
        <row r="981">
          <cell r="A981" t="str">
            <v>OWL-Hungary-2005</v>
          </cell>
          <cell r="B981" t="str">
            <v>OWL</v>
          </cell>
          <cell r="C981" t="str">
            <v>Hungary</v>
          </cell>
          <cell r="D981">
            <v>2005</v>
          </cell>
          <cell r="E981">
            <v>0</v>
          </cell>
          <cell r="F981" t="str">
            <v>1000 ha</v>
          </cell>
          <cell r="G981">
            <v>40706</v>
          </cell>
        </row>
        <row r="982">
          <cell r="A982" t="str">
            <v>ForestandOWL-Hungary-2005</v>
          </cell>
          <cell r="B982" t="str">
            <v>ForestandOWL</v>
          </cell>
          <cell r="C982" t="str">
            <v>Hungary</v>
          </cell>
          <cell r="D982">
            <v>2005</v>
          </cell>
          <cell r="E982">
            <v>1948</v>
          </cell>
          <cell r="F982" t="str">
            <v>1000 ha</v>
          </cell>
          <cell r="G982">
            <v>40706</v>
          </cell>
        </row>
        <row r="983">
          <cell r="A983" t="str">
            <v>FAWS-Hungary-2005</v>
          </cell>
          <cell r="B983" t="str">
            <v>FAWS</v>
          </cell>
          <cell r="C983" t="str">
            <v>Hungary</v>
          </cell>
          <cell r="D983">
            <v>2005</v>
          </cell>
          <cell r="E983">
            <v>1684</v>
          </cell>
          <cell r="F983" t="str">
            <v>1000 ha</v>
          </cell>
          <cell r="G983">
            <v>40706</v>
          </cell>
        </row>
        <row r="984">
          <cell r="A984" t="str">
            <v>OWLavailableforwoodsupply-Hungary-2005</v>
          </cell>
          <cell r="B984" t="str">
            <v>OWLavailableforwoodsupply</v>
          </cell>
          <cell r="C984" t="str">
            <v>Hungary</v>
          </cell>
          <cell r="D984">
            <v>2005</v>
          </cell>
          <cell r="E984">
            <v>0</v>
          </cell>
          <cell r="F984" t="str">
            <v>1000 ha</v>
          </cell>
          <cell r="G984">
            <v>40706</v>
          </cell>
        </row>
        <row r="985">
          <cell r="A985" t="str">
            <v>Forest-Iceland-2005</v>
          </cell>
          <cell r="B985" t="str">
            <v>Forest</v>
          </cell>
          <cell r="C985" t="str">
            <v>Iceland</v>
          </cell>
          <cell r="D985">
            <v>2005</v>
          </cell>
          <cell r="E985">
            <v>43.1</v>
          </cell>
          <cell r="F985" t="str">
            <v>1000 ha</v>
          </cell>
          <cell r="G985">
            <v>40706</v>
          </cell>
        </row>
        <row r="986">
          <cell r="A986" t="str">
            <v>OWL-Iceland-2005</v>
          </cell>
          <cell r="B986" t="str">
            <v>OWL</v>
          </cell>
          <cell r="C986" t="str">
            <v>Iceland</v>
          </cell>
          <cell r="D986">
            <v>2005</v>
          </cell>
          <cell r="E986">
            <v>106.1</v>
          </cell>
          <cell r="F986" t="str">
            <v>1000 ha</v>
          </cell>
          <cell r="G986">
            <v>40706</v>
          </cell>
        </row>
        <row r="987">
          <cell r="A987" t="str">
            <v>ForestandOWL-Iceland-2005</v>
          </cell>
          <cell r="B987" t="str">
            <v>ForestandOWL</v>
          </cell>
          <cell r="C987" t="str">
            <v>Iceland</v>
          </cell>
          <cell r="D987">
            <v>2005</v>
          </cell>
          <cell r="E987">
            <v>149.19999999999999</v>
          </cell>
          <cell r="F987" t="str">
            <v>1000 ha</v>
          </cell>
          <cell r="G987">
            <v>40706</v>
          </cell>
        </row>
        <row r="988">
          <cell r="A988" t="str">
            <v>FAWS-Iceland-2005</v>
          </cell>
          <cell r="B988" t="str">
            <v>FAWS</v>
          </cell>
          <cell r="C988" t="str">
            <v>Iceland</v>
          </cell>
          <cell r="D988">
            <v>2005</v>
          </cell>
          <cell r="E988">
            <v>41.5</v>
          </cell>
          <cell r="F988" t="str">
            <v>1000 ha</v>
          </cell>
          <cell r="G988">
            <v>40706</v>
          </cell>
        </row>
        <row r="989">
          <cell r="A989" t="str">
            <v>OWLavailableforwoodsupply-Iceland-2005</v>
          </cell>
          <cell r="B989" t="str">
            <v>OWLavailableforwoodsupply</v>
          </cell>
          <cell r="C989" t="str">
            <v>Iceland</v>
          </cell>
          <cell r="D989">
            <v>2005</v>
          </cell>
          <cell r="E989">
            <v>94.1</v>
          </cell>
          <cell r="F989" t="str">
            <v>1000 ha</v>
          </cell>
          <cell r="G989">
            <v>40706</v>
          </cell>
        </row>
        <row r="990">
          <cell r="A990" t="str">
            <v>Forest-Ireland-2005</v>
          </cell>
          <cell r="B990" t="str">
            <v>Forest</v>
          </cell>
          <cell r="C990" t="str">
            <v>Ireland</v>
          </cell>
          <cell r="D990">
            <v>2005</v>
          </cell>
          <cell r="E990">
            <v>669</v>
          </cell>
          <cell r="F990" t="str">
            <v>1000 ha</v>
          </cell>
          <cell r="G990">
            <v>40706</v>
          </cell>
        </row>
        <row r="991">
          <cell r="A991" t="str">
            <v>OWL-Ireland-2005</v>
          </cell>
          <cell r="B991" t="str">
            <v>OWL</v>
          </cell>
          <cell r="C991" t="str">
            <v>Ireland</v>
          </cell>
          <cell r="D991">
            <v>2005</v>
          </cell>
          <cell r="E991">
            <v>41</v>
          </cell>
          <cell r="F991" t="str">
            <v>1000 ha</v>
          </cell>
          <cell r="G991">
            <v>40706</v>
          </cell>
        </row>
        <row r="992">
          <cell r="A992" t="str">
            <v>ForestandOWL-Ireland-2005</v>
          </cell>
          <cell r="B992" t="str">
            <v>ForestandOWL</v>
          </cell>
          <cell r="C992" t="str">
            <v>Ireland</v>
          </cell>
          <cell r="D992">
            <v>2005</v>
          </cell>
          <cell r="E992">
            <v>710</v>
          </cell>
          <cell r="F992" t="str">
            <v>1000 ha</v>
          </cell>
          <cell r="G992">
            <v>40706</v>
          </cell>
        </row>
        <row r="993">
          <cell r="A993" t="str">
            <v>FAWS-Ireland-2005</v>
          </cell>
          <cell r="B993" t="str">
            <v>FAWS</v>
          </cell>
          <cell r="C993" t="str">
            <v>Ireland</v>
          </cell>
          <cell r="D993">
            <v>2005</v>
          </cell>
          <cell r="E993">
            <v>656.3</v>
          </cell>
          <cell r="F993" t="str">
            <v>1000 ha</v>
          </cell>
          <cell r="G993">
            <v>40706</v>
          </cell>
        </row>
        <row r="994">
          <cell r="A994" t="str">
            <v>OWLavailableforwoodsupply-Ireland-2005</v>
          </cell>
          <cell r="B994" t="str">
            <v>OWLavailableforwoodsupply</v>
          </cell>
          <cell r="C994" t="str">
            <v>Ireland</v>
          </cell>
          <cell r="D994">
            <v>2005</v>
          </cell>
          <cell r="E994">
            <v>0</v>
          </cell>
          <cell r="F994" t="str">
            <v>1000 ha</v>
          </cell>
          <cell r="G994">
            <v>40706</v>
          </cell>
        </row>
        <row r="995">
          <cell r="A995" t="str">
            <v>Forest-Italy-2005</v>
          </cell>
          <cell r="B995" t="str">
            <v>Forest</v>
          </cell>
          <cell r="C995" t="str">
            <v>Italy</v>
          </cell>
          <cell r="D995">
            <v>2005</v>
          </cell>
          <cell r="E995">
            <v>9979</v>
          </cell>
          <cell r="F995" t="str">
            <v>1000 ha</v>
          </cell>
          <cell r="G995">
            <v>40706</v>
          </cell>
        </row>
        <row r="996">
          <cell r="A996" t="str">
            <v>OWL-Italy-2005</v>
          </cell>
          <cell r="B996" t="str">
            <v>OWL</v>
          </cell>
          <cell r="C996" t="str">
            <v>Italy</v>
          </cell>
          <cell r="D996">
            <v>2005</v>
          </cell>
          <cell r="E996">
            <v>1047</v>
          </cell>
          <cell r="F996" t="str">
            <v>1000 ha</v>
          </cell>
          <cell r="G996">
            <v>40706</v>
          </cell>
        </row>
        <row r="997">
          <cell r="A997" t="str">
            <v>ForestandOWL-Italy-2005</v>
          </cell>
          <cell r="B997" t="str">
            <v>ForestandOWL</v>
          </cell>
          <cell r="C997" t="str">
            <v>Italy</v>
          </cell>
          <cell r="D997">
            <v>2005</v>
          </cell>
          <cell r="E997">
            <v>11026</v>
          </cell>
          <cell r="F997" t="str">
            <v>1000 ha</v>
          </cell>
          <cell r="G997">
            <v>40706</v>
          </cell>
        </row>
        <row r="998">
          <cell r="A998" t="str">
            <v>FAWS-Italy-2005</v>
          </cell>
          <cell r="B998" t="str">
            <v>FAWS</v>
          </cell>
          <cell r="C998" t="str">
            <v>Italy</v>
          </cell>
          <cell r="D998">
            <v>2005</v>
          </cell>
          <cell r="E998">
            <v>7741</v>
          </cell>
          <cell r="F998" t="str">
            <v>1000 ha</v>
          </cell>
          <cell r="G998">
            <v>40706</v>
          </cell>
        </row>
        <row r="999">
          <cell r="A999" t="str">
            <v>OWLavailableforwoodsupply-Italy-2005</v>
          </cell>
          <cell r="B999" t="str">
            <v>OWLavailableforwoodsupply</v>
          </cell>
          <cell r="C999" t="str">
            <v>Italy</v>
          </cell>
          <cell r="D999">
            <v>2005</v>
          </cell>
          <cell r="E999">
            <v>616.70000000000005</v>
          </cell>
          <cell r="F999" t="str">
            <v>1000 ha</v>
          </cell>
          <cell r="G999">
            <v>40706</v>
          </cell>
        </row>
        <row r="1000">
          <cell r="A1000" t="str">
            <v>Forest-Latvia-2005</v>
          </cell>
          <cell r="B1000" t="str">
            <v>Forest</v>
          </cell>
          <cell r="C1000" t="str">
            <v>Latvia</v>
          </cell>
          <cell r="D1000">
            <v>2005</v>
          </cell>
          <cell r="E1000">
            <v>3034.7</v>
          </cell>
          <cell r="F1000" t="str">
            <v>1000 ha</v>
          </cell>
          <cell r="G1000">
            <v>40706</v>
          </cell>
        </row>
        <row r="1001">
          <cell r="A1001" t="str">
            <v>OWL-Latvia-2005</v>
          </cell>
          <cell r="B1001" t="str">
            <v>OWL</v>
          </cell>
          <cell r="C1001" t="str">
            <v>Latvia</v>
          </cell>
          <cell r="D1001">
            <v>2005</v>
          </cell>
          <cell r="E1001">
            <v>115</v>
          </cell>
          <cell r="F1001" t="str">
            <v>1000 ha</v>
          </cell>
          <cell r="G1001">
            <v>40706</v>
          </cell>
        </row>
        <row r="1002">
          <cell r="A1002" t="str">
            <v>ForestandOWL-Latvia-2005</v>
          </cell>
          <cell r="B1002" t="str">
            <v>ForestandOWL</v>
          </cell>
          <cell r="C1002" t="str">
            <v>Latvia</v>
          </cell>
          <cell r="D1002">
            <v>2005</v>
          </cell>
          <cell r="E1002">
            <v>3149.7</v>
          </cell>
          <cell r="F1002" t="str">
            <v>1000 ha</v>
          </cell>
          <cell r="G1002">
            <v>40706</v>
          </cell>
        </row>
        <row r="1003">
          <cell r="A1003" t="str">
            <v>FAWS-Latvia-2005</v>
          </cell>
          <cell r="B1003" t="str">
            <v>FAWS</v>
          </cell>
          <cell r="C1003" t="str">
            <v>Latvia</v>
          </cell>
          <cell r="D1003">
            <v>2005</v>
          </cell>
          <cell r="E1003">
            <v>3088.3</v>
          </cell>
          <cell r="F1003" t="str">
            <v>1000 ha</v>
          </cell>
          <cell r="G1003">
            <v>40706</v>
          </cell>
        </row>
        <row r="1004">
          <cell r="A1004" t="str">
            <v>OWLavailableforwoodsupply-Latvia-2005</v>
          </cell>
          <cell r="B1004" t="str">
            <v>OWLavailableforwoodsupply</v>
          </cell>
          <cell r="C1004" t="str">
            <v>Latvia</v>
          </cell>
          <cell r="D1004">
            <v>2005</v>
          </cell>
          <cell r="E1004">
            <v>112</v>
          </cell>
          <cell r="F1004" t="str">
            <v>1000 ha</v>
          </cell>
          <cell r="G1004">
            <v>40706</v>
          </cell>
        </row>
        <row r="1005">
          <cell r="A1005" t="str">
            <v>Forest-Liechtenstein-2005</v>
          </cell>
          <cell r="B1005" t="str">
            <v>Forest</v>
          </cell>
          <cell r="C1005" t="str">
            <v>Liechtenstein</v>
          </cell>
          <cell r="D1005">
            <v>2005</v>
          </cell>
          <cell r="E1005">
            <v>6.9</v>
          </cell>
          <cell r="F1005" t="str">
            <v>1000 ha</v>
          </cell>
          <cell r="G1005">
            <v>40706</v>
          </cell>
        </row>
        <row r="1006">
          <cell r="A1006" t="str">
            <v>OWL-Liechtenstein-2005</v>
          </cell>
          <cell r="B1006" t="str">
            <v>OWL</v>
          </cell>
          <cell r="C1006" t="str">
            <v>Liechtenstein</v>
          </cell>
          <cell r="D1006">
            <v>2005</v>
          </cell>
          <cell r="E1006">
            <v>0.5</v>
          </cell>
          <cell r="F1006" t="str">
            <v>1000 ha</v>
          </cell>
          <cell r="G1006">
            <v>40706</v>
          </cell>
        </row>
        <row r="1007">
          <cell r="A1007" t="str">
            <v>ForestandOWL-Liechtenstein-2005</v>
          </cell>
          <cell r="B1007" t="str">
            <v>ForestandOWL</v>
          </cell>
          <cell r="C1007" t="str">
            <v>Liechtenstein</v>
          </cell>
          <cell r="D1007">
            <v>2005</v>
          </cell>
          <cell r="E1007">
            <v>7.4</v>
          </cell>
          <cell r="F1007" t="str">
            <v>1000 ha</v>
          </cell>
          <cell r="G1007">
            <v>40706</v>
          </cell>
        </row>
        <row r="1008">
          <cell r="A1008" t="str">
            <v>FAWS-Liechtenstein-2005</v>
          </cell>
          <cell r="B1008" t="str">
            <v>FAWS</v>
          </cell>
          <cell r="C1008" t="str">
            <v>Liechtenstein</v>
          </cell>
          <cell r="D1008">
            <v>2005</v>
          </cell>
          <cell r="E1008">
            <v>4</v>
          </cell>
          <cell r="F1008" t="str">
            <v>1000 ha</v>
          </cell>
          <cell r="G1008">
            <v>40706</v>
          </cell>
        </row>
        <row r="1009">
          <cell r="A1009" t="str">
            <v>OWLavailableforwoodsupply-Liechtenstein-2005</v>
          </cell>
          <cell r="B1009" t="str">
            <v>OWLavailableforwoodsupply</v>
          </cell>
          <cell r="C1009" t="str">
            <v>Liechtenstein</v>
          </cell>
          <cell r="D1009">
            <v>2005</v>
          </cell>
          <cell r="E1009">
            <v>0</v>
          </cell>
          <cell r="F1009" t="str">
            <v>1000 ha</v>
          </cell>
          <cell r="G1009">
            <v>40706</v>
          </cell>
        </row>
        <row r="1010">
          <cell r="A1010" t="str">
            <v>Forest-Lithuania-2005</v>
          </cell>
          <cell r="B1010" t="str">
            <v>Forest</v>
          </cell>
          <cell r="C1010" t="str">
            <v>Lithuania</v>
          </cell>
          <cell r="D1010">
            <v>2005</v>
          </cell>
          <cell r="E1010">
            <v>2121</v>
          </cell>
          <cell r="F1010" t="str">
            <v>1000 ha</v>
          </cell>
          <cell r="G1010">
            <v>40706</v>
          </cell>
        </row>
        <row r="1011">
          <cell r="A1011" t="str">
            <v>OWL-Lithuania-2005</v>
          </cell>
          <cell r="B1011" t="str">
            <v>OWL</v>
          </cell>
          <cell r="C1011" t="str">
            <v>Lithuania</v>
          </cell>
          <cell r="D1011">
            <v>2005</v>
          </cell>
          <cell r="E1011">
            <v>77</v>
          </cell>
          <cell r="F1011" t="str">
            <v>1000 ha</v>
          </cell>
          <cell r="G1011">
            <v>40706</v>
          </cell>
        </row>
        <row r="1012">
          <cell r="A1012" t="str">
            <v>ForestandOWL-Lithuania-2005</v>
          </cell>
          <cell r="B1012" t="str">
            <v>ForestandOWL</v>
          </cell>
          <cell r="C1012" t="str">
            <v>Lithuania</v>
          </cell>
          <cell r="D1012">
            <v>2005</v>
          </cell>
          <cell r="E1012">
            <v>2198</v>
          </cell>
          <cell r="F1012" t="str">
            <v>1000 ha</v>
          </cell>
          <cell r="G1012">
            <v>40706</v>
          </cell>
        </row>
        <row r="1013">
          <cell r="A1013" t="str">
            <v>FAWS-Lithuania-2005</v>
          </cell>
          <cell r="B1013" t="str">
            <v>FAWS</v>
          </cell>
          <cell r="C1013" t="str">
            <v>Lithuania</v>
          </cell>
          <cell r="D1013">
            <v>2005</v>
          </cell>
          <cell r="E1013">
            <v>1835</v>
          </cell>
          <cell r="F1013" t="str">
            <v>1000 ha</v>
          </cell>
          <cell r="G1013">
            <v>40706</v>
          </cell>
        </row>
        <row r="1014">
          <cell r="A1014" t="str">
            <v>OWLavailableforwoodsupply-Lithuania-2005</v>
          </cell>
          <cell r="B1014" t="str">
            <v>OWLavailableforwoodsupply</v>
          </cell>
          <cell r="C1014" t="str">
            <v>Lithuania</v>
          </cell>
          <cell r="D1014">
            <v>2005</v>
          </cell>
          <cell r="E1014">
            <v>0</v>
          </cell>
          <cell r="F1014" t="str">
            <v>1000 ha</v>
          </cell>
          <cell r="G1014">
            <v>40706</v>
          </cell>
        </row>
        <row r="1015">
          <cell r="A1015" t="str">
            <v>Forest-Luxembourg-2005</v>
          </cell>
          <cell r="B1015" t="str">
            <v>Forest</v>
          </cell>
          <cell r="C1015" t="str">
            <v>Luxembourg</v>
          </cell>
          <cell r="D1015">
            <v>2005</v>
          </cell>
          <cell r="E1015">
            <v>86.8</v>
          </cell>
          <cell r="F1015" t="str">
            <v>1000 ha</v>
          </cell>
          <cell r="G1015">
            <v>40706</v>
          </cell>
        </row>
        <row r="1016">
          <cell r="A1016" t="str">
            <v>OWL-Luxembourg-2005</v>
          </cell>
          <cell r="B1016" t="str">
            <v>OWL</v>
          </cell>
          <cell r="C1016" t="str">
            <v>Luxembourg</v>
          </cell>
          <cell r="D1016">
            <v>2005</v>
          </cell>
          <cell r="E1016">
            <v>1.4</v>
          </cell>
          <cell r="F1016" t="str">
            <v>1000 ha</v>
          </cell>
          <cell r="G1016">
            <v>40706</v>
          </cell>
        </row>
        <row r="1017">
          <cell r="A1017" t="str">
            <v>ForestandOWL-Luxembourg-2005</v>
          </cell>
          <cell r="B1017" t="str">
            <v>ForestandOWL</v>
          </cell>
          <cell r="C1017" t="str">
            <v>Luxembourg</v>
          </cell>
          <cell r="D1017">
            <v>2005</v>
          </cell>
          <cell r="E1017">
            <v>88.2</v>
          </cell>
          <cell r="F1017" t="str">
            <v>1000 ha</v>
          </cell>
          <cell r="G1017">
            <v>40706</v>
          </cell>
        </row>
        <row r="1018">
          <cell r="A1018" t="str">
            <v>FAWS-Luxembourg-2005</v>
          </cell>
          <cell r="B1018" t="str">
            <v>FAWS</v>
          </cell>
          <cell r="C1018" t="str">
            <v>Luxembourg</v>
          </cell>
          <cell r="D1018">
            <v>2005</v>
          </cell>
          <cell r="E1018">
            <v>86.1</v>
          </cell>
          <cell r="F1018" t="str">
            <v>1000 ha</v>
          </cell>
          <cell r="G1018">
            <v>40706</v>
          </cell>
        </row>
        <row r="1019">
          <cell r="A1019" t="str">
            <v>OWLavailableforwoodsupply-Luxembourg-2005</v>
          </cell>
          <cell r="B1019" t="str">
            <v>OWLavailableforwoodsupply</v>
          </cell>
          <cell r="C1019" t="str">
            <v>Luxembourg</v>
          </cell>
          <cell r="D1019">
            <v>2005</v>
          </cell>
          <cell r="E1019">
            <v>0</v>
          </cell>
          <cell r="F1019" t="str">
            <v>1000 ha</v>
          </cell>
          <cell r="G1019">
            <v>40706</v>
          </cell>
        </row>
        <row r="1020">
          <cell r="A1020" t="str">
            <v>Forest-Malta-2005</v>
          </cell>
          <cell r="B1020" t="str">
            <v>Forest</v>
          </cell>
          <cell r="C1020" t="str">
            <v>Malta</v>
          </cell>
          <cell r="D1020">
            <v>2005</v>
          </cell>
          <cell r="E1020">
            <v>0.3</v>
          </cell>
          <cell r="F1020" t="str">
            <v>1000 ha</v>
          </cell>
          <cell r="G1020">
            <v>40706</v>
          </cell>
        </row>
        <row r="1021">
          <cell r="A1021" t="str">
            <v>OWL-Malta-2005</v>
          </cell>
          <cell r="B1021" t="str">
            <v>OWL</v>
          </cell>
          <cell r="C1021" t="str">
            <v>Malta</v>
          </cell>
          <cell r="D1021">
            <v>2005</v>
          </cell>
          <cell r="E1021">
            <v>0</v>
          </cell>
          <cell r="F1021" t="str">
            <v>1000 ha</v>
          </cell>
          <cell r="G1021">
            <v>40706</v>
          </cell>
        </row>
        <row r="1022">
          <cell r="A1022" t="str">
            <v>ForestandOWL-Malta-2005</v>
          </cell>
          <cell r="B1022" t="str">
            <v>ForestandOWL</v>
          </cell>
          <cell r="C1022" t="str">
            <v>Malta</v>
          </cell>
          <cell r="D1022">
            <v>2005</v>
          </cell>
          <cell r="E1022">
            <v>0.3</v>
          </cell>
          <cell r="F1022" t="str">
            <v>1000 ha</v>
          </cell>
          <cell r="G1022">
            <v>40706</v>
          </cell>
        </row>
        <row r="1023">
          <cell r="A1023" t="str">
            <v>FAWS-Malta-2005</v>
          </cell>
          <cell r="B1023" t="str">
            <v>FAWS</v>
          </cell>
          <cell r="C1023" t="str">
            <v>Malta</v>
          </cell>
          <cell r="D1023">
            <v>2005</v>
          </cell>
          <cell r="E1023">
            <v>0</v>
          </cell>
          <cell r="F1023" t="str">
            <v>1000 ha</v>
          </cell>
          <cell r="G1023">
            <v>40706</v>
          </cell>
        </row>
        <row r="1024">
          <cell r="A1024" t="str">
            <v>OWLavailableforwoodsupply-Malta-2005</v>
          </cell>
          <cell r="B1024" t="str">
            <v>OWLavailableforwoodsupply</v>
          </cell>
          <cell r="C1024" t="str">
            <v>Malta</v>
          </cell>
          <cell r="D1024">
            <v>2005</v>
          </cell>
          <cell r="E1024">
            <v>0</v>
          </cell>
          <cell r="F1024" t="str">
            <v>1000 ha</v>
          </cell>
          <cell r="G1024">
            <v>40706</v>
          </cell>
        </row>
        <row r="1025">
          <cell r="A1025" t="str">
            <v>Forest-Republic of Moldova-2005</v>
          </cell>
          <cell r="B1025" t="str">
            <v>Forest</v>
          </cell>
          <cell r="C1025" t="str">
            <v>Republic of Moldova</v>
          </cell>
          <cell r="D1025">
            <v>2005</v>
          </cell>
          <cell r="E1025">
            <v>329</v>
          </cell>
          <cell r="F1025" t="str">
            <v>1000 ha</v>
          </cell>
          <cell r="G1025">
            <v>40706</v>
          </cell>
        </row>
        <row r="1026">
          <cell r="A1026" t="str">
            <v>OWL-Republic of Moldova-2005</v>
          </cell>
          <cell r="B1026" t="str">
            <v>OWL</v>
          </cell>
          <cell r="C1026" t="str">
            <v>Republic of Moldova</v>
          </cell>
          <cell r="D1026">
            <v>2005</v>
          </cell>
          <cell r="E1026">
            <v>31</v>
          </cell>
          <cell r="F1026" t="str">
            <v>1000 ha</v>
          </cell>
          <cell r="G1026">
            <v>40706</v>
          </cell>
        </row>
        <row r="1027">
          <cell r="A1027" t="str">
            <v>ForestandOWL-Republic of Moldova-2005</v>
          </cell>
          <cell r="B1027" t="str">
            <v>ForestandOWL</v>
          </cell>
          <cell r="C1027" t="str">
            <v>Republic of Moldova</v>
          </cell>
          <cell r="D1027">
            <v>2005</v>
          </cell>
          <cell r="E1027">
            <v>360</v>
          </cell>
          <cell r="F1027" t="str">
            <v>1000 ha</v>
          </cell>
          <cell r="G1027">
            <v>40706</v>
          </cell>
        </row>
        <row r="1028">
          <cell r="A1028" t="str">
            <v>FAWS-Republic of Moldova-2005</v>
          </cell>
          <cell r="B1028" t="str">
            <v>FAWS</v>
          </cell>
          <cell r="C1028" t="str">
            <v>Republic of Moldova</v>
          </cell>
          <cell r="D1028">
            <v>2005</v>
          </cell>
          <cell r="E1028">
            <v>216.2</v>
          </cell>
          <cell r="F1028" t="str">
            <v>1000 ha</v>
          </cell>
          <cell r="G1028">
            <v>40706</v>
          </cell>
        </row>
        <row r="1029">
          <cell r="A1029" t="str">
            <v>OWLavailableforwoodsupply-Republic of Moldova-2005</v>
          </cell>
          <cell r="B1029" t="str">
            <v>OWLavailableforwoodsupply</v>
          </cell>
          <cell r="C1029" t="str">
            <v>Republic of Moldova</v>
          </cell>
          <cell r="D1029">
            <v>2005</v>
          </cell>
          <cell r="E1029">
            <v>0</v>
          </cell>
          <cell r="F1029" t="str">
            <v>1000 ha</v>
          </cell>
          <cell r="G1029">
            <v>40706</v>
          </cell>
        </row>
        <row r="1030">
          <cell r="A1030" t="str">
            <v>Forest-Monaco-2005</v>
          </cell>
          <cell r="B1030" t="str">
            <v>Forest</v>
          </cell>
          <cell r="C1030" t="str">
            <v>Monaco</v>
          </cell>
          <cell r="D1030">
            <v>2005</v>
          </cell>
          <cell r="E1030">
            <v>0</v>
          </cell>
          <cell r="F1030" t="str">
            <v>1000 ha</v>
          </cell>
          <cell r="G1030">
            <v>40706</v>
          </cell>
        </row>
        <row r="1031">
          <cell r="A1031" t="str">
            <v>OWL-Monaco-2005</v>
          </cell>
          <cell r="B1031" t="str">
            <v>OWL</v>
          </cell>
          <cell r="C1031" t="str">
            <v>Monaco</v>
          </cell>
          <cell r="D1031">
            <v>2005</v>
          </cell>
          <cell r="E1031">
            <v>0</v>
          </cell>
          <cell r="F1031" t="str">
            <v>1000 ha</v>
          </cell>
          <cell r="G1031">
            <v>40706</v>
          </cell>
        </row>
        <row r="1032">
          <cell r="A1032" t="str">
            <v>ForestandOWL-Monaco-2005</v>
          </cell>
          <cell r="B1032" t="str">
            <v>ForestandOWL</v>
          </cell>
          <cell r="C1032" t="str">
            <v>Monaco</v>
          </cell>
          <cell r="D1032">
            <v>2005</v>
          </cell>
          <cell r="E1032">
            <v>0</v>
          </cell>
          <cell r="F1032" t="str">
            <v>1000 ha</v>
          </cell>
          <cell r="G1032">
            <v>40706</v>
          </cell>
        </row>
        <row r="1033">
          <cell r="A1033" t="str">
            <v>FAWS-Monaco-2005</v>
          </cell>
          <cell r="B1033" t="str">
            <v>FAWS</v>
          </cell>
          <cell r="C1033" t="str">
            <v>Monaco</v>
          </cell>
          <cell r="D1033">
            <v>2005</v>
          </cell>
          <cell r="E1033">
            <v>0</v>
          </cell>
          <cell r="F1033" t="str">
            <v>1000 ha</v>
          </cell>
          <cell r="G1033">
            <v>40706</v>
          </cell>
        </row>
        <row r="1034">
          <cell r="A1034" t="str">
            <v>OWLavailableforwoodsupply-Monaco-2005</v>
          </cell>
          <cell r="B1034" t="str">
            <v>OWLavailableforwoodsupply</v>
          </cell>
          <cell r="C1034" t="str">
            <v>Monaco</v>
          </cell>
          <cell r="D1034">
            <v>2005</v>
          </cell>
          <cell r="E1034">
            <v>0</v>
          </cell>
          <cell r="F1034" t="str">
            <v>1000 ha</v>
          </cell>
          <cell r="G1034">
            <v>40706</v>
          </cell>
        </row>
        <row r="1035">
          <cell r="A1035" t="str">
            <v>Forest-Montenegro-2005</v>
          </cell>
          <cell r="B1035" t="str">
            <v>Forest</v>
          </cell>
          <cell r="C1035" t="str">
            <v>Montenegro</v>
          </cell>
          <cell r="D1035">
            <v>2005</v>
          </cell>
          <cell r="E1035">
            <v>543</v>
          </cell>
          <cell r="F1035" t="str">
            <v>1000 ha</v>
          </cell>
          <cell r="G1035">
            <v>40706</v>
          </cell>
        </row>
        <row r="1036">
          <cell r="A1036" t="str">
            <v>OWL-Montenegro-2005</v>
          </cell>
          <cell r="B1036" t="str">
            <v>OWL</v>
          </cell>
          <cell r="C1036" t="str">
            <v>Montenegro</v>
          </cell>
          <cell r="D1036">
            <v>2005</v>
          </cell>
          <cell r="E1036">
            <v>175</v>
          </cell>
          <cell r="F1036" t="str">
            <v>1000 ha</v>
          </cell>
          <cell r="G1036">
            <v>40706</v>
          </cell>
        </row>
        <row r="1037">
          <cell r="A1037" t="str">
            <v>ForestandOWL-Montenegro-2005</v>
          </cell>
          <cell r="B1037" t="str">
            <v>ForestandOWL</v>
          </cell>
          <cell r="C1037" t="str">
            <v>Montenegro</v>
          </cell>
          <cell r="D1037">
            <v>2005</v>
          </cell>
          <cell r="E1037">
            <v>718</v>
          </cell>
          <cell r="F1037" t="str">
            <v>1000 ha</v>
          </cell>
          <cell r="G1037">
            <v>40706</v>
          </cell>
        </row>
        <row r="1038">
          <cell r="A1038" t="str">
            <v>FAWS-Montenegro-2005</v>
          </cell>
          <cell r="B1038" t="str">
            <v>FAWS</v>
          </cell>
          <cell r="C1038" t="str">
            <v>Montenegro</v>
          </cell>
          <cell r="D1038">
            <v>2005</v>
          </cell>
          <cell r="E1038">
            <v>0</v>
          </cell>
          <cell r="F1038" t="str">
            <v>1000 ha</v>
          </cell>
          <cell r="G1038">
            <v>40706</v>
          </cell>
        </row>
        <row r="1039">
          <cell r="A1039" t="str">
            <v>OWLavailableforwoodsupply-Montenegro-2005</v>
          </cell>
          <cell r="B1039" t="str">
            <v>OWLavailableforwoodsupply</v>
          </cell>
          <cell r="C1039" t="str">
            <v>Montenegro</v>
          </cell>
          <cell r="D1039">
            <v>2005</v>
          </cell>
          <cell r="E1039">
            <v>0</v>
          </cell>
          <cell r="F1039" t="str">
            <v>1000 ha</v>
          </cell>
          <cell r="G1039">
            <v>40706</v>
          </cell>
        </row>
        <row r="1040">
          <cell r="A1040" t="str">
            <v>Forest-Netherlands-2005</v>
          </cell>
          <cell r="B1040" t="str">
            <v>Forest</v>
          </cell>
          <cell r="C1040" t="str">
            <v>Netherlands</v>
          </cell>
          <cell r="D1040">
            <v>2005</v>
          </cell>
          <cell r="E1040">
            <v>365</v>
          </cell>
          <cell r="F1040" t="str">
            <v>1000 ha</v>
          </cell>
          <cell r="G1040">
            <v>40706</v>
          </cell>
        </row>
        <row r="1041">
          <cell r="A1041" t="str">
            <v>OWL-Netherlands-2005</v>
          </cell>
          <cell r="B1041" t="str">
            <v>OWL</v>
          </cell>
          <cell r="C1041" t="str">
            <v>Netherlands</v>
          </cell>
          <cell r="D1041">
            <v>2005</v>
          </cell>
          <cell r="E1041">
            <v>0</v>
          </cell>
          <cell r="F1041" t="str">
            <v>1000 ha</v>
          </cell>
          <cell r="G1041">
            <v>40706</v>
          </cell>
        </row>
        <row r="1042">
          <cell r="A1042" t="str">
            <v>ForestandOWL-Netherlands-2005</v>
          </cell>
          <cell r="B1042" t="str">
            <v>ForestandOWL</v>
          </cell>
          <cell r="C1042" t="str">
            <v>Netherlands</v>
          </cell>
          <cell r="D1042">
            <v>2005</v>
          </cell>
          <cell r="E1042">
            <v>365</v>
          </cell>
          <cell r="F1042" t="str">
            <v>1000 ha</v>
          </cell>
          <cell r="G1042">
            <v>40706</v>
          </cell>
        </row>
        <row r="1043">
          <cell r="A1043" t="str">
            <v>FAWS-Netherlands-2005</v>
          </cell>
          <cell r="B1043" t="str">
            <v>FAWS</v>
          </cell>
          <cell r="C1043" t="str">
            <v>Netherlands</v>
          </cell>
          <cell r="D1043">
            <v>2005</v>
          </cell>
          <cell r="E1043">
            <v>295</v>
          </cell>
          <cell r="F1043" t="str">
            <v>1000 ha</v>
          </cell>
          <cell r="G1043">
            <v>40706</v>
          </cell>
        </row>
        <row r="1044">
          <cell r="A1044" t="str">
            <v>OWLavailableforwoodsupply-Netherlands-2005</v>
          </cell>
          <cell r="B1044" t="str">
            <v>OWLavailableforwoodsupply</v>
          </cell>
          <cell r="C1044" t="str">
            <v>Netherlands</v>
          </cell>
          <cell r="D1044">
            <v>2005</v>
          </cell>
          <cell r="E1044">
            <v>0</v>
          </cell>
          <cell r="F1044" t="str">
            <v>1000 ha</v>
          </cell>
          <cell r="G1044">
            <v>40706</v>
          </cell>
        </row>
        <row r="1045">
          <cell r="A1045" t="str">
            <v>Forest-Norway-2005</v>
          </cell>
          <cell r="B1045" t="str">
            <v>Forest</v>
          </cell>
          <cell r="C1045" t="str">
            <v>Norway</v>
          </cell>
          <cell r="D1045">
            <v>2005</v>
          </cell>
          <cell r="E1045">
            <v>9387</v>
          </cell>
          <cell r="F1045" t="str">
            <v>1000 ha</v>
          </cell>
          <cell r="G1045">
            <v>40706</v>
          </cell>
        </row>
        <row r="1046">
          <cell r="A1046" t="str">
            <v>OWL-Norway-2005</v>
          </cell>
          <cell r="B1046" t="str">
            <v>OWL</v>
          </cell>
          <cell r="C1046" t="str">
            <v>Norway</v>
          </cell>
          <cell r="D1046">
            <v>2005</v>
          </cell>
          <cell r="E1046">
            <v>2613</v>
          </cell>
          <cell r="F1046" t="str">
            <v>1000 ha</v>
          </cell>
          <cell r="G1046">
            <v>40706</v>
          </cell>
        </row>
        <row r="1047">
          <cell r="A1047" t="str">
            <v>ForestandOWL-Norway-2005</v>
          </cell>
          <cell r="B1047" t="str">
            <v>ForestandOWL</v>
          </cell>
          <cell r="C1047" t="str">
            <v>Norway</v>
          </cell>
          <cell r="D1047">
            <v>2005</v>
          </cell>
          <cell r="E1047">
            <v>12000</v>
          </cell>
          <cell r="F1047" t="str">
            <v>1000 ha</v>
          </cell>
          <cell r="G1047">
            <v>40706</v>
          </cell>
        </row>
        <row r="1048">
          <cell r="A1048" t="str">
            <v>FAWS-Norway-2005</v>
          </cell>
          <cell r="B1048" t="str">
            <v>FAWS</v>
          </cell>
          <cell r="C1048" t="str">
            <v>Norway</v>
          </cell>
          <cell r="D1048">
            <v>2005</v>
          </cell>
          <cell r="E1048">
            <v>6291</v>
          </cell>
          <cell r="F1048" t="str">
            <v>1000 ha</v>
          </cell>
          <cell r="G1048">
            <v>40706</v>
          </cell>
        </row>
        <row r="1049">
          <cell r="A1049" t="str">
            <v>OWLavailableforwoodsupply-Norway-2005</v>
          </cell>
          <cell r="B1049" t="str">
            <v>OWLavailableforwoodsupply</v>
          </cell>
          <cell r="C1049" t="str">
            <v>Norway</v>
          </cell>
          <cell r="D1049">
            <v>2005</v>
          </cell>
          <cell r="E1049">
            <v>0</v>
          </cell>
          <cell r="F1049" t="str">
            <v>1000 ha</v>
          </cell>
          <cell r="G1049">
            <v>40706</v>
          </cell>
        </row>
        <row r="1050">
          <cell r="A1050" t="str">
            <v>Forest-Poland-2005</v>
          </cell>
          <cell r="B1050" t="str">
            <v>Forest</v>
          </cell>
          <cell r="C1050" t="str">
            <v>Poland</v>
          </cell>
          <cell r="D1050">
            <v>2005</v>
          </cell>
          <cell r="E1050">
            <v>9200</v>
          </cell>
          <cell r="F1050" t="str">
            <v>1000 ha</v>
          </cell>
          <cell r="G1050">
            <v>40706</v>
          </cell>
        </row>
        <row r="1051">
          <cell r="A1051" t="str">
            <v>OWL-Poland-2005</v>
          </cell>
          <cell r="B1051" t="str">
            <v>OWL</v>
          </cell>
          <cell r="C1051" t="str">
            <v>Poland</v>
          </cell>
          <cell r="D1051">
            <v>2005</v>
          </cell>
          <cell r="E1051">
            <v>0</v>
          </cell>
          <cell r="F1051" t="str">
            <v>1000 ha</v>
          </cell>
          <cell r="G1051">
            <v>40706</v>
          </cell>
        </row>
        <row r="1052">
          <cell r="A1052" t="str">
            <v>ForestandOWL-Poland-2005</v>
          </cell>
          <cell r="B1052" t="str">
            <v>ForestandOWL</v>
          </cell>
          <cell r="C1052" t="str">
            <v>Poland</v>
          </cell>
          <cell r="D1052">
            <v>2005</v>
          </cell>
          <cell r="E1052">
            <v>0</v>
          </cell>
          <cell r="F1052" t="str">
            <v>1000 ha</v>
          </cell>
          <cell r="G1052">
            <v>40706</v>
          </cell>
        </row>
        <row r="1053">
          <cell r="A1053" t="str">
            <v>FAWS-Poland-2005</v>
          </cell>
          <cell r="B1053" t="str">
            <v>FAWS</v>
          </cell>
          <cell r="C1053" t="str">
            <v>Poland</v>
          </cell>
          <cell r="D1053">
            <v>2005</v>
          </cell>
          <cell r="E1053">
            <v>8417</v>
          </cell>
          <cell r="F1053" t="str">
            <v>1000 ha</v>
          </cell>
          <cell r="G1053">
            <v>40706</v>
          </cell>
        </row>
        <row r="1054">
          <cell r="A1054" t="str">
            <v>OWLavailableforwoodsupply-Poland-2005</v>
          </cell>
          <cell r="B1054" t="str">
            <v>OWLavailableforwoodsupply</v>
          </cell>
          <cell r="C1054" t="str">
            <v>Poland</v>
          </cell>
          <cell r="D1054">
            <v>2005</v>
          </cell>
          <cell r="E1054">
            <v>0</v>
          </cell>
          <cell r="F1054" t="str">
            <v>1000 ha</v>
          </cell>
          <cell r="G1054">
            <v>40706</v>
          </cell>
        </row>
        <row r="1055">
          <cell r="A1055" t="str">
            <v>Forest-Portugal-2005</v>
          </cell>
          <cell r="B1055" t="str">
            <v>Forest</v>
          </cell>
          <cell r="C1055" t="str">
            <v>Portugal</v>
          </cell>
          <cell r="D1055">
            <v>2005</v>
          </cell>
          <cell r="E1055">
            <v>3783</v>
          </cell>
          <cell r="F1055" t="str">
            <v>1000 ha</v>
          </cell>
          <cell r="G1055">
            <v>40706</v>
          </cell>
        </row>
        <row r="1056">
          <cell r="A1056" t="str">
            <v>OWL-Portugal-2005</v>
          </cell>
          <cell r="B1056" t="str">
            <v>OWL</v>
          </cell>
          <cell r="C1056" t="str">
            <v>Portugal</v>
          </cell>
          <cell r="D1056">
            <v>2005</v>
          </cell>
          <cell r="E1056">
            <v>84</v>
          </cell>
          <cell r="F1056" t="str">
            <v>1000 ha</v>
          </cell>
          <cell r="G1056">
            <v>40706</v>
          </cell>
        </row>
        <row r="1057">
          <cell r="A1057" t="str">
            <v>ForestandOWL-Portugal-2005</v>
          </cell>
          <cell r="B1057" t="str">
            <v>ForestandOWL</v>
          </cell>
          <cell r="C1057" t="str">
            <v>Portugal</v>
          </cell>
          <cell r="D1057">
            <v>2005</v>
          </cell>
          <cell r="E1057">
            <v>3867</v>
          </cell>
          <cell r="F1057" t="str">
            <v>1000 ha</v>
          </cell>
          <cell r="G1057">
            <v>40706</v>
          </cell>
        </row>
        <row r="1058">
          <cell r="A1058" t="str">
            <v>FAWS-Portugal-2005</v>
          </cell>
          <cell r="B1058" t="str">
            <v>FAWS</v>
          </cell>
          <cell r="C1058" t="str">
            <v>Portugal</v>
          </cell>
          <cell r="D1058">
            <v>2005</v>
          </cell>
          <cell r="E1058">
            <v>0</v>
          </cell>
          <cell r="F1058" t="str">
            <v>1000 ha</v>
          </cell>
          <cell r="G1058">
            <v>40706</v>
          </cell>
        </row>
        <row r="1059">
          <cell r="A1059" t="str">
            <v>OWLavailableforwoodsupply-Portugal-2005</v>
          </cell>
          <cell r="B1059" t="str">
            <v>OWLavailableforwoodsupply</v>
          </cell>
          <cell r="C1059" t="str">
            <v>Portugal</v>
          </cell>
          <cell r="D1059">
            <v>2005</v>
          </cell>
          <cell r="E1059">
            <v>0</v>
          </cell>
          <cell r="F1059" t="str">
            <v>1000 ha</v>
          </cell>
          <cell r="G1059">
            <v>40706</v>
          </cell>
        </row>
        <row r="1060">
          <cell r="A1060" t="str">
            <v>Forest-Romania-2005</v>
          </cell>
          <cell r="B1060" t="str">
            <v>Forest</v>
          </cell>
          <cell r="C1060" t="str">
            <v>Romania</v>
          </cell>
          <cell r="D1060">
            <v>2005</v>
          </cell>
          <cell r="E1060">
            <v>6390.5</v>
          </cell>
          <cell r="F1060" t="str">
            <v>1000 ha</v>
          </cell>
          <cell r="G1060">
            <v>40706</v>
          </cell>
        </row>
        <row r="1061">
          <cell r="A1061" t="str">
            <v>OWL-Romania-2005</v>
          </cell>
          <cell r="B1061" t="str">
            <v>OWL</v>
          </cell>
          <cell r="C1061" t="str">
            <v>Romania</v>
          </cell>
          <cell r="D1061">
            <v>2005</v>
          </cell>
          <cell r="E1061">
            <v>258.2</v>
          </cell>
          <cell r="F1061" t="str">
            <v>1000 ha</v>
          </cell>
          <cell r="G1061">
            <v>40706</v>
          </cell>
        </row>
        <row r="1062">
          <cell r="A1062" t="str">
            <v>ForestandOWL-Romania-2005</v>
          </cell>
          <cell r="B1062" t="str">
            <v>ForestandOWL</v>
          </cell>
          <cell r="C1062" t="str">
            <v>Romania</v>
          </cell>
          <cell r="D1062">
            <v>2005</v>
          </cell>
          <cell r="E1062">
            <v>6648.7</v>
          </cell>
          <cell r="F1062" t="str">
            <v>1000 ha</v>
          </cell>
          <cell r="G1062">
            <v>40706</v>
          </cell>
        </row>
        <row r="1063">
          <cell r="A1063" t="str">
            <v>FAWS-Romania-2005</v>
          </cell>
          <cell r="B1063" t="str">
            <v>FAWS</v>
          </cell>
          <cell r="C1063" t="str">
            <v>Romania</v>
          </cell>
          <cell r="D1063">
            <v>2005</v>
          </cell>
          <cell r="E1063">
            <v>0</v>
          </cell>
          <cell r="F1063" t="str">
            <v>1000 ha</v>
          </cell>
          <cell r="G1063">
            <v>40706</v>
          </cell>
        </row>
        <row r="1064">
          <cell r="A1064" t="str">
            <v>OWLavailableforwoodsupply-Romania-2005</v>
          </cell>
          <cell r="B1064" t="str">
            <v>OWLavailableforwoodsupply</v>
          </cell>
          <cell r="C1064" t="str">
            <v>Romania</v>
          </cell>
          <cell r="D1064">
            <v>2005</v>
          </cell>
          <cell r="E1064">
            <v>0</v>
          </cell>
          <cell r="F1064" t="str">
            <v>1000 ha</v>
          </cell>
          <cell r="G1064">
            <v>40706</v>
          </cell>
        </row>
        <row r="1065">
          <cell r="A1065" t="str">
            <v>Forest-Russian Federation-2005</v>
          </cell>
          <cell r="B1065" t="str">
            <v>Forest</v>
          </cell>
          <cell r="C1065" t="str">
            <v>Russian Federation</v>
          </cell>
          <cell r="D1065">
            <v>2005</v>
          </cell>
          <cell r="E1065">
            <v>808790</v>
          </cell>
          <cell r="F1065" t="str">
            <v>1000 ha</v>
          </cell>
          <cell r="G1065">
            <v>40706</v>
          </cell>
        </row>
        <row r="1066">
          <cell r="A1066" t="str">
            <v>OWL-Russian Federation-2005</v>
          </cell>
          <cell r="B1066" t="str">
            <v>OWL</v>
          </cell>
          <cell r="C1066" t="str">
            <v>Russian Federation</v>
          </cell>
          <cell r="D1066">
            <v>2005</v>
          </cell>
          <cell r="E1066">
            <v>74185.2</v>
          </cell>
          <cell r="F1066" t="str">
            <v>1000 ha</v>
          </cell>
          <cell r="G1066">
            <v>40706</v>
          </cell>
        </row>
        <row r="1067">
          <cell r="A1067" t="str">
            <v>ForestandOWL-Russian Federation-2005</v>
          </cell>
          <cell r="B1067" t="str">
            <v>ForestandOWL</v>
          </cell>
          <cell r="C1067" t="str">
            <v>Russian Federation</v>
          </cell>
          <cell r="D1067">
            <v>2005</v>
          </cell>
          <cell r="E1067">
            <v>882975.2</v>
          </cell>
          <cell r="F1067" t="str">
            <v>1000 ha</v>
          </cell>
          <cell r="G1067">
            <v>40706</v>
          </cell>
        </row>
        <row r="1068">
          <cell r="A1068" t="str">
            <v>FAWS-Russian Federation-2005</v>
          </cell>
          <cell r="B1068" t="str">
            <v>FAWS</v>
          </cell>
          <cell r="C1068" t="str">
            <v>Russian Federation</v>
          </cell>
          <cell r="D1068">
            <v>2005</v>
          </cell>
          <cell r="E1068">
            <v>690978.2</v>
          </cell>
          <cell r="F1068" t="str">
            <v>1000 ha</v>
          </cell>
          <cell r="G1068">
            <v>40706</v>
          </cell>
        </row>
        <row r="1069">
          <cell r="A1069" t="str">
            <v>OWLavailableforwoodsupply-Russian Federation-2005</v>
          </cell>
          <cell r="B1069" t="str">
            <v>OWLavailableforwoodsupply</v>
          </cell>
          <cell r="C1069" t="str">
            <v>Russian Federation</v>
          </cell>
          <cell r="D1069">
            <v>2005</v>
          </cell>
          <cell r="E1069">
            <v>2882</v>
          </cell>
          <cell r="F1069" t="str">
            <v>1000 ha</v>
          </cell>
          <cell r="G1069">
            <v>40706</v>
          </cell>
        </row>
        <row r="1070">
          <cell r="A1070" t="str">
            <v>Forest-Serbia-2005</v>
          </cell>
          <cell r="B1070" t="str">
            <v>Forest</v>
          </cell>
          <cell r="C1070" t="str">
            <v>Serbia</v>
          </cell>
          <cell r="D1070">
            <v>2005</v>
          </cell>
          <cell r="E1070">
            <v>1812.5</v>
          </cell>
          <cell r="F1070" t="str">
            <v>1000 ha</v>
          </cell>
          <cell r="G1070">
            <v>40706</v>
          </cell>
        </row>
        <row r="1071">
          <cell r="A1071" t="str">
            <v>OWL-Serbia-2005</v>
          </cell>
          <cell r="B1071" t="str">
            <v>OWL</v>
          </cell>
          <cell r="C1071" t="str">
            <v>Serbia</v>
          </cell>
          <cell r="D1071">
            <v>2005</v>
          </cell>
          <cell r="E1071">
            <v>171.5</v>
          </cell>
          <cell r="F1071" t="str">
            <v>1000 ha</v>
          </cell>
          <cell r="G1071">
            <v>40706</v>
          </cell>
        </row>
        <row r="1072">
          <cell r="A1072" t="str">
            <v>ForestandOWL-Serbia-2005</v>
          </cell>
          <cell r="B1072" t="str">
            <v>ForestandOWL</v>
          </cell>
          <cell r="C1072" t="str">
            <v>Serbia</v>
          </cell>
          <cell r="D1072">
            <v>2005</v>
          </cell>
          <cell r="E1072">
            <v>1984</v>
          </cell>
          <cell r="F1072" t="str">
            <v>1000 ha</v>
          </cell>
          <cell r="G1072">
            <v>40706</v>
          </cell>
        </row>
        <row r="1073">
          <cell r="A1073" t="str">
            <v>FAWS-Serbia-2005</v>
          </cell>
          <cell r="B1073" t="str">
            <v>FAWS</v>
          </cell>
          <cell r="C1073" t="str">
            <v>Serbia</v>
          </cell>
          <cell r="D1073">
            <v>2005</v>
          </cell>
          <cell r="E1073">
            <v>1534</v>
          </cell>
          <cell r="F1073" t="str">
            <v>1000 ha</v>
          </cell>
          <cell r="G1073">
            <v>40706</v>
          </cell>
        </row>
        <row r="1074">
          <cell r="A1074" t="str">
            <v>OWLavailableforwoodsupply-Serbia-2005</v>
          </cell>
          <cell r="B1074" t="str">
            <v>OWLavailableforwoodsupply</v>
          </cell>
          <cell r="C1074" t="str">
            <v>Serbia</v>
          </cell>
          <cell r="D1074">
            <v>2005</v>
          </cell>
          <cell r="E1074">
            <v>0</v>
          </cell>
          <cell r="F1074" t="str">
            <v>1000 ha</v>
          </cell>
          <cell r="G1074">
            <v>40706</v>
          </cell>
        </row>
        <row r="1075">
          <cell r="A1075" t="str">
            <v>Forest-Slovak Republic-2005</v>
          </cell>
          <cell r="B1075" t="str">
            <v>Forest</v>
          </cell>
          <cell r="C1075" t="str">
            <v>Slovak Republic</v>
          </cell>
          <cell r="D1075">
            <v>2005</v>
          </cell>
          <cell r="E1075">
            <v>1931.6</v>
          </cell>
          <cell r="F1075" t="str">
            <v>1000 ha</v>
          </cell>
          <cell r="G1075">
            <v>40706</v>
          </cell>
        </row>
        <row r="1076">
          <cell r="A1076" t="str">
            <v>OWL-Slovak Republic-2005</v>
          </cell>
          <cell r="B1076" t="str">
            <v>OWL</v>
          </cell>
          <cell r="C1076" t="str">
            <v>Slovak Republic</v>
          </cell>
          <cell r="D1076">
            <v>2005</v>
          </cell>
          <cell r="E1076">
            <v>0</v>
          </cell>
          <cell r="F1076" t="str">
            <v>1000 ha</v>
          </cell>
          <cell r="G1076">
            <v>40706</v>
          </cell>
        </row>
        <row r="1077">
          <cell r="A1077" t="str">
            <v>ForestandOWL-Slovak Republic-2005</v>
          </cell>
          <cell r="B1077" t="str">
            <v>ForestandOWL</v>
          </cell>
          <cell r="C1077" t="str">
            <v>Slovak Republic</v>
          </cell>
          <cell r="D1077">
            <v>2005</v>
          </cell>
          <cell r="E1077">
            <v>1931.6</v>
          </cell>
          <cell r="F1077" t="str">
            <v>1000 ha</v>
          </cell>
          <cell r="G1077">
            <v>40706</v>
          </cell>
        </row>
        <row r="1078">
          <cell r="A1078" t="str">
            <v>FAWS-Slovak Republic-2005</v>
          </cell>
          <cell r="B1078" t="str">
            <v>FAWS</v>
          </cell>
          <cell r="C1078" t="str">
            <v>Slovak Republic</v>
          </cell>
          <cell r="D1078">
            <v>2005</v>
          </cell>
          <cell r="E1078">
            <v>1751.2</v>
          </cell>
          <cell r="F1078" t="str">
            <v>1000 ha</v>
          </cell>
          <cell r="G1078">
            <v>40706</v>
          </cell>
        </row>
        <row r="1079">
          <cell r="A1079" t="str">
            <v>OWLavailableforwoodsupply-Slovak Republic-2005</v>
          </cell>
          <cell r="B1079" t="str">
            <v>OWLavailableforwoodsupply</v>
          </cell>
          <cell r="C1079" t="str">
            <v>Slovak Republic</v>
          </cell>
          <cell r="D1079">
            <v>2005</v>
          </cell>
          <cell r="E1079">
            <v>0</v>
          </cell>
          <cell r="F1079" t="str">
            <v>1000 ha</v>
          </cell>
          <cell r="G1079">
            <v>40706</v>
          </cell>
        </row>
        <row r="1080">
          <cell r="A1080" t="str">
            <v>Forest-Slovenia-2005</v>
          </cell>
          <cell r="B1080" t="str">
            <v>Forest</v>
          </cell>
          <cell r="C1080" t="str">
            <v>Slovenia</v>
          </cell>
          <cell r="D1080">
            <v>2005</v>
          </cell>
          <cell r="E1080">
            <v>1264</v>
          </cell>
          <cell r="F1080" t="str">
            <v>1000 ha</v>
          </cell>
          <cell r="G1080">
            <v>40706</v>
          </cell>
        </row>
        <row r="1081">
          <cell r="A1081" t="str">
            <v>OWL-Slovenia-2005</v>
          </cell>
          <cell r="B1081" t="str">
            <v>OWL</v>
          </cell>
          <cell r="C1081" t="str">
            <v>Slovenia</v>
          </cell>
          <cell r="D1081">
            <v>2005</v>
          </cell>
          <cell r="E1081">
            <v>44</v>
          </cell>
          <cell r="F1081" t="str">
            <v>1000 ha</v>
          </cell>
          <cell r="G1081">
            <v>40706</v>
          </cell>
        </row>
        <row r="1082">
          <cell r="A1082" t="str">
            <v>ForestandOWL-Slovenia-2005</v>
          </cell>
          <cell r="B1082" t="str">
            <v>ForestandOWL</v>
          </cell>
          <cell r="C1082" t="str">
            <v>Slovenia</v>
          </cell>
          <cell r="D1082">
            <v>2005</v>
          </cell>
          <cell r="E1082">
            <v>1308</v>
          </cell>
          <cell r="F1082" t="str">
            <v>1000 ha</v>
          </cell>
          <cell r="G1082">
            <v>40706</v>
          </cell>
        </row>
        <row r="1083">
          <cell r="A1083" t="str">
            <v>FAWS-Slovenia-2005</v>
          </cell>
          <cell r="B1083" t="str">
            <v>FAWS</v>
          </cell>
          <cell r="C1083" t="str">
            <v>Slovenia</v>
          </cell>
          <cell r="D1083">
            <v>2005</v>
          </cell>
          <cell r="E1083">
            <v>1166</v>
          </cell>
          <cell r="F1083" t="str">
            <v>1000 ha</v>
          </cell>
          <cell r="G1083">
            <v>40706</v>
          </cell>
        </row>
        <row r="1084">
          <cell r="A1084" t="str">
            <v>OWLavailableforwoodsupply-Slovenia-2005</v>
          </cell>
          <cell r="B1084" t="str">
            <v>OWLavailableforwoodsupply</v>
          </cell>
          <cell r="C1084" t="str">
            <v>Slovenia</v>
          </cell>
          <cell r="D1084">
            <v>2005</v>
          </cell>
          <cell r="E1084">
            <v>44</v>
          </cell>
          <cell r="F1084" t="str">
            <v>1000 ha</v>
          </cell>
          <cell r="G1084">
            <v>40706</v>
          </cell>
        </row>
        <row r="1085">
          <cell r="A1085" t="str">
            <v>Forest-Spain-2005</v>
          </cell>
          <cell r="B1085" t="str">
            <v>Forest</v>
          </cell>
          <cell r="C1085" t="str">
            <v>Spain</v>
          </cell>
          <cell r="D1085">
            <v>2005</v>
          </cell>
          <cell r="E1085">
            <v>17915</v>
          </cell>
          <cell r="F1085" t="str">
            <v>1000 ha</v>
          </cell>
          <cell r="G1085">
            <v>40706</v>
          </cell>
        </row>
        <row r="1086">
          <cell r="A1086" t="str">
            <v>OWL-Spain-2005</v>
          </cell>
          <cell r="B1086" t="str">
            <v>OWL</v>
          </cell>
          <cell r="C1086" t="str">
            <v>Spain</v>
          </cell>
          <cell r="D1086">
            <v>2005</v>
          </cell>
          <cell r="E1086">
            <v>10299</v>
          </cell>
          <cell r="F1086" t="str">
            <v>1000 ha</v>
          </cell>
          <cell r="G1086">
            <v>40706</v>
          </cell>
        </row>
        <row r="1087">
          <cell r="A1087" t="str">
            <v>ForestandOWL-Spain-2005</v>
          </cell>
          <cell r="B1087" t="str">
            <v>ForestandOWL</v>
          </cell>
          <cell r="C1087" t="str">
            <v>Spain</v>
          </cell>
          <cell r="D1087">
            <v>2005</v>
          </cell>
          <cell r="E1087">
            <v>28214</v>
          </cell>
          <cell r="F1087" t="str">
            <v>1000 ha</v>
          </cell>
          <cell r="G1087">
            <v>40706</v>
          </cell>
        </row>
        <row r="1088">
          <cell r="A1088" t="str">
            <v>FAWS-Spain-2005</v>
          </cell>
          <cell r="B1088" t="str">
            <v>FAWS</v>
          </cell>
          <cell r="C1088" t="str">
            <v>Spain</v>
          </cell>
          <cell r="D1088">
            <v>2005</v>
          </cell>
          <cell r="E1088">
            <v>0</v>
          </cell>
          <cell r="F1088" t="str">
            <v>1000 ha</v>
          </cell>
          <cell r="G1088">
            <v>40706</v>
          </cell>
        </row>
        <row r="1089">
          <cell r="A1089" t="str">
            <v>OWLavailableforwoodsupply-Spain-2005</v>
          </cell>
          <cell r="B1089" t="str">
            <v>OWLavailableforwoodsupply</v>
          </cell>
          <cell r="C1089" t="str">
            <v>Spain</v>
          </cell>
          <cell r="D1089">
            <v>2005</v>
          </cell>
          <cell r="E1089">
            <v>0</v>
          </cell>
          <cell r="F1089" t="str">
            <v>1000 ha</v>
          </cell>
          <cell r="G1089">
            <v>40706</v>
          </cell>
        </row>
        <row r="1090">
          <cell r="A1090" t="str">
            <v>Forest-Sweden-2005</v>
          </cell>
          <cell r="B1090" t="str">
            <v>Forest</v>
          </cell>
          <cell r="C1090" t="str">
            <v>Sweden</v>
          </cell>
          <cell r="D1090">
            <v>2005</v>
          </cell>
          <cell r="E1090">
            <v>27871</v>
          </cell>
          <cell r="F1090" t="str">
            <v>1000 ha</v>
          </cell>
          <cell r="G1090">
            <v>40706</v>
          </cell>
        </row>
        <row r="1091">
          <cell r="A1091" t="str">
            <v>OWL-Sweden-2005</v>
          </cell>
          <cell r="B1091" t="str">
            <v>OWL</v>
          </cell>
          <cell r="C1091" t="str">
            <v>Sweden</v>
          </cell>
          <cell r="D1091">
            <v>2005</v>
          </cell>
          <cell r="E1091">
            <v>3059</v>
          </cell>
          <cell r="F1091" t="str">
            <v>1000 ha</v>
          </cell>
          <cell r="G1091">
            <v>40706</v>
          </cell>
        </row>
        <row r="1092">
          <cell r="A1092" t="str">
            <v>ForestandOWL-Sweden-2005</v>
          </cell>
          <cell r="B1092" t="str">
            <v>ForestandOWL</v>
          </cell>
          <cell r="C1092" t="str">
            <v>Sweden</v>
          </cell>
          <cell r="D1092">
            <v>2005</v>
          </cell>
          <cell r="E1092">
            <v>30929</v>
          </cell>
          <cell r="F1092" t="str">
            <v>1000 ha</v>
          </cell>
          <cell r="G1092">
            <v>40706</v>
          </cell>
        </row>
        <row r="1093">
          <cell r="A1093" t="str">
            <v>FAWS-Sweden-2005</v>
          </cell>
          <cell r="B1093" t="str">
            <v>FAWS</v>
          </cell>
          <cell r="C1093" t="str">
            <v>Sweden</v>
          </cell>
          <cell r="D1093">
            <v>2005</v>
          </cell>
          <cell r="E1093">
            <v>20632</v>
          </cell>
          <cell r="F1093" t="str">
            <v>1000 ha</v>
          </cell>
          <cell r="G1093">
            <v>40706</v>
          </cell>
        </row>
        <row r="1094">
          <cell r="A1094" t="str">
            <v>OWLavailableforwoodsupply-Sweden-2005</v>
          </cell>
          <cell r="B1094" t="str">
            <v>OWLavailableforwoodsupply</v>
          </cell>
          <cell r="C1094" t="str">
            <v>Sweden</v>
          </cell>
          <cell r="D1094">
            <v>2005</v>
          </cell>
          <cell r="E1094">
            <v>0</v>
          </cell>
          <cell r="F1094" t="str">
            <v>1000 ha</v>
          </cell>
          <cell r="G1094">
            <v>40706</v>
          </cell>
        </row>
        <row r="1095">
          <cell r="A1095" t="str">
            <v>Forest-Switzerland-2005</v>
          </cell>
          <cell r="B1095" t="str">
            <v>Forest</v>
          </cell>
          <cell r="C1095" t="str">
            <v>Switzerland</v>
          </cell>
          <cell r="D1095">
            <v>2005</v>
          </cell>
          <cell r="E1095">
            <v>1220</v>
          </cell>
          <cell r="F1095" t="str">
            <v>1000 ha</v>
          </cell>
          <cell r="G1095">
            <v>40706</v>
          </cell>
        </row>
        <row r="1096">
          <cell r="A1096" t="str">
            <v>OWL-Switzerland-2005</v>
          </cell>
          <cell r="B1096" t="str">
            <v>OWL</v>
          </cell>
          <cell r="C1096" t="str">
            <v>Switzerland</v>
          </cell>
          <cell r="D1096">
            <v>2005</v>
          </cell>
          <cell r="E1096">
            <v>66</v>
          </cell>
          <cell r="F1096" t="str">
            <v>1000 ha</v>
          </cell>
          <cell r="G1096">
            <v>40706</v>
          </cell>
        </row>
        <row r="1097">
          <cell r="A1097" t="str">
            <v>ForestandOWL-Switzerland-2005</v>
          </cell>
          <cell r="B1097" t="str">
            <v>ForestandOWL</v>
          </cell>
          <cell r="C1097" t="str">
            <v>Switzerland</v>
          </cell>
          <cell r="D1097">
            <v>2005</v>
          </cell>
          <cell r="E1097">
            <v>1286</v>
          </cell>
          <cell r="F1097" t="str">
            <v>1000 ha</v>
          </cell>
          <cell r="G1097">
            <v>40706</v>
          </cell>
        </row>
        <row r="1098">
          <cell r="A1098" t="str">
            <v>FAWS-Switzerland-2005</v>
          </cell>
          <cell r="B1098" t="str">
            <v>FAWS</v>
          </cell>
          <cell r="C1098" t="str">
            <v>Switzerland</v>
          </cell>
          <cell r="D1098">
            <v>2005</v>
          </cell>
          <cell r="E1098">
            <v>1178</v>
          </cell>
          <cell r="F1098" t="str">
            <v>1000 ha</v>
          </cell>
          <cell r="G1098">
            <v>40706</v>
          </cell>
        </row>
        <row r="1099">
          <cell r="A1099" t="str">
            <v>OWLavailableforwoodsupply-Switzerland-2005</v>
          </cell>
          <cell r="B1099" t="str">
            <v>OWLavailableforwoodsupply</v>
          </cell>
          <cell r="C1099" t="str">
            <v>Switzerland</v>
          </cell>
          <cell r="D1099">
            <v>2005</v>
          </cell>
          <cell r="E1099">
            <v>0</v>
          </cell>
          <cell r="F1099" t="str">
            <v>1000 ha</v>
          </cell>
          <cell r="G1099">
            <v>40706</v>
          </cell>
        </row>
        <row r="1100">
          <cell r="A1100" t="str">
            <v>Forest-The former Yugoslav Republic of Macedonia-2005</v>
          </cell>
          <cell r="B1100" t="str">
            <v>Forest</v>
          </cell>
          <cell r="C1100" t="str">
            <v>The former Yugoslav Republic of Macedonia</v>
          </cell>
          <cell r="D1100">
            <v>2005</v>
          </cell>
          <cell r="E1100">
            <v>906</v>
          </cell>
          <cell r="F1100" t="str">
            <v>1000 ha</v>
          </cell>
          <cell r="G1100">
            <v>40706</v>
          </cell>
        </row>
        <row r="1101">
          <cell r="A1101" t="str">
            <v>OWL-The former Yugoslav Republic of Macedonia-2005</v>
          </cell>
          <cell r="B1101" t="str">
            <v>OWL</v>
          </cell>
          <cell r="C1101" t="str">
            <v>The former Yugoslav Republic of Macedonia</v>
          </cell>
          <cell r="D1101">
            <v>2005</v>
          </cell>
          <cell r="E1101">
            <v>82</v>
          </cell>
          <cell r="F1101" t="str">
            <v>1000 ha</v>
          </cell>
          <cell r="G1101">
            <v>40706</v>
          </cell>
        </row>
        <row r="1102">
          <cell r="A1102" t="str">
            <v>ForestandOWL-The former Yugoslav Republic of Macedonia-2005</v>
          </cell>
          <cell r="B1102" t="str">
            <v>ForestandOWL</v>
          </cell>
          <cell r="C1102" t="str">
            <v>The former Yugoslav Republic of Macedonia</v>
          </cell>
          <cell r="D1102">
            <v>2005</v>
          </cell>
          <cell r="E1102">
            <v>988</v>
          </cell>
          <cell r="F1102" t="str">
            <v>1000 ha</v>
          </cell>
          <cell r="G1102">
            <v>40706</v>
          </cell>
        </row>
        <row r="1103">
          <cell r="A1103" t="str">
            <v>FAWS-The former Yugoslav Republic of Macedonia-2005</v>
          </cell>
          <cell r="B1103" t="str">
            <v>FAWS</v>
          </cell>
          <cell r="C1103" t="str">
            <v>The former Yugoslav Republic of Macedonia</v>
          </cell>
          <cell r="D1103">
            <v>2005</v>
          </cell>
          <cell r="E1103">
            <v>745</v>
          </cell>
          <cell r="F1103" t="str">
            <v>1000 ha</v>
          </cell>
          <cell r="G1103">
            <v>40706</v>
          </cell>
        </row>
        <row r="1104">
          <cell r="A1104" t="str">
            <v>OWLavailableforwoodsupply-The former Yugoslav Republic of Macedonia-2005</v>
          </cell>
          <cell r="B1104" t="str">
            <v>OWLavailableforwoodsupply</v>
          </cell>
          <cell r="C1104" t="str">
            <v>The former Yugoslav Republic of Macedonia</v>
          </cell>
          <cell r="D1104">
            <v>2005</v>
          </cell>
          <cell r="E1104">
            <v>0</v>
          </cell>
          <cell r="F1104" t="str">
            <v>1000 ha</v>
          </cell>
          <cell r="G1104">
            <v>40706</v>
          </cell>
        </row>
        <row r="1105">
          <cell r="A1105" t="str">
            <v>Forest-Turkey-2005</v>
          </cell>
          <cell r="B1105" t="str">
            <v>Forest</v>
          </cell>
          <cell r="C1105" t="str">
            <v>Turkey</v>
          </cell>
          <cell r="D1105">
            <v>2005</v>
          </cell>
          <cell r="E1105">
            <v>10175</v>
          </cell>
          <cell r="F1105" t="str">
            <v>1000 ha</v>
          </cell>
          <cell r="G1105">
            <v>40706</v>
          </cell>
        </row>
        <row r="1106">
          <cell r="A1106" t="str">
            <v>OWL-Turkey-2005</v>
          </cell>
          <cell r="B1106" t="str">
            <v>OWL</v>
          </cell>
          <cell r="C1106" t="str">
            <v>Turkey</v>
          </cell>
          <cell r="D1106">
            <v>2005</v>
          </cell>
          <cell r="E1106">
            <v>10689</v>
          </cell>
          <cell r="F1106" t="str">
            <v>1000 ha</v>
          </cell>
          <cell r="G1106">
            <v>40706</v>
          </cell>
        </row>
        <row r="1107">
          <cell r="A1107" t="str">
            <v>ForestandOWL-Turkey-2005</v>
          </cell>
          <cell r="B1107" t="str">
            <v>ForestandOWL</v>
          </cell>
          <cell r="C1107" t="str">
            <v>Turkey</v>
          </cell>
          <cell r="D1107">
            <v>2005</v>
          </cell>
          <cell r="E1107">
            <v>20864</v>
          </cell>
          <cell r="F1107" t="str">
            <v>1000 ha</v>
          </cell>
          <cell r="G1107">
            <v>40706</v>
          </cell>
        </row>
        <row r="1108">
          <cell r="A1108" t="str">
            <v>FAWS-Turkey-2005</v>
          </cell>
          <cell r="B1108" t="str">
            <v>FAWS</v>
          </cell>
          <cell r="C1108" t="str">
            <v>Turkey</v>
          </cell>
          <cell r="D1108">
            <v>2005</v>
          </cell>
          <cell r="E1108">
            <v>8665</v>
          </cell>
          <cell r="F1108" t="str">
            <v>1000 ha</v>
          </cell>
          <cell r="G1108">
            <v>40706</v>
          </cell>
        </row>
        <row r="1109">
          <cell r="A1109" t="str">
            <v>OWLavailableforwoodsupply-Turkey-2005</v>
          </cell>
          <cell r="B1109" t="str">
            <v>OWLavailableforwoodsupply</v>
          </cell>
          <cell r="C1109" t="str">
            <v>Turkey</v>
          </cell>
          <cell r="D1109">
            <v>2005</v>
          </cell>
          <cell r="E1109">
            <v>0</v>
          </cell>
          <cell r="F1109" t="str">
            <v>1000 ha</v>
          </cell>
          <cell r="G1109">
            <v>40706</v>
          </cell>
        </row>
        <row r="1110">
          <cell r="A1110" t="str">
            <v>Forest-Ukraine-2005</v>
          </cell>
          <cell r="B1110" t="str">
            <v>Forest</v>
          </cell>
          <cell r="C1110" t="str">
            <v>Ukraine</v>
          </cell>
          <cell r="D1110">
            <v>2005</v>
          </cell>
          <cell r="E1110">
            <v>9575</v>
          </cell>
          <cell r="F1110" t="str">
            <v>1000 ha</v>
          </cell>
          <cell r="G1110">
            <v>40706</v>
          </cell>
        </row>
        <row r="1111">
          <cell r="A1111" t="str">
            <v>OWL-Ukraine-2005</v>
          </cell>
          <cell r="B1111" t="str">
            <v>OWL</v>
          </cell>
          <cell r="C1111" t="str">
            <v>Ukraine</v>
          </cell>
          <cell r="D1111">
            <v>2005</v>
          </cell>
          <cell r="E1111">
            <v>41</v>
          </cell>
          <cell r="F1111" t="str">
            <v>1000 ha</v>
          </cell>
          <cell r="G1111">
            <v>40706</v>
          </cell>
        </row>
        <row r="1112">
          <cell r="A1112" t="str">
            <v>ForestandOWL-Ukraine-2005</v>
          </cell>
          <cell r="B1112" t="str">
            <v>ForestandOWL</v>
          </cell>
          <cell r="C1112" t="str">
            <v>Ukraine</v>
          </cell>
          <cell r="D1112">
            <v>2005</v>
          </cell>
          <cell r="E1112">
            <v>9616</v>
          </cell>
          <cell r="F1112" t="str">
            <v>1000 ha</v>
          </cell>
          <cell r="G1112">
            <v>40706</v>
          </cell>
        </row>
        <row r="1113">
          <cell r="A1113" t="str">
            <v>FAWS-Ukraine-2005</v>
          </cell>
          <cell r="B1113" t="str">
            <v>FAWS</v>
          </cell>
          <cell r="C1113" t="str">
            <v>Ukraine</v>
          </cell>
          <cell r="D1113">
            <v>2005</v>
          </cell>
          <cell r="E1113">
            <v>5307</v>
          </cell>
          <cell r="F1113" t="str">
            <v>1000 ha</v>
          </cell>
          <cell r="G1113">
            <v>40706</v>
          </cell>
        </row>
        <row r="1114">
          <cell r="A1114" t="str">
            <v>OWLavailableforwoodsupply-Ukraine-2005</v>
          </cell>
          <cell r="B1114" t="str">
            <v>OWLavailableforwoodsupply</v>
          </cell>
          <cell r="C1114" t="str">
            <v>Ukraine</v>
          </cell>
          <cell r="D1114">
            <v>2005</v>
          </cell>
          <cell r="E1114">
            <v>0</v>
          </cell>
          <cell r="F1114" t="str">
            <v>1000 ha</v>
          </cell>
          <cell r="G1114">
            <v>40706</v>
          </cell>
        </row>
        <row r="1115">
          <cell r="A1115" t="str">
            <v>Forest-United Kingdom-2005</v>
          </cell>
          <cell r="B1115" t="str">
            <v>Forest</v>
          </cell>
          <cell r="C1115" t="str">
            <v>United Kingdom</v>
          </cell>
          <cell r="D1115">
            <v>2005</v>
          </cell>
          <cell r="E1115">
            <v>2845</v>
          </cell>
          <cell r="F1115" t="str">
            <v>1000 ha</v>
          </cell>
          <cell r="G1115">
            <v>40706</v>
          </cell>
        </row>
        <row r="1116">
          <cell r="A1116" t="str">
            <v>OWL-United Kingdom-2005</v>
          </cell>
          <cell r="B1116" t="str">
            <v>OWL</v>
          </cell>
          <cell r="C1116" t="str">
            <v>United Kingdom</v>
          </cell>
          <cell r="D1116">
            <v>2005</v>
          </cell>
          <cell r="E1116">
            <v>20</v>
          </cell>
          <cell r="F1116" t="str">
            <v>1000 ha</v>
          </cell>
          <cell r="G1116">
            <v>40706</v>
          </cell>
        </row>
        <row r="1117">
          <cell r="A1117" t="str">
            <v>ForestandOWL-United Kingdom-2005</v>
          </cell>
          <cell r="B1117" t="str">
            <v>ForestandOWL</v>
          </cell>
          <cell r="C1117" t="str">
            <v>United Kingdom</v>
          </cell>
          <cell r="D1117">
            <v>2005</v>
          </cell>
          <cell r="E1117">
            <v>2865</v>
          </cell>
          <cell r="F1117" t="str">
            <v>1000 ha</v>
          </cell>
          <cell r="G1117">
            <v>40706</v>
          </cell>
        </row>
        <row r="1118">
          <cell r="A1118" t="str">
            <v>FAWS-United Kingdom-2005</v>
          </cell>
          <cell r="B1118" t="str">
            <v>FAWS</v>
          </cell>
          <cell r="C1118" t="str">
            <v>United Kingdom</v>
          </cell>
          <cell r="D1118">
            <v>2005</v>
          </cell>
          <cell r="E1118">
            <v>2375</v>
          </cell>
          <cell r="F1118" t="str">
            <v>1000 ha</v>
          </cell>
          <cell r="G1118">
            <v>40706</v>
          </cell>
        </row>
        <row r="1119">
          <cell r="A1119" t="str">
            <v>OWLavailableforwoodsupply-United Kingdom-2005</v>
          </cell>
          <cell r="B1119" t="str">
            <v>OWLavailableforwoodsupply</v>
          </cell>
          <cell r="C1119" t="str">
            <v>United Kingdom</v>
          </cell>
          <cell r="D1119">
            <v>2005</v>
          </cell>
          <cell r="E1119">
            <v>0</v>
          </cell>
          <cell r="F1119" t="str">
            <v>1000 ha</v>
          </cell>
          <cell r="G1119">
            <v>40706</v>
          </cell>
        </row>
        <row r="1120">
          <cell r="A1120" t="str">
            <v>Forest-United States-2000</v>
          </cell>
          <cell r="B1120" t="str">
            <v>Forest</v>
          </cell>
          <cell r="C1120" t="str">
            <v>United States</v>
          </cell>
          <cell r="D1120">
            <v>2000</v>
          </cell>
          <cell r="E1120" t="str">
            <v>…</v>
          </cell>
          <cell r="F1120" t="str">
            <v>1000 ha</v>
          </cell>
          <cell r="G1120">
            <v>40883</v>
          </cell>
        </row>
        <row r="1121">
          <cell r="A1121" t="str">
            <v>OWL-United States-2000</v>
          </cell>
          <cell r="B1121" t="str">
            <v>OWL</v>
          </cell>
          <cell r="C1121" t="str">
            <v>United States</v>
          </cell>
          <cell r="D1121">
            <v>2000</v>
          </cell>
          <cell r="E1121" t="str">
            <v>…</v>
          </cell>
          <cell r="F1121" t="str">
            <v>1000 ha</v>
          </cell>
          <cell r="G1121">
            <v>40883</v>
          </cell>
        </row>
        <row r="1122">
          <cell r="A1122" t="str">
            <v>FAWS-United States-2000</v>
          </cell>
          <cell r="B1122" t="str">
            <v>FAWS</v>
          </cell>
          <cell r="C1122" t="str">
            <v>United States</v>
          </cell>
          <cell r="D1122">
            <v>2000</v>
          </cell>
          <cell r="E1122" t="str">
            <v>…</v>
          </cell>
          <cell r="F1122" t="str">
            <v>1000 ha</v>
          </cell>
          <cell r="G1122">
            <v>40883</v>
          </cell>
        </row>
        <row r="1123">
          <cell r="A1123" t="str">
            <v>ForestandOWL-United States-2000</v>
          </cell>
          <cell r="B1123" t="str">
            <v>ForestandOWL</v>
          </cell>
          <cell r="C1123" t="str">
            <v>United States</v>
          </cell>
          <cell r="D1123">
            <v>2000</v>
          </cell>
          <cell r="E1123" t="str">
            <v>…</v>
          </cell>
          <cell r="F1123" t="str">
            <v>1000 ha</v>
          </cell>
          <cell r="G1123">
            <v>40883</v>
          </cell>
        </row>
        <row r="1124">
          <cell r="A1124" t="str">
            <v>OWLavailableforwoodsupply-United States-2000</v>
          </cell>
          <cell r="B1124" t="str">
            <v>OWLavailableforwoodsupply</v>
          </cell>
          <cell r="C1124" t="str">
            <v>United States</v>
          </cell>
          <cell r="D1124">
            <v>2000</v>
          </cell>
          <cell r="E1124" t="str">
            <v>…</v>
          </cell>
          <cell r="F1124" t="str">
            <v>1000 ha</v>
          </cell>
          <cell r="G1124">
            <v>40883</v>
          </cell>
        </row>
        <row r="1125">
          <cell r="A1125" t="str">
            <v>Forest-United States-2005</v>
          </cell>
          <cell r="B1125" t="str">
            <v>Forest</v>
          </cell>
          <cell r="C1125" t="str">
            <v>United States</v>
          </cell>
          <cell r="D1125">
            <v>2005</v>
          </cell>
          <cell r="E1125" t="str">
            <v>…</v>
          </cell>
          <cell r="F1125" t="str">
            <v>1000 ha</v>
          </cell>
          <cell r="G1125">
            <v>40883</v>
          </cell>
        </row>
        <row r="1126">
          <cell r="A1126" t="str">
            <v>OWL-United States-2005</v>
          </cell>
          <cell r="B1126" t="str">
            <v>OWL</v>
          </cell>
          <cell r="C1126" t="str">
            <v>United States</v>
          </cell>
          <cell r="D1126">
            <v>2005</v>
          </cell>
          <cell r="F1126" t="str">
            <v>1000 ha</v>
          </cell>
          <cell r="G1126">
            <v>40883</v>
          </cell>
        </row>
        <row r="1127">
          <cell r="A1127" t="str">
            <v>FAWS-United States-2005</v>
          </cell>
          <cell r="B1127" t="str">
            <v>FAWS</v>
          </cell>
          <cell r="C1127" t="str">
            <v>United States</v>
          </cell>
          <cell r="D1127">
            <v>2005</v>
          </cell>
          <cell r="E1127">
            <v>304022</v>
          </cell>
          <cell r="F1127" t="str">
            <v>1000 ha</v>
          </cell>
          <cell r="G1127">
            <v>40883</v>
          </cell>
        </row>
        <row r="1128">
          <cell r="A1128" t="str">
            <v>ForestandOWL-United States-2005</v>
          </cell>
          <cell r="B1128" t="str">
            <v>ForestandOWL</v>
          </cell>
          <cell r="C1128" t="str">
            <v>United States</v>
          </cell>
          <cell r="D1128">
            <v>2005</v>
          </cell>
          <cell r="E1128" t="str">
            <v>…</v>
          </cell>
          <cell r="F1128" t="str">
            <v>1000 ha</v>
          </cell>
          <cell r="G1128">
            <v>40883</v>
          </cell>
        </row>
        <row r="1129">
          <cell r="A1129" t="str">
            <v>OWLavailableforwoodsupply-United States-2005</v>
          </cell>
          <cell r="B1129" t="str">
            <v>OWLavailableforwoodsupply</v>
          </cell>
          <cell r="C1129" t="str">
            <v>United States</v>
          </cell>
          <cell r="D1129">
            <v>2005</v>
          </cell>
          <cell r="E1129">
            <v>14933</v>
          </cell>
          <cell r="F1129" t="str">
            <v>1000 ha</v>
          </cell>
          <cell r="G1129">
            <v>40883</v>
          </cell>
        </row>
        <row r="1130">
          <cell r="A1130" t="str">
            <v>RW-Removals-Austria-2005</v>
          </cell>
          <cell r="B1130" t="str">
            <v>RW-Removals</v>
          </cell>
          <cell r="C1130" t="str">
            <v>Austria</v>
          </cell>
          <cell r="D1130">
            <v>2005</v>
          </cell>
          <cell r="E1130">
            <v>16471</v>
          </cell>
          <cell r="F1130" t="str">
            <v>1000 m3</v>
          </cell>
          <cell r="G1130">
            <v>40872</v>
          </cell>
        </row>
        <row r="1131">
          <cell r="A1131" t="str">
            <v>RW-Removals-Austria-2007</v>
          </cell>
          <cell r="B1131" t="str">
            <v>RW-Removals</v>
          </cell>
          <cell r="C1131" t="str">
            <v>Austria</v>
          </cell>
          <cell r="D1131">
            <v>2007</v>
          </cell>
          <cell r="E1131">
            <v>21317.34</v>
          </cell>
          <cell r="F1131" t="str">
            <v>1000 m3</v>
          </cell>
          <cell r="G1131">
            <v>40872</v>
          </cell>
        </row>
        <row r="1132">
          <cell r="A1132" t="str">
            <v>RW-Removals-Belarus-2005</v>
          </cell>
          <cell r="B1132" t="str">
            <v>RW-Removals</v>
          </cell>
          <cell r="C1132" t="str">
            <v>Belarus</v>
          </cell>
          <cell r="D1132">
            <v>2005</v>
          </cell>
          <cell r="E1132">
            <v>8696</v>
          </cell>
          <cell r="F1132" t="str">
            <v>1000 m3</v>
          </cell>
          <cell r="G1132">
            <v>40872</v>
          </cell>
        </row>
        <row r="1133">
          <cell r="A1133" t="str">
            <v>RW-Removals-Belarus-2007</v>
          </cell>
          <cell r="B1133" t="str">
            <v>RW-Removals</v>
          </cell>
          <cell r="C1133" t="str">
            <v>Belarus</v>
          </cell>
          <cell r="D1133">
            <v>2007</v>
          </cell>
          <cell r="E1133">
            <v>8756.1</v>
          </cell>
          <cell r="F1133" t="str">
            <v>1000 m3</v>
          </cell>
          <cell r="G1133">
            <v>40872</v>
          </cell>
        </row>
        <row r="1134">
          <cell r="A1134" t="str">
            <v>RW-Removals-Belgium-2005</v>
          </cell>
          <cell r="B1134" t="str">
            <v>RW-Removals</v>
          </cell>
          <cell r="C1134" t="str">
            <v>Belgium</v>
          </cell>
          <cell r="D1134">
            <v>2005</v>
          </cell>
          <cell r="E1134">
            <v>4950</v>
          </cell>
          <cell r="F1134" t="str">
            <v>1000 m3</v>
          </cell>
          <cell r="G1134">
            <v>40872</v>
          </cell>
        </row>
        <row r="1135">
          <cell r="A1135" t="str">
            <v>RW-Removals-Belgium-2007</v>
          </cell>
          <cell r="B1135" t="str">
            <v>RW-Removals</v>
          </cell>
          <cell r="C1135" t="str">
            <v>Belgium</v>
          </cell>
          <cell r="D1135">
            <v>2007</v>
          </cell>
          <cell r="E1135">
            <v>5015</v>
          </cell>
          <cell r="F1135" t="str">
            <v>1000 m3</v>
          </cell>
          <cell r="G1135">
            <v>40872</v>
          </cell>
        </row>
        <row r="1136">
          <cell r="A1136" t="str">
            <v>RW-Removals-Bosnia and Herzegovina-2005</v>
          </cell>
          <cell r="B1136" t="str">
            <v>RW-Removals</v>
          </cell>
          <cell r="C1136" t="str">
            <v>Bosnia and Herzegovina</v>
          </cell>
          <cell r="D1136">
            <v>2005</v>
          </cell>
          <cell r="E1136">
            <v>3806</v>
          </cell>
          <cell r="F1136" t="str">
            <v>1000 m3</v>
          </cell>
          <cell r="G1136">
            <v>40872</v>
          </cell>
        </row>
        <row r="1137">
          <cell r="A1137" t="str">
            <v>RW-Removals-Bosnia and Herzegovina-2007</v>
          </cell>
          <cell r="B1137" t="str">
            <v>RW-Removals</v>
          </cell>
          <cell r="C1137" t="str">
            <v>Bosnia and Herzegovina</v>
          </cell>
          <cell r="D1137">
            <v>2007</v>
          </cell>
          <cell r="E1137">
            <v>3752</v>
          </cell>
          <cell r="F1137" t="str">
            <v>1000 m3</v>
          </cell>
          <cell r="G1137">
            <v>40872</v>
          </cell>
        </row>
        <row r="1138">
          <cell r="A1138" t="str">
            <v>RW-Removals-Canada-2005</v>
          </cell>
          <cell r="B1138" t="str">
            <v>RW-Removals</v>
          </cell>
          <cell r="C1138" t="str">
            <v>Canada</v>
          </cell>
          <cell r="D1138">
            <v>2005</v>
          </cell>
          <cell r="E1138">
            <v>203121</v>
          </cell>
          <cell r="F1138" t="str">
            <v>1000 m3</v>
          </cell>
          <cell r="G1138">
            <v>40872</v>
          </cell>
        </row>
        <row r="1139">
          <cell r="A1139" t="str">
            <v>RW-Removals-Canada-2007</v>
          </cell>
          <cell r="B1139" t="str">
            <v>RW-Removals</v>
          </cell>
          <cell r="C1139" t="str">
            <v>Canada</v>
          </cell>
          <cell r="D1139">
            <v>2007</v>
          </cell>
          <cell r="E1139">
            <v>160792</v>
          </cell>
          <cell r="F1139" t="str">
            <v>1000 m3</v>
          </cell>
          <cell r="G1139">
            <v>40872</v>
          </cell>
        </row>
        <row r="1140">
          <cell r="A1140" t="str">
            <v>RW-Removals-Cyprus-2005</v>
          </cell>
          <cell r="B1140" t="str">
            <v>RW-Removals</v>
          </cell>
          <cell r="C1140" t="str">
            <v>Cyprus</v>
          </cell>
          <cell r="D1140">
            <v>2005</v>
          </cell>
          <cell r="E1140">
            <v>9.6560000000000006</v>
          </cell>
          <cell r="F1140" t="str">
            <v>1000 m3</v>
          </cell>
          <cell r="G1140">
            <v>40872</v>
          </cell>
        </row>
        <row r="1141">
          <cell r="A1141" t="str">
            <v>RW-Removals-Cyprus-2007</v>
          </cell>
          <cell r="B1141" t="str">
            <v>RW-Removals</v>
          </cell>
          <cell r="C1141" t="str">
            <v>Cyprus</v>
          </cell>
          <cell r="D1141">
            <v>2007</v>
          </cell>
          <cell r="E1141">
            <v>19.672000000000001</v>
          </cell>
          <cell r="F1141" t="str">
            <v>1000 m3</v>
          </cell>
          <cell r="G1141">
            <v>40872</v>
          </cell>
        </row>
        <row r="1142">
          <cell r="A1142" t="str">
            <v>RW-Removals-Czech Republic-2005</v>
          </cell>
          <cell r="B1142" t="str">
            <v>RW-Removals</v>
          </cell>
          <cell r="C1142" t="str">
            <v>Czech Republic</v>
          </cell>
          <cell r="D1142">
            <v>2005</v>
          </cell>
          <cell r="E1142">
            <v>15510</v>
          </cell>
          <cell r="F1142" t="str">
            <v>1000 m3</v>
          </cell>
          <cell r="G1142">
            <v>40872</v>
          </cell>
        </row>
        <row r="1143">
          <cell r="A1143" t="str">
            <v>RW-Removals-Czech Republic-2007</v>
          </cell>
          <cell r="B1143" t="str">
            <v>RW-Removals</v>
          </cell>
          <cell r="C1143" t="str">
            <v>Czech Republic</v>
          </cell>
          <cell r="D1143">
            <v>2007</v>
          </cell>
          <cell r="E1143">
            <v>18508</v>
          </cell>
          <cell r="F1143" t="str">
            <v>1000 m3</v>
          </cell>
          <cell r="G1143">
            <v>40872</v>
          </cell>
        </row>
        <row r="1144">
          <cell r="A1144" t="str">
            <v>RW-Removals-Estonia-2005</v>
          </cell>
          <cell r="B1144" t="str">
            <v>RW-Removals</v>
          </cell>
          <cell r="C1144" t="str">
            <v>Estonia</v>
          </cell>
          <cell r="D1144">
            <v>2005</v>
          </cell>
          <cell r="E1144">
            <v>5500</v>
          </cell>
          <cell r="F1144" t="str">
            <v>1000 m3</v>
          </cell>
          <cell r="G1144">
            <v>40872</v>
          </cell>
        </row>
        <row r="1145">
          <cell r="A1145" t="str">
            <v>RW-Removals-Estonia-2007</v>
          </cell>
          <cell r="B1145" t="str">
            <v>RW-Removals</v>
          </cell>
          <cell r="C1145" t="str">
            <v>Estonia</v>
          </cell>
          <cell r="D1145">
            <v>2007</v>
          </cell>
          <cell r="E1145">
            <v>4500</v>
          </cell>
          <cell r="F1145" t="str">
            <v>1000 m3</v>
          </cell>
          <cell r="G1145">
            <v>40872</v>
          </cell>
        </row>
        <row r="1146">
          <cell r="A1146" t="str">
            <v>RW-Removals-Finland-2005</v>
          </cell>
          <cell r="B1146" t="str">
            <v>RW-Removals</v>
          </cell>
          <cell r="C1146" t="str">
            <v>Finland</v>
          </cell>
          <cell r="D1146">
            <v>2005</v>
          </cell>
          <cell r="E1146">
            <v>52250.182000000001</v>
          </cell>
          <cell r="F1146" t="str">
            <v>1000 m3</v>
          </cell>
          <cell r="G1146">
            <v>40872</v>
          </cell>
        </row>
        <row r="1147">
          <cell r="A1147" t="str">
            <v>RW-Removals-Finland-2007</v>
          </cell>
          <cell r="B1147" t="str">
            <v>RW-Removals</v>
          </cell>
          <cell r="C1147" t="str">
            <v>Finland</v>
          </cell>
          <cell r="D1147">
            <v>2007</v>
          </cell>
          <cell r="E1147">
            <v>56612.178999999996</v>
          </cell>
          <cell r="F1147" t="str">
            <v>1000 m3</v>
          </cell>
          <cell r="G1147">
            <v>40872</v>
          </cell>
        </row>
        <row r="1148">
          <cell r="A1148" t="str">
            <v>RW-Removals-France-2005</v>
          </cell>
          <cell r="B1148" t="str">
            <v>RW-Removals</v>
          </cell>
          <cell r="C1148" t="str">
            <v>France</v>
          </cell>
          <cell r="D1148">
            <v>2005</v>
          </cell>
          <cell r="E1148">
            <v>52498.739000000001</v>
          </cell>
          <cell r="F1148" t="str">
            <v>1000 m3</v>
          </cell>
          <cell r="G1148">
            <v>40872</v>
          </cell>
        </row>
        <row r="1149">
          <cell r="A1149" t="str">
            <v>RW-Removals-France-2007</v>
          </cell>
          <cell r="B1149" t="str">
            <v>RW-Removals</v>
          </cell>
          <cell r="C1149" t="str">
            <v>France</v>
          </cell>
          <cell r="D1149">
            <v>2007</v>
          </cell>
          <cell r="E1149">
            <v>54582.546000000002</v>
          </cell>
          <cell r="F1149" t="str">
            <v>1000 m3</v>
          </cell>
          <cell r="G1149">
            <v>40872</v>
          </cell>
        </row>
        <row r="1150">
          <cell r="A1150" t="str">
            <v>RW-Removals-Germany-2005</v>
          </cell>
          <cell r="B1150" t="str">
            <v>RW-Removals</v>
          </cell>
          <cell r="C1150" t="str">
            <v>Germany</v>
          </cell>
          <cell r="D1150">
            <v>2005</v>
          </cell>
          <cell r="E1150">
            <v>56946</v>
          </cell>
          <cell r="F1150" t="str">
            <v>1000 m3</v>
          </cell>
          <cell r="G1150">
            <v>40872</v>
          </cell>
        </row>
        <row r="1151">
          <cell r="A1151" t="str">
            <v>RW-Removals-Germany-2007</v>
          </cell>
          <cell r="B1151" t="str">
            <v>RW-Removals</v>
          </cell>
          <cell r="C1151" t="str">
            <v>Germany</v>
          </cell>
          <cell r="D1151">
            <v>2007</v>
          </cell>
          <cell r="E1151">
            <v>76728</v>
          </cell>
          <cell r="F1151" t="str">
            <v>1000 m3</v>
          </cell>
          <cell r="G1151">
            <v>40872</v>
          </cell>
        </row>
        <row r="1152">
          <cell r="A1152" t="str">
            <v>RW-Removals-Ireland-2005</v>
          </cell>
          <cell r="B1152" t="str">
            <v>RW-Removals</v>
          </cell>
          <cell r="C1152" t="str">
            <v>Ireland</v>
          </cell>
          <cell r="D1152">
            <v>2005</v>
          </cell>
          <cell r="E1152">
            <v>2648</v>
          </cell>
          <cell r="F1152" t="str">
            <v>1000 m3</v>
          </cell>
          <cell r="G1152">
            <v>40872</v>
          </cell>
        </row>
        <row r="1153">
          <cell r="A1153" t="str">
            <v>RW-Removals-Ireland-2007</v>
          </cell>
          <cell r="B1153" t="str">
            <v>RW-Removals</v>
          </cell>
          <cell r="C1153" t="str">
            <v>Ireland</v>
          </cell>
          <cell r="D1153">
            <v>2007</v>
          </cell>
          <cell r="E1153">
            <v>2710</v>
          </cell>
          <cell r="F1153" t="str">
            <v>1000 m3</v>
          </cell>
          <cell r="G1153">
            <v>40872</v>
          </cell>
        </row>
        <row r="1154">
          <cell r="A1154" t="str">
            <v>RW-Removals-Italy-2005</v>
          </cell>
          <cell r="B1154" t="str">
            <v>RW-Removals</v>
          </cell>
          <cell r="C1154" t="str">
            <v>Italy</v>
          </cell>
          <cell r="D1154">
            <v>2005</v>
          </cell>
          <cell r="E1154">
            <v>8690.8549999999996</v>
          </cell>
          <cell r="F1154" t="str">
            <v>1000 m3</v>
          </cell>
          <cell r="G1154">
            <v>40872</v>
          </cell>
        </row>
        <row r="1155">
          <cell r="A1155" t="str">
            <v>RW-Removals-Italy-2007</v>
          </cell>
          <cell r="B1155" t="str">
            <v>RW-Removals</v>
          </cell>
          <cell r="C1155" t="str">
            <v>Italy</v>
          </cell>
          <cell r="D1155">
            <v>2007</v>
          </cell>
          <cell r="E1155">
            <v>8124.9740000000002</v>
          </cell>
          <cell r="F1155" t="str">
            <v>1000 m3</v>
          </cell>
          <cell r="G1155">
            <v>40872</v>
          </cell>
        </row>
        <row r="1156">
          <cell r="A1156" t="str">
            <v>RW-Removals-Latvia-2005</v>
          </cell>
          <cell r="B1156" t="str">
            <v>RW-Removals</v>
          </cell>
          <cell r="C1156" t="str">
            <v>Latvia</v>
          </cell>
          <cell r="D1156">
            <v>2005</v>
          </cell>
          <cell r="E1156">
            <v>12842.6</v>
          </cell>
          <cell r="F1156" t="str">
            <v>1000 m3</v>
          </cell>
          <cell r="G1156">
            <v>40872</v>
          </cell>
        </row>
        <row r="1157">
          <cell r="A1157" t="str">
            <v>RW-Removals-Latvia-2007</v>
          </cell>
          <cell r="B1157" t="str">
            <v>RW-Removals</v>
          </cell>
          <cell r="C1157" t="str">
            <v>Latvia</v>
          </cell>
          <cell r="D1157">
            <v>2007</v>
          </cell>
          <cell r="E1157">
            <v>12172.9</v>
          </cell>
          <cell r="F1157" t="str">
            <v>1000 m3</v>
          </cell>
          <cell r="G1157">
            <v>40872</v>
          </cell>
        </row>
        <row r="1158">
          <cell r="A1158" t="str">
            <v>RW-Removals-Liechtenstein-2005</v>
          </cell>
          <cell r="B1158" t="str">
            <v>RW-Removals</v>
          </cell>
          <cell r="C1158" t="str">
            <v>Liechtenstein</v>
          </cell>
          <cell r="D1158">
            <v>2005</v>
          </cell>
          <cell r="E1158">
            <v>22.167000000000002</v>
          </cell>
          <cell r="F1158" t="str">
            <v>1000 m3</v>
          </cell>
          <cell r="G1158">
            <v>40872</v>
          </cell>
        </row>
        <row r="1159">
          <cell r="A1159" t="str">
            <v>RW-Removals-Liechtenstein-2007</v>
          </cell>
          <cell r="B1159" t="str">
            <v>RW-Removals</v>
          </cell>
          <cell r="C1159" t="str">
            <v>Liechtenstein</v>
          </cell>
          <cell r="D1159">
            <v>2007</v>
          </cell>
          <cell r="E1159">
            <v>25</v>
          </cell>
          <cell r="F1159" t="str">
            <v>1000 m3</v>
          </cell>
          <cell r="G1159">
            <v>40872</v>
          </cell>
        </row>
        <row r="1160">
          <cell r="A1160" t="str">
            <v>RW-Removals-Lithuania-2005</v>
          </cell>
          <cell r="B1160" t="str">
            <v>RW-Removals</v>
          </cell>
          <cell r="C1160" t="str">
            <v>Lithuania</v>
          </cell>
          <cell r="D1160">
            <v>2005</v>
          </cell>
          <cell r="E1160">
            <v>6045</v>
          </cell>
          <cell r="F1160" t="str">
            <v>1000 m3</v>
          </cell>
          <cell r="G1160">
            <v>40872</v>
          </cell>
        </row>
        <row r="1161">
          <cell r="A1161" t="str">
            <v>RW-Removals-Lithuania-2007</v>
          </cell>
          <cell r="B1161" t="str">
            <v>RW-Removals</v>
          </cell>
          <cell r="C1161" t="str">
            <v>Lithuania</v>
          </cell>
          <cell r="D1161">
            <v>2007</v>
          </cell>
          <cell r="E1161">
            <v>6195</v>
          </cell>
          <cell r="F1161" t="str">
            <v>1000 m3</v>
          </cell>
          <cell r="G1161">
            <v>40872</v>
          </cell>
        </row>
        <row r="1162">
          <cell r="A1162" t="str">
            <v>RW-Removals-Netherlands-2005</v>
          </cell>
          <cell r="B1162" t="str">
            <v>RW-Removals</v>
          </cell>
          <cell r="C1162" t="str">
            <v>Netherlands</v>
          </cell>
          <cell r="D1162">
            <v>2005</v>
          </cell>
          <cell r="E1162">
            <v>1110</v>
          </cell>
          <cell r="F1162" t="str">
            <v>1000 m3</v>
          </cell>
          <cell r="G1162">
            <v>40872</v>
          </cell>
        </row>
        <row r="1163">
          <cell r="A1163" t="str">
            <v>RW-Removals-Netherlands-2007</v>
          </cell>
          <cell r="B1163" t="str">
            <v>RW-Removals</v>
          </cell>
          <cell r="C1163" t="str">
            <v>Netherlands</v>
          </cell>
          <cell r="D1163">
            <v>2007</v>
          </cell>
          <cell r="E1163">
            <v>1022.046</v>
          </cell>
          <cell r="F1163" t="str">
            <v>1000 m3</v>
          </cell>
          <cell r="G1163">
            <v>40872</v>
          </cell>
        </row>
        <row r="1164">
          <cell r="A1164" t="str">
            <v>RW-Removals-Norway-2005</v>
          </cell>
          <cell r="B1164" t="str">
            <v>RW-Removals</v>
          </cell>
          <cell r="C1164" t="str">
            <v>Norway</v>
          </cell>
          <cell r="D1164">
            <v>2005</v>
          </cell>
          <cell r="E1164">
            <v>9667.1790000000001</v>
          </cell>
          <cell r="F1164" t="str">
            <v>1000 m3</v>
          </cell>
          <cell r="G1164">
            <v>40872</v>
          </cell>
        </row>
        <row r="1165">
          <cell r="A1165" t="str">
            <v>RW-Removals-Norway-2007</v>
          </cell>
          <cell r="B1165" t="str">
            <v>RW-Removals</v>
          </cell>
          <cell r="C1165" t="str">
            <v>Norway</v>
          </cell>
          <cell r="D1165">
            <v>2007</v>
          </cell>
          <cell r="E1165">
            <v>10464.68</v>
          </cell>
          <cell r="F1165" t="str">
            <v>1000 m3</v>
          </cell>
          <cell r="G1165">
            <v>40872</v>
          </cell>
        </row>
        <row r="1166">
          <cell r="A1166" t="str">
            <v>RW-Removals-Russian Federation-2005</v>
          </cell>
          <cell r="B1166" t="str">
            <v>RW-Removals</v>
          </cell>
          <cell r="C1166" t="str">
            <v>Russian Federation</v>
          </cell>
          <cell r="D1166">
            <v>2005</v>
          </cell>
          <cell r="E1166">
            <v>185000</v>
          </cell>
          <cell r="F1166" t="str">
            <v>1000 m3</v>
          </cell>
          <cell r="G1166">
            <v>40872</v>
          </cell>
        </row>
        <row r="1167">
          <cell r="A1167" t="str">
            <v>RW-Removals-Russian Federation-2007</v>
          </cell>
          <cell r="B1167" t="str">
            <v>RW-Removals</v>
          </cell>
          <cell r="C1167" t="str">
            <v>Russian Federation</v>
          </cell>
          <cell r="D1167">
            <v>2007</v>
          </cell>
          <cell r="E1167">
            <v>207000</v>
          </cell>
          <cell r="F1167" t="str">
            <v>1000 m3</v>
          </cell>
          <cell r="G1167">
            <v>40872</v>
          </cell>
        </row>
        <row r="1168">
          <cell r="A1168" t="str">
            <v>RW-Removals-Serbia-2005</v>
          </cell>
          <cell r="B1168" t="str">
            <v>RW-Removals</v>
          </cell>
          <cell r="C1168" t="str">
            <v>Serbia</v>
          </cell>
          <cell r="D1168">
            <v>2005</v>
          </cell>
          <cell r="E1168">
            <v>3170</v>
          </cell>
          <cell r="F1168" t="str">
            <v>1000 m3</v>
          </cell>
          <cell r="G1168">
            <v>40872</v>
          </cell>
        </row>
        <row r="1169">
          <cell r="A1169" t="str">
            <v>RW-Removals-Serbia-2007</v>
          </cell>
          <cell r="B1169" t="str">
            <v>RW-Removals</v>
          </cell>
          <cell r="C1169" t="str">
            <v>Serbia</v>
          </cell>
          <cell r="D1169">
            <v>2007</v>
          </cell>
          <cell r="E1169">
            <v>2981</v>
          </cell>
          <cell r="F1169" t="str">
            <v>1000 m3</v>
          </cell>
          <cell r="G1169">
            <v>40872</v>
          </cell>
        </row>
        <row r="1170">
          <cell r="A1170" t="str">
            <v>RW-Removals-Slovak Republic-2005</v>
          </cell>
          <cell r="B1170" t="str">
            <v>RW-Removals</v>
          </cell>
          <cell r="C1170" t="str">
            <v>Slovak Republic</v>
          </cell>
          <cell r="D1170">
            <v>2005</v>
          </cell>
          <cell r="E1170">
            <v>9302</v>
          </cell>
          <cell r="F1170" t="str">
            <v>1000 m3</v>
          </cell>
          <cell r="G1170">
            <v>40872</v>
          </cell>
        </row>
        <row r="1171">
          <cell r="A1171" t="str">
            <v>RW-Removals-Slovak Republic-2007</v>
          </cell>
          <cell r="B1171" t="str">
            <v>RW-Removals</v>
          </cell>
          <cell r="C1171" t="str">
            <v>Slovak Republic</v>
          </cell>
          <cell r="D1171">
            <v>2007</v>
          </cell>
          <cell r="E1171">
            <v>8131.4859999999999</v>
          </cell>
          <cell r="F1171" t="str">
            <v>1000 m3</v>
          </cell>
          <cell r="G1171">
            <v>40872</v>
          </cell>
        </row>
        <row r="1172">
          <cell r="A1172" t="str">
            <v>RW-Removals-Slovenia-2005</v>
          </cell>
          <cell r="B1172" t="str">
            <v>RW-Removals</v>
          </cell>
          <cell r="C1172" t="str">
            <v>Slovenia</v>
          </cell>
          <cell r="D1172">
            <v>2005</v>
          </cell>
          <cell r="E1172">
            <v>2732.8220000000001</v>
          </cell>
          <cell r="F1172" t="str">
            <v>1000 m3</v>
          </cell>
          <cell r="G1172">
            <v>40872</v>
          </cell>
        </row>
        <row r="1173">
          <cell r="A1173" t="str">
            <v>RW-Removals-Slovenia-2007</v>
          </cell>
          <cell r="B1173" t="str">
            <v>RW-Removals</v>
          </cell>
          <cell r="C1173" t="str">
            <v>Slovenia</v>
          </cell>
          <cell r="D1173">
            <v>2007</v>
          </cell>
          <cell r="E1173">
            <v>2881.65</v>
          </cell>
          <cell r="F1173" t="str">
            <v>1000 m3</v>
          </cell>
          <cell r="G1173">
            <v>40872</v>
          </cell>
        </row>
        <row r="1174">
          <cell r="A1174" t="str">
            <v>RW-Removals-Sweden-2005</v>
          </cell>
          <cell r="B1174" t="str">
            <v>RW-Removals</v>
          </cell>
          <cell r="C1174" t="str">
            <v>Sweden</v>
          </cell>
          <cell r="D1174">
            <v>2005</v>
          </cell>
          <cell r="E1174">
            <v>98200</v>
          </cell>
          <cell r="F1174" t="str">
            <v>1000 m3</v>
          </cell>
          <cell r="G1174">
            <v>40872</v>
          </cell>
        </row>
        <row r="1175">
          <cell r="A1175" t="str">
            <v>RW-Removals-Sweden-2007</v>
          </cell>
          <cell r="B1175" t="str">
            <v>RW-Removals</v>
          </cell>
          <cell r="C1175" t="str">
            <v>Sweden</v>
          </cell>
          <cell r="D1175">
            <v>2007</v>
          </cell>
          <cell r="E1175">
            <v>78200</v>
          </cell>
          <cell r="F1175" t="str">
            <v>1000 m3</v>
          </cell>
          <cell r="G1175">
            <v>40872</v>
          </cell>
        </row>
        <row r="1176">
          <cell r="A1176" t="str">
            <v>RW-Removals-Switzerland-2005</v>
          </cell>
          <cell r="B1176" t="str">
            <v>RW-Removals</v>
          </cell>
          <cell r="C1176" t="str">
            <v>Switzerland</v>
          </cell>
          <cell r="D1176">
            <v>2005</v>
          </cell>
          <cell r="E1176">
            <v>5284.6390000000001</v>
          </cell>
          <cell r="F1176" t="str">
            <v>1000 m3</v>
          </cell>
          <cell r="G1176">
            <v>40872</v>
          </cell>
        </row>
        <row r="1177">
          <cell r="A1177" t="str">
            <v>RW-Removals-Switzerland-2007</v>
          </cell>
          <cell r="B1177" t="str">
            <v>RW-Removals</v>
          </cell>
          <cell r="C1177" t="str">
            <v>Switzerland</v>
          </cell>
          <cell r="D1177">
            <v>2007</v>
          </cell>
          <cell r="E1177">
            <v>5520.0119999999997</v>
          </cell>
          <cell r="F1177" t="str">
            <v>1000 m3</v>
          </cell>
          <cell r="G1177">
            <v>40872</v>
          </cell>
        </row>
        <row r="1178">
          <cell r="A1178" t="str">
            <v>RW-Removals-Turkey-2005</v>
          </cell>
          <cell r="B1178" t="str">
            <v>RW-Removals</v>
          </cell>
          <cell r="C1178" t="str">
            <v>Turkey</v>
          </cell>
          <cell r="D1178">
            <v>2005</v>
          </cell>
          <cell r="E1178">
            <v>16185</v>
          </cell>
          <cell r="F1178" t="str">
            <v>1000 m3</v>
          </cell>
          <cell r="G1178">
            <v>40872</v>
          </cell>
        </row>
        <row r="1179">
          <cell r="A1179" t="str">
            <v>RW-Removals-Turkey-2007</v>
          </cell>
          <cell r="B1179" t="str">
            <v>RW-Removals</v>
          </cell>
          <cell r="C1179" t="str">
            <v>Turkey</v>
          </cell>
          <cell r="D1179">
            <v>2007</v>
          </cell>
          <cell r="E1179">
            <v>18319</v>
          </cell>
          <cell r="F1179" t="str">
            <v>1000 m3</v>
          </cell>
          <cell r="G1179">
            <v>40872</v>
          </cell>
        </row>
        <row r="1180">
          <cell r="A1180" t="str">
            <v>RW-Removals-United Kingdom-2005</v>
          </cell>
          <cell r="B1180" t="str">
            <v>RW-Removals</v>
          </cell>
          <cell r="C1180" t="str">
            <v>United Kingdom</v>
          </cell>
          <cell r="D1180">
            <v>2005</v>
          </cell>
          <cell r="E1180">
            <v>8519</v>
          </cell>
          <cell r="F1180" t="str">
            <v>1000 m3</v>
          </cell>
          <cell r="G1180">
            <v>40872</v>
          </cell>
        </row>
        <row r="1181">
          <cell r="A1181" t="str">
            <v>RW-Removals-United Kingdom-2007</v>
          </cell>
          <cell r="B1181" t="str">
            <v>RW-Removals</v>
          </cell>
          <cell r="C1181" t="str">
            <v>United Kingdom</v>
          </cell>
          <cell r="D1181">
            <v>2007</v>
          </cell>
          <cell r="E1181">
            <v>9021</v>
          </cell>
          <cell r="F1181" t="str">
            <v>1000 m3</v>
          </cell>
          <cell r="G1181">
            <v>40872</v>
          </cell>
        </row>
        <row r="1182">
          <cell r="A1182" t="str">
            <v>RW-Removals-United States-2005</v>
          </cell>
          <cell r="B1182" t="str">
            <v>RW-Removals</v>
          </cell>
          <cell r="C1182" t="str">
            <v>United States</v>
          </cell>
          <cell r="D1182">
            <v>2005</v>
          </cell>
          <cell r="E1182">
            <v>467347.35</v>
          </cell>
          <cell r="F1182" t="str">
            <v>1000 m3</v>
          </cell>
          <cell r="G1182">
            <v>40872</v>
          </cell>
        </row>
        <row r="1183">
          <cell r="A1183" t="str">
            <v>RW-Removals-United States-2007</v>
          </cell>
          <cell r="B1183" t="str">
            <v>RW-Removals</v>
          </cell>
          <cell r="C1183" t="str">
            <v>United States</v>
          </cell>
          <cell r="D1183">
            <v>2007</v>
          </cell>
          <cell r="E1183">
            <v>425128.76</v>
          </cell>
          <cell r="F1183" t="str">
            <v>1000 m3</v>
          </cell>
          <cell r="G1183">
            <v>40872</v>
          </cell>
        </row>
        <row r="1184">
          <cell r="A1184" t="str">
            <v>FW-Removals-Austria-2005</v>
          </cell>
          <cell r="B1184" t="str">
            <v>FW-Removals</v>
          </cell>
          <cell r="C1184" t="str">
            <v>Austria</v>
          </cell>
          <cell r="D1184">
            <v>2005</v>
          </cell>
          <cell r="E1184">
            <v>24471</v>
          </cell>
          <cell r="F1184" t="str">
            <v>1000 m3</v>
          </cell>
          <cell r="G1184">
            <v>40872</v>
          </cell>
        </row>
        <row r="1185">
          <cell r="A1185" t="str">
            <v>FW-Removals-Austria-2007</v>
          </cell>
          <cell r="B1185" t="str">
            <v>FW-Removals</v>
          </cell>
          <cell r="C1185" t="str">
            <v>Austria</v>
          </cell>
          <cell r="D1185">
            <v>2007</v>
          </cell>
          <cell r="E1185">
            <v>29379.341</v>
          </cell>
          <cell r="F1185" t="str">
            <v>1000 m3</v>
          </cell>
          <cell r="G1185">
            <v>40872</v>
          </cell>
        </row>
        <row r="1186">
          <cell r="A1186" t="str">
            <v>FW-Removals-Belarus-2005</v>
          </cell>
          <cell r="B1186" t="str">
            <v>FW-Removals</v>
          </cell>
          <cell r="C1186" t="str">
            <v>Belarus</v>
          </cell>
          <cell r="D1186">
            <v>2005</v>
          </cell>
          <cell r="E1186">
            <v>7254.9539999999997</v>
          </cell>
          <cell r="F1186" t="str">
            <v>1000 m3</v>
          </cell>
          <cell r="G1186">
            <v>40872</v>
          </cell>
        </row>
        <row r="1187">
          <cell r="A1187" t="str">
            <v>FW-Removals-Belarus-2007</v>
          </cell>
          <cell r="B1187" t="str">
            <v>FW-Removals</v>
          </cell>
          <cell r="C1187" t="str">
            <v>Belarus</v>
          </cell>
          <cell r="D1187">
            <v>2007</v>
          </cell>
          <cell r="E1187">
            <v>7315.0540000000001</v>
          </cell>
          <cell r="F1187" t="str">
            <v>1000 m3</v>
          </cell>
          <cell r="G1187">
            <v>40872</v>
          </cell>
        </row>
        <row r="1188">
          <cell r="A1188" t="str">
            <v>FW-Removals-Belgium-2005</v>
          </cell>
          <cell r="B1188" t="str">
            <v>FW-Removals</v>
          </cell>
          <cell r="C1188" t="str">
            <v>Belgium</v>
          </cell>
          <cell r="D1188">
            <v>2005</v>
          </cell>
          <cell r="E1188">
            <v>7044</v>
          </cell>
          <cell r="F1188" t="str">
            <v>1000 m3</v>
          </cell>
          <cell r="G1188">
            <v>40872</v>
          </cell>
        </row>
        <row r="1189">
          <cell r="A1189" t="str">
            <v>FW-Removals-Belgium-2007</v>
          </cell>
          <cell r="B1189" t="str">
            <v>FW-Removals</v>
          </cell>
          <cell r="C1189" t="str">
            <v>Belgium</v>
          </cell>
          <cell r="D1189">
            <v>2007</v>
          </cell>
          <cell r="E1189">
            <v>8339.768</v>
          </cell>
          <cell r="F1189" t="str">
            <v>1000 m3</v>
          </cell>
          <cell r="G1189">
            <v>40872</v>
          </cell>
        </row>
        <row r="1190">
          <cell r="A1190" t="str">
            <v>FW-Removals-Bosnia and Herzegovina-2005</v>
          </cell>
          <cell r="B1190" t="str">
            <v>FW-Removals</v>
          </cell>
          <cell r="C1190" t="str">
            <v>Bosnia and Herzegovina</v>
          </cell>
          <cell r="D1190">
            <v>2005</v>
          </cell>
          <cell r="E1190">
            <v>3414.1239999999998</v>
          </cell>
          <cell r="F1190" t="str">
            <v>1000 m3</v>
          </cell>
          <cell r="G1190">
            <v>40872</v>
          </cell>
        </row>
        <row r="1191">
          <cell r="A1191" t="str">
            <v>FW-Removals-Bosnia and Herzegovina-2007</v>
          </cell>
          <cell r="B1191" t="str">
            <v>FW-Removals</v>
          </cell>
          <cell r="C1191" t="str">
            <v>Bosnia and Herzegovina</v>
          </cell>
          <cell r="D1191">
            <v>2007</v>
          </cell>
          <cell r="E1191">
            <v>3373.3684969999999</v>
          </cell>
          <cell r="F1191" t="str">
            <v>1000 m3</v>
          </cell>
          <cell r="G1191">
            <v>40872</v>
          </cell>
        </row>
        <row r="1192">
          <cell r="A1192" t="str">
            <v>FW-Removals-Canada-2005</v>
          </cell>
          <cell r="B1192" t="str">
            <v>FW-Removals</v>
          </cell>
          <cell r="C1192" t="str">
            <v>Canada</v>
          </cell>
          <cell r="D1192">
            <v>2005</v>
          </cell>
          <cell r="E1192">
            <v>203534.15599999999</v>
          </cell>
          <cell r="F1192" t="str">
            <v>1000 m3</v>
          </cell>
          <cell r="G1192">
            <v>40872</v>
          </cell>
        </row>
        <row r="1193">
          <cell r="A1193" t="str">
            <v>FW-Removals-Canada-2007</v>
          </cell>
          <cell r="B1193" t="str">
            <v>FW-Removals</v>
          </cell>
          <cell r="C1193" t="str">
            <v>Canada</v>
          </cell>
          <cell r="D1193">
            <v>2007</v>
          </cell>
          <cell r="E1193">
            <v>162144.693</v>
          </cell>
          <cell r="F1193" t="str">
            <v>1000 m3</v>
          </cell>
          <cell r="G1193">
            <v>40872</v>
          </cell>
        </row>
        <row r="1194">
          <cell r="A1194" t="str">
            <v>FW-Removals-Cyprus-2005</v>
          </cell>
          <cell r="B1194" t="str">
            <v>FW-Removals</v>
          </cell>
          <cell r="C1194" t="str">
            <v>Cyprus</v>
          </cell>
          <cell r="D1194">
            <v>2005</v>
          </cell>
          <cell r="E1194">
            <v>10.148999999999999</v>
          </cell>
          <cell r="F1194" t="str">
            <v>1000 m3</v>
          </cell>
          <cell r="G1194">
            <v>40872</v>
          </cell>
        </row>
        <row r="1195">
          <cell r="A1195" t="str">
            <v>FW-Removals-Cyprus-2007</v>
          </cell>
          <cell r="B1195" t="str">
            <v>FW-Removals</v>
          </cell>
          <cell r="C1195" t="str">
            <v>Cyprus</v>
          </cell>
          <cell r="D1195">
            <v>2007</v>
          </cell>
          <cell r="E1195">
            <v>20.369</v>
          </cell>
          <cell r="F1195" t="str">
            <v>1000 m3</v>
          </cell>
          <cell r="G1195">
            <v>40872</v>
          </cell>
        </row>
        <row r="1196">
          <cell r="A1196" t="str">
            <v>FW-Removals-Czech Republic-2005</v>
          </cell>
          <cell r="B1196" t="str">
            <v>FW-Removals</v>
          </cell>
          <cell r="C1196" t="str">
            <v>Czech Republic</v>
          </cell>
          <cell r="D1196">
            <v>2005</v>
          </cell>
          <cell r="E1196">
            <v>13456</v>
          </cell>
          <cell r="F1196" t="str">
            <v>1000 m3</v>
          </cell>
          <cell r="G1196">
            <v>40872</v>
          </cell>
        </row>
        <row r="1197">
          <cell r="A1197" t="str">
            <v>FW-Removals-Czech Republic-2007</v>
          </cell>
          <cell r="B1197" t="str">
            <v>FW-Removals</v>
          </cell>
          <cell r="C1197" t="str">
            <v>Czech Republic</v>
          </cell>
          <cell r="D1197">
            <v>2007</v>
          </cell>
          <cell r="E1197">
            <v>16881</v>
          </cell>
          <cell r="F1197" t="str">
            <v>1000 m3</v>
          </cell>
          <cell r="G1197">
            <v>40872</v>
          </cell>
        </row>
        <row r="1198">
          <cell r="A1198" t="str">
            <v>FW-Removals-Estonia-2005</v>
          </cell>
          <cell r="B1198" t="str">
            <v>FW-Removals</v>
          </cell>
          <cell r="C1198" t="str">
            <v>Estonia</v>
          </cell>
          <cell r="D1198">
            <v>2005</v>
          </cell>
          <cell r="E1198">
            <v>5460.16</v>
          </cell>
          <cell r="F1198" t="str">
            <v>1000 m3</v>
          </cell>
          <cell r="G1198">
            <v>40872</v>
          </cell>
        </row>
        <row r="1199">
          <cell r="A1199" t="str">
            <v>FW-Removals-Estonia-2007</v>
          </cell>
          <cell r="B1199" t="str">
            <v>FW-Removals</v>
          </cell>
          <cell r="C1199" t="str">
            <v>Estonia</v>
          </cell>
          <cell r="D1199">
            <v>2007</v>
          </cell>
          <cell r="E1199">
            <v>4390.201</v>
          </cell>
          <cell r="F1199" t="str">
            <v>1000 m3</v>
          </cell>
          <cell r="G1199">
            <v>40872</v>
          </cell>
        </row>
        <row r="1200">
          <cell r="A1200" t="str">
            <v>FW-Removals-Finland-2005</v>
          </cell>
          <cell r="B1200" t="str">
            <v>FW-Removals</v>
          </cell>
          <cell r="C1200" t="str">
            <v>Finland</v>
          </cell>
          <cell r="D1200">
            <v>2005</v>
          </cell>
          <cell r="E1200">
            <v>67708.447</v>
          </cell>
          <cell r="F1200" t="str">
            <v>1000 m3</v>
          </cell>
          <cell r="G1200">
            <v>40872</v>
          </cell>
        </row>
        <row r="1201">
          <cell r="A1201" t="str">
            <v>FW-Removals-Finland-2007</v>
          </cell>
          <cell r="B1201" t="str">
            <v>FW-Removals</v>
          </cell>
          <cell r="C1201" t="str">
            <v>Finland</v>
          </cell>
          <cell r="D1201">
            <v>2007</v>
          </cell>
          <cell r="E1201">
            <v>69053.899999999994</v>
          </cell>
          <cell r="F1201" t="str">
            <v>1000 m3</v>
          </cell>
          <cell r="G1201">
            <v>40872</v>
          </cell>
        </row>
        <row r="1202">
          <cell r="A1202" t="str">
            <v>FW-Removals-France-2005</v>
          </cell>
          <cell r="B1202" t="str">
            <v>FW-Removals</v>
          </cell>
          <cell r="C1202" t="str">
            <v>France</v>
          </cell>
          <cell r="D1202">
            <v>2005</v>
          </cell>
          <cell r="E1202">
            <v>50567.122000000003</v>
          </cell>
          <cell r="F1202" t="str">
            <v>1000 m3</v>
          </cell>
          <cell r="G1202">
            <v>40872</v>
          </cell>
        </row>
        <row r="1203">
          <cell r="A1203" t="str">
            <v>FW-Removals-France-2007</v>
          </cell>
          <cell r="B1203" t="str">
            <v>FW-Removals</v>
          </cell>
          <cell r="C1203" t="str">
            <v>France</v>
          </cell>
          <cell r="D1203">
            <v>2007</v>
          </cell>
          <cell r="E1203">
            <v>53344.983999999997</v>
          </cell>
          <cell r="F1203" t="str">
            <v>1000 m3</v>
          </cell>
          <cell r="G1203">
            <v>40872</v>
          </cell>
        </row>
        <row r="1204">
          <cell r="A1204" t="str">
            <v>FW-Removals-Germany-2005</v>
          </cell>
          <cell r="B1204" t="str">
            <v>FW-Removals</v>
          </cell>
          <cell r="C1204" t="str">
            <v>Germany</v>
          </cell>
          <cell r="D1204">
            <v>2005</v>
          </cell>
          <cell r="E1204">
            <v>53478</v>
          </cell>
          <cell r="F1204" t="str">
            <v>1000 m3</v>
          </cell>
          <cell r="G1204">
            <v>40872</v>
          </cell>
        </row>
        <row r="1205">
          <cell r="A1205" t="str">
            <v>FW-Removals-Germany-2007</v>
          </cell>
          <cell r="B1205" t="str">
            <v>FW-Removals</v>
          </cell>
          <cell r="C1205" t="str">
            <v>Germany</v>
          </cell>
          <cell r="D1205">
            <v>2007</v>
          </cell>
          <cell r="E1205">
            <v>74189</v>
          </cell>
          <cell r="F1205" t="str">
            <v>1000 m3</v>
          </cell>
          <cell r="G1205">
            <v>40872</v>
          </cell>
        </row>
        <row r="1206">
          <cell r="A1206" t="str">
            <v>FW-Removals-Ireland-2005</v>
          </cell>
          <cell r="B1206" t="str">
            <v>FW-Removals</v>
          </cell>
          <cell r="C1206" t="str">
            <v>Ireland</v>
          </cell>
          <cell r="D1206">
            <v>2005</v>
          </cell>
          <cell r="E1206">
            <v>2542.9940000000001</v>
          </cell>
          <cell r="F1206" t="str">
            <v>1000 m3</v>
          </cell>
          <cell r="G1206">
            <v>40872</v>
          </cell>
        </row>
        <row r="1207">
          <cell r="A1207" t="str">
            <v>FW-Removals-Ireland-2007</v>
          </cell>
          <cell r="B1207" t="str">
            <v>FW-Removals</v>
          </cell>
          <cell r="C1207" t="str">
            <v>Ireland</v>
          </cell>
          <cell r="D1207">
            <v>2007</v>
          </cell>
          <cell r="E1207">
            <v>2673.9940000000001</v>
          </cell>
          <cell r="F1207" t="str">
            <v>1000 m3</v>
          </cell>
          <cell r="G1207">
            <v>40872</v>
          </cell>
        </row>
        <row r="1208">
          <cell r="A1208" t="str">
            <v>FW-Removals-Italy-2005</v>
          </cell>
          <cell r="B1208" t="str">
            <v>FW-Removals</v>
          </cell>
          <cell r="C1208" t="str">
            <v>Italy</v>
          </cell>
          <cell r="D1208">
            <v>2005</v>
          </cell>
          <cell r="E1208">
            <v>14295.779</v>
          </cell>
          <cell r="F1208" t="str">
            <v>1000 m3</v>
          </cell>
          <cell r="G1208">
            <v>40872</v>
          </cell>
        </row>
        <row r="1209">
          <cell r="A1209" t="str">
            <v>FW-Removals-Italy-2007</v>
          </cell>
          <cell r="B1209" t="str">
            <v>FW-Removals</v>
          </cell>
          <cell r="C1209" t="str">
            <v>Italy</v>
          </cell>
          <cell r="D1209">
            <v>2007</v>
          </cell>
          <cell r="E1209">
            <v>13072.525</v>
          </cell>
          <cell r="F1209" t="str">
            <v>1000 m3</v>
          </cell>
          <cell r="G1209">
            <v>40872</v>
          </cell>
        </row>
        <row r="1210">
          <cell r="A1210" t="str">
            <v>FW-Removals-Latvia-2005</v>
          </cell>
          <cell r="B1210" t="str">
            <v>FW-Removals</v>
          </cell>
          <cell r="C1210" t="str">
            <v>Latvia</v>
          </cell>
          <cell r="D1210">
            <v>2005</v>
          </cell>
          <cell r="E1210">
            <v>9663.6509999999998</v>
          </cell>
          <cell r="F1210" t="str">
            <v>1000 m3</v>
          </cell>
          <cell r="G1210">
            <v>40872</v>
          </cell>
        </row>
        <row r="1211">
          <cell r="A1211" t="str">
            <v>FW-Removals-Latvia-2007</v>
          </cell>
          <cell r="B1211" t="str">
            <v>FW-Removals</v>
          </cell>
          <cell r="C1211" t="str">
            <v>Latvia</v>
          </cell>
          <cell r="D1211">
            <v>2007</v>
          </cell>
          <cell r="E1211">
            <v>9731.0720000000001</v>
          </cell>
          <cell r="F1211" t="str">
            <v>1000 m3</v>
          </cell>
          <cell r="G1211">
            <v>40872</v>
          </cell>
        </row>
        <row r="1212">
          <cell r="A1212" t="str">
            <v>FW-Removals-Liechtenstein-2005</v>
          </cell>
          <cell r="B1212" t="str">
            <v>FW-Removals</v>
          </cell>
          <cell r="C1212" t="str">
            <v>Liechtenstein</v>
          </cell>
          <cell r="D1212">
            <v>2005</v>
          </cell>
          <cell r="E1212">
            <v>22.167000000000002</v>
          </cell>
          <cell r="F1212" t="str">
            <v>1000 m3</v>
          </cell>
          <cell r="G1212">
            <v>40872</v>
          </cell>
        </row>
        <row r="1213">
          <cell r="A1213" t="str">
            <v>FW-Removals-Liechtenstein-2007</v>
          </cell>
          <cell r="B1213" t="str">
            <v>FW-Removals</v>
          </cell>
          <cell r="C1213" t="str">
            <v>Liechtenstein</v>
          </cell>
          <cell r="D1213">
            <v>2007</v>
          </cell>
          <cell r="E1213">
            <v>17</v>
          </cell>
          <cell r="F1213" t="str">
            <v>1000 m3</v>
          </cell>
          <cell r="G1213">
            <v>40872</v>
          </cell>
        </row>
        <row r="1214">
          <cell r="A1214" t="str">
            <v>FW-Removals-Lithuania-2005</v>
          </cell>
          <cell r="B1214" t="str">
            <v>FW-Removals</v>
          </cell>
          <cell r="C1214" t="str">
            <v>Lithuania</v>
          </cell>
          <cell r="D1214">
            <v>2005</v>
          </cell>
          <cell r="E1214">
            <v>5158.9870000000001</v>
          </cell>
          <cell r="F1214" t="str">
            <v>1000 m3</v>
          </cell>
          <cell r="G1214">
            <v>40872</v>
          </cell>
        </row>
        <row r="1215">
          <cell r="A1215" t="str">
            <v>FW-Removals-Lithuania-2007</v>
          </cell>
          <cell r="B1215" t="str">
            <v>FW-Removals</v>
          </cell>
          <cell r="C1215" t="str">
            <v>Lithuania</v>
          </cell>
          <cell r="D1215">
            <v>2007</v>
          </cell>
          <cell r="E1215">
            <v>4871.3519999999999</v>
          </cell>
          <cell r="F1215" t="str">
            <v>1000 m3</v>
          </cell>
          <cell r="G1215">
            <v>40872</v>
          </cell>
        </row>
        <row r="1216">
          <cell r="A1216" t="str">
            <v>FW-Removals-Netherlands-2005</v>
          </cell>
          <cell r="B1216" t="str">
            <v>FW-Removals</v>
          </cell>
          <cell r="C1216" t="str">
            <v>Netherlands</v>
          </cell>
          <cell r="D1216">
            <v>2005</v>
          </cell>
          <cell r="E1216">
            <v>938.79499999999996</v>
          </cell>
          <cell r="F1216" t="str">
            <v>1000 m3</v>
          </cell>
          <cell r="G1216">
            <v>40872</v>
          </cell>
        </row>
        <row r="1217">
          <cell r="A1217" t="str">
            <v>FW-Removals-Netherlands-2007</v>
          </cell>
          <cell r="B1217" t="str">
            <v>FW-Removals</v>
          </cell>
          <cell r="C1217" t="str">
            <v>Netherlands</v>
          </cell>
          <cell r="D1217">
            <v>2007</v>
          </cell>
          <cell r="E1217">
            <v>785.846</v>
          </cell>
          <cell r="F1217" t="str">
            <v>1000 m3</v>
          </cell>
          <cell r="G1217">
            <v>40872</v>
          </cell>
        </row>
        <row r="1218">
          <cell r="A1218" t="str">
            <v>FW-Removals-Norway-2005</v>
          </cell>
          <cell r="B1218" t="str">
            <v>FW-Removals</v>
          </cell>
          <cell r="C1218" t="str">
            <v>Norway</v>
          </cell>
          <cell r="D1218">
            <v>2005</v>
          </cell>
          <cell r="E1218">
            <v>12398.111999999999</v>
          </cell>
          <cell r="F1218" t="str">
            <v>1000 m3</v>
          </cell>
          <cell r="G1218">
            <v>40872</v>
          </cell>
        </row>
        <row r="1219">
          <cell r="A1219" t="str">
            <v>FW-Removals-Norway-2007</v>
          </cell>
          <cell r="B1219" t="str">
            <v>FW-Removals</v>
          </cell>
          <cell r="C1219" t="str">
            <v>Norway</v>
          </cell>
          <cell r="D1219">
            <v>2007</v>
          </cell>
          <cell r="E1219">
            <v>12215.575999999999</v>
          </cell>
          <cell r="F1219" t="str">
            <v>1000 m3</v>
          </cell>
          <cell r="G1219">
            <v>40872</v>
          </cell>
        </row>
        <row r="1220">
          <cell r="A1220" t="str">
            <v>FW-Removals-Russian Federation-2005</v>
          </cell>
          <cell r="B1220" t="str">
            <v>FW-Removals</v>
          </cell>
          <cell r="C1220" t="str">
            <v>Russian Federation</v>
          </cell>
          <cell r="D1220">
            <v>2005</v>
          </cell>
          <cell r="E1220">
            <v>137430</v>
          </cell>
          <cell r="F1220" t="str">
            <v>1000 m3</v>
          </cell>
          <cell r="G1220">
            <v>40872</v>
          </cell>
        </row>
        <row r="1221">
          <cell r="A1221" t="str">
            <v>FW-Removals-Russian Federation-2007</v>
          </cell>
          <cell r="B1221" t="str">
            <v>FW-Removals</v>
          </cell>
          <cell r="C1221" t="str">
            <v>Russian Federation</v>
          </cell>
          <cell r="D1221">
            <v>2007</v>
          </cell>
          <cell r="E1221">
            <v>158024.95000000001</v>
          </cell>
          <cell r="F1221" t="str">
            <v>1000 m3</v>
          </cell>
          <cell r="G1221">
            <v>40872</v>
          </cell>
        </row>
        <row r="1222">
          <cell r="A1222" t="str">
            <v>FW-Removals-Serbia-2005</v>
          </cell>
          <cell r="B1222" t="str">
            <v>FW-Removals</v>
          </cell>
          <cell r="C1222" t="str">
            <v>Serbia</v>
          </cell>
          <cell r="D1222">
            <v>2005</v>
          </cell>
          <cell r="E1222">
            <v>3141</v>
          </cell>
          <cell r="F1222" t="str">
            <v>1000 m3</v>
          </cell>
          <cell r="G1222">
            <v>40872</v>
          </cell>
        </row>
        <row r="1223">
          <cell r="A1223" t="str">
            <v>FW-Removals-Serbia-2007</v>
          </cell>
          <cell r="B1223" t="str">
            <v>FW-Removals</v>
          </cell>
          <cell r="C1223" t="str">
            <v>Serbia</v>
          </cell>
          <cell r="D1223">
            <v>2007</v>
          </cell>
          <cell r="E1223">
            <v>2994</v>
          </cell>
          <cell r="F1223" t="str">
            <v>1000 m3</v>
          </cell>
          <cell r="G1223">
            <v>40872</v>
          </cell>
        </row>
        <row r="1224">
          <cell r="A1224" t="str">
            <v>FW-Removals-Slovak Republic-2005</v>
          </cell>
          <cell r="B1224" t="str">
            <v>FW-Removals</v>
          </cell>
          <cell r="C1224" t="str">
            <v>Slovak Republic</v>
          </cell>
          <cell r="D1224">
            <v>2005</v>
          </cell>
          <cell r="E1224">
            <v>7591.5309999999999</v>
          </cell>
          <cell r="F1224" t="str">
            <v>1000 m3</v>
          </cell>
          <cell r="G1224">
            <v>40872</v>
          </cell>
        </row>
        <row r="1225">
          <cell r="A1225" t="str">
            <v>FW-Removals-Slovak Republic-2007</v>
          </cell>
          <cell r="B1225" t="str">
            <v>FW-Removals</v>
          </cell>
          <cell r="C1225" t="str">
            <v>Slovak Republic</v>
          </cell>
          <cell r="D1225">
            <v>2007</v>
          </cell>
          <cell r="E1225">
            <v>7011.4859999999999</v>
          </cell>
          <cell r="F1225" t="str">
            <v>1000 m3</v>
          </cell>
          <cell r="G1225">
            <v>40872</v>
          </cell>
        </row>
        <row r="1226">
          <cell r="A1226" t="str">
            <v>FW-Removals-Slovenia-2005</v>
          </cell>
          <cell r="B1226" t="str">
            <v>FW-Removals</v>
          </cell>
          <cell r="C1226" t="str">
            <v>Slovenia</v>
          </cell>
          <cell r="D1226">
            <v>2005</v>
          </cell>
          <cell r="E1226">
            <v>2719.3220000000001</v>
          </cell>
          <cell r="F1226" t="str">
            <v>1000 m3</v>
          </cell>
          <cell r="G1226">
            <v>40872</v>
          </cell>
        </row>
        <row r="1227">
          <cell r="A1227" t="str">
            <v>FW-Removals-Slovenia-2007</v>
          </cell>
          <cell r="B1227" t="str">
            <v>FW-Removals</v>
          </cell>
          <cell r="C1227" t="str">
            <v>Slovenia</v>
          </cell>
          <cell r="D1227">
            <v>2007</v>
          </cell>
          <cell r="E1227">
            <v>2429.8420000000001</v>
          </cell>
          <cell r="F1227" t="str">
            <v>1000 m3</v>
          </cell>
          <cell r="G1227">
            <v>40872</v>
          </cell>
        </row>
        <row r="1228">
          <cell r="A1228" t="str">
            <v>FW-Removals-Sweden-2005</v>
          </cell>
          <cell r="B1228" t="str">
            <v>FW-Removals</v>
          </cell>
          <cell r="C1228" t="str">
            <v>Sweden</v>
          </cell>
          <cell r="D1228">
            <v>2005</v>
          </cell>
          <cell r="E1228">
            <v>103923.08100000001</v>
          </cell>
          <cell r="F1228" t="str">
            <v>1000 m3</v>
          </cell>
          <cell r="G1228">
            <v>40872</v>
          </cell>
        </row>
        <row r="1229">
          <cell r="A1229" t="str">
            <v>FW-Removals-Sweden-2007</v>
          </cell>
          <cell r="B1229" t="str">
            <v>FW-Removals</v>
          </cell>
          <cell r="C1229" t="str">
            <v>Sweden</v>
          </cell>
          <cell r="D1229">
            <v>2007</v>
          </cell>
          <cell r="E1229">
            <v>81783.195999999996</v>
          </cell>
          <cell r="F1229" t="str">
            <v>1000 m3</v>
          </cell>
          <cell r="G1229">
            <v>40872</v>
          </cell>
        </row>
        <row r="1230">
          <cell r="A1230" t="str">
            <v>FW-Removals-Switzerland-2005</v>
          </cell>
          <cell r="B1230" t="str">
            <v>FW-Removals</v>
          </cell>
          <cell r="C1230" t="str">
            <v>Switzerland</v>
          </cell>
          <cell r="D1230">
            <v>2005</v>
          </cell>
          <cell r="E1230">
            <v>4042.5279999999998</v>
          </cell>
          <cell r="F1230" t="str">
            <v>1000 m3</v>
          </cell>
          <cell r="G1230">
            <v>40872</v>
          </cell>
        </row>
        <row r="1231">
          <cell r="A1231" t="str">
            <v>FW-Removals-Switzerland-2007</v>
          </cell>
          <cell r="B1231" t="str">
            <v>FW-Removals</v>
          </cell>
          <cell r="C1231" t="str">
            <v>Switzerland</v>
          </cell>
          <cell r="D1231">
            <v>2007</v>
          </cell>
          <cell r="E1231">
            <v>4356.6869999999999</v>
          </cell>
          <cell r="F1231" t="str">
            <v>1000 m3</v>
          </cell>
          <cell r="G1231">
            <v>40872</v>
          </cell>
        </row>
        <row r="1232">
          <cell r="A1232" t="str">
            <v>FW-Removals-Turkey-2005</v>
          </cell>
          <cell r="B1232" t="str">
            <v>FW-Removals</v>
          </cell>
          <cell r="C1232" t="str">
            <v>Turkey</v>
          </cell>
          <cell r="D1232">
            <v>2005</v>
          </cell>
          <cell r="E1232">
            <v>18478.906999999999</v>
          </cell>
          <cell r="F1232" t="str">
            <v>1000 m3</v>
          </cell>
          <cell r="G1232">
            <v>40872</v>
          </cell>
        </row>
        <row r="1233">
          <cell r="A1233" t="str">
            <v>FW-Removals-Turkey-2007</v>
          </cell>
          <cell r="B1233" t="str">
            <v>FW-Removals</v>
          </cell>
          <cell r="C1233" t="str">
            <v>Turkey</v>
          </cell>
          <cell r="D1233">
            <v>2007</v>
          </cell>
          <cell r="E1233">
            <v>20390</v>
          </cell>
          <cell r="F1233" t="str">
            <v>1000 m3</v>
          </cell>
          <cell r="G1233">
            <v>40872</v>
          </cell>
        </row>
        <row r="1234">
          <cell r="A1234" t="str">
            <v>FW-Removals-United Kingdom-2005</v>
          </cell>
          <cell r="B1234" t="str">
            <v>FW-Removals</v>
          </cell>
          <cell r="C1234" t="str">
            <v>United Kingdom</v>
          </cell>
          <cell r="D1234">
            <v>2005</v>
          </cell>
          <cell r="E1234">
            <v>8285.1830000000009</v>
          </cell>
          <cell r="F1234" t="str">
            <v>1000 m3</v>
          </cell>
          <cell r="G1234">
            <v>40872</v>
          </cell>
        </row>
        <row r="1235">
          <cell r="A1235" t="str">
            <v>FW-Removals-United Kingdom-2007</v>
          </cell>
          <cell r="B1235" t="str">
            <v>FW-Removals</v>
          </cell>
          <cell r="C1235" t="str">
            <v>United Kingdom</v>
          </cell>
          <cell r="D1235">
            <v>2007</v>
          </cell>
          <cell r="E1235">
            <v>8780.8410000000003</v>
          </cell>
          <cell r="F1235" t="str">
            <v>1000 m3</v>
          </cell>
          <cell r="G1235">
            <v>40872</v>
          </cell>
        </row>
        <row r="1236">
          <cell r="A1236" t="str">
            <v>FW-Removals-United States-2005</v>
          </cell>
          <cell r="B1236" t="str">
            <v>FW-Removals</v>
          </cell>
          <cell r="C1236" t="str">
            <v>United States</v>
          </cell>
          <cell r="D1236">
            <v>2005</v>
          </cell>
          <cell r="E1236">
            <v>461163.50099999999</v>
          </cell>
          <cell r="F1236" t="str">
            <v>1000 m3</v>
          </cell>
          <cell r="G1236">
            <v>40872</v>
          </cell>
        </row>
        <row r="1237">
          <cell r="A1237" t="str">
            <v>FW-Removals-United States-2007</v>
          </cell>
          <cell r="B1237" t="str">
            <v>FW-Removals</v>
          </cell>
          <cell r="C1237" t="str">
            <v>United States</v>
          </cell>
          <cell r="D1237">
            <v>2007</v>
          </cell>
          <cell r="E1237">
            <v>417418.23100000003</v>
          </cell>
          <cell r="F1237" t="str">
            <v>1000 m3</v>
          </cell>
          <cell r="G1237">
            <v>40872</v>
          </cell>
        </row>
        <row r="1238">
          <cell r="A1238" t="str">
            <v>FW-WC-Consumption-Austria-2005</v>
          </cell>
          <cell r="B1238" t="str">
            <v>FW-WC-Consumption</v>
          </cell>
          <cell r="C1238" t="str">
            <v>Austria</v>
          </cell>
          <cell r="D1238">
            <v>2005</v>
          </cell>
          <cell r="E1238">
            <v>3892</v>
          </cell>
          <cell r="F1238" t="str">
            <v>1000 m3</v>
          </cell>
          <cell r="G1238">
            <v>40872</v>
          </cell>
        </row>
        <row r="1239">
          <cell r="A1239" t="str">
            <v>FW-WC-Consumption-Austria-2007</v>
          </cell>
          <cell r="B1239" t="str">
            <v>FW-WC-Consumption</v>
          </cell>
          <cell r="C1239" t="str">
            <v>Austria</v>
          </cell>
          <cell r="D1239">
            <v>2007</v>
          </cell>
          <cell r="E1239">
            <v>5012.3770000000004</v>
          </cell>
          <cell r="F1239" t="str">
            <v>1000 m3</v>
          </cell>
          <cell r="G1239">
            <v>40872</v>
          </cell>
        </row>
        <row r="1240">
          <cell r="A1240" t="str">
            <v>FW-WC-Consumption-Belarus-2005</v>
          </cell>
          <cell r="B1240" t="str">
            <v>FW-WC-Consumption</v>
          </cell>
          <cell r="C1240" t="str">
            <v>Belarus</v>
          </cell>
          <cell r="D1240">
            <v>2005</v>
          </cell>
          <cell r="E1240">
            <v>1265.954</v>
          </cell>
          <cell r="F1240" t="str">
            <v>1000 m3</v>
          </cell>
          <cell r="G1240">
            <v>40872</v>
          </cell>
        </row>
        <row r="1241">
          <cell r="A1241" t="str">
            <v>FW-WC-Consumption-Belarus-2007</v>
          </cell>
          <cell r="B1241" t="str">
            <v>FW-WC-Consumption</v>
          </cell>
          <cell r="C1241" t="str">
            <v>Belarus</v>
          </cell>
          <cell r="D1241">
            <v>2007</v>
          </cell>
          <cell r="E1241">
            <v>1270.954</v>
          </cell>
          <cell r="F1241" t="str">
            <v>1000 m3</v>
          </cell>
          <cell r="G1241">
            <v>40872</v>
          </cell>
        </row>
        <row r="1242">
          <cell r="A1242" t="str">
            <v>FW-WC-Consumption-Belgium-2005</v>
          </cell>
          <cell r="B1242" t="str">
            <v>FW-WC-Consumption</v>
          </cell>
          <cell r="C1242" t="str">
            <v>Belgium</v>
          </cell>
          <cell r="D1242">
            <v>2005</v>
          </cell>
          <cell r="E1242">
            <v>635</v>
          </cell>
          <cell r="F1242" t="str">
            <v>1000 m3</v>
          </cell>
          <cell r="G1242">
            <v>40872</v>
          </cell>
        </row>
        <row r="1243">
          <cell r="A1243" t="str">
            <v>FW-WC-Consumption-Belgium-2007</v>
          </cell>
          <cell r="B1243" t="str">
            <v>FW-WC-Consumption</v>
          </cell>
          <cell r="C1243" t="str">
            <v>Belgium</v>
          </cell>
          <cell r="D1243">
            <v>2007</v>
          </cell>
          <cell r="E1243">
            <v>785.13599999999997</v>
          </cell>
          <cell r="F1243" t="str">
            <v>1000 m3</v>
          </cell>
          <cell r="G1243">
            <v>40872</v>
          </cell>
        </row>
        <row r="1244">
          <cell r="A1244" t="str">
            <v>FW-WC-Consumption-Bosnia and Herzegovina-2005</v>
          </cell>
          <cell r="B1244" t="str">
            <v>FW-WC-Consumption</v>
          </cell>
          <cell r="C1244" t="str">
            <v>Bosnia and Herzegovina</v>
          </cell>
          <cell r="D1244">
            <v>2005</v>
          </cell>
          <cell r="E1244">
            <v>1072.346</v>
          </cell>
          <cell r="F1244" t="str">
            <v>1000 m3</v>
          </cell>
          <cell r="G1244">
            <v>40872</v>
          </cell>
        </row>
        <row r="1245">
          <cell r="A1245" t="str">
            <v>FW-WC-Consumption-Bosnia and Herzegovina-2007</v>
          </cell>
          <cell r="B1245" t="str">
            <v>FW-WC-Consumption</v>
          </cell>
          <cell r="C1245" t="str">
            <v>Bosnia and Herzegovina</v>
          </cell>
          <cell r="D1245">
            <v>2007</v>
          </cell>
          <cell r="E1245">
            <v>1049.346</v>
          </cell>
          <cell r="F1245" t="str">
            <v>1000 m3</v>
          </cell>
          <cell r="G1245">
            <v>40872</v>
          </cell>
        </row>
        <row r="1246">
          <cell r="A1246" t="str">
            <v>FW-WC-Consumption-Canada-2005</v>
          </cell>
          <cell r="B1246" t="str">
            <v>FW-WC-Consumption</v>
          </cell>
          <cell r="C1246" t="str">
            <v>Canada</v>
          </cell>
          <cell r="D1246">
            <v>2005</v>
          </cell>
          <cell r="E1246">
            <v>2605.1559999999999</v>
          </cell>
          <cell r="F1246" t="str">
            <v>1000 m3</v>
          </cell>
          <cell r="G1246">
            <v>40872</v>
          </cell>
        </row>
        <row r="1247">
          <cell r="A1247" t="str">
            <v>FW-WC-Consumption-Canada-2007</v>
          </cell>
          <cell r="B1247" t="str">
            <v>FW-WC-Consumption</v>
          </cell>
          <cell r="C1247" t="str">
            <v>Canada</v>
          </cell>
          <cell r="D1247">
            <v>2007</v>
          </cell>
          <cell r="E1247">
            <v>2995.6930000000002</v>
          </cell>
          <cell r="F1247" t="str">
            <v>1000 m3</v>
          </cell>
          <cell r="G1247">
            <v>40872</v>
          </cell>
        </row>
        <row r="1248">
          <cell r="A1248" t="str">
            <v>FW-WC-Consumption-Cyprus-2005</v>
          </cell>
          <cell r="B1248" t="str">
            <v>FW-WC-Consumption</v>
          </cell>
          <cell r="C1248" t="str">
            <v>Cyprus</v>
          </cell>
          <cell r="D1248">
            <v>2005</v>
          </cell>
          <cell r="E1248">
            <v>4.1820000000000004</v>
          </cell>
          <cell r="F1248" t="str">
            <v>1000 m3</v>
          </cell>
          <cell r="G1248">
            <v>40872</v>
          </cell>
        </row>
        <row r="1249">
          <cell r="A1249" t="str">
            <v>FW-WC-Consumption-Cyprus-2007</v>
          </cell>
          <cell r="B1249" t="str">
            <v>FW-WC-Consumption</v>
          </cell>
          <cell r="C1249" t="str">
            <v>Cyprus</v>
          </cell>
          <cell r="D1249">
            <v>2007</v>
          </cell>
          <cell r="E1249">
            <v>8.0429999999999993</v>
          </cell>
          <cell r="F1249" t="str">
            <v>1000 m3</v>
          </cell>
          <cell r="G1249">
            <v>40872</v>
          </cell>
        </row>
        <row r="1250">
          <cell r="A1250" t="str">
            <v>FW-WC-Consumption-Czech Republic-2005</v>
          </cell>
          <cell r="B1250" t="str">
            <v>FW-WC-Consumption</v>
          </cell>
          <cell r="C1250" t="str">
            <v>Czech Republic</v>
          </cell>
          <cell r="D1250">
            <v>2005</v>
          </cell>
          <cell r="E1250">
            <v>966</v>
          </cell>
          <cell r="F1250" t="str">
            <v>1000 m3</v>
          </cell>
          <cell r="G1250">
            <v>40872</v>
          </cell>
        </row>
        <row r="1251">
          <cell r="A1251" t="str">
            <v>FW-WC-Consumption-Czech Republic-2007</v>
          </cell>
          <cell r="B1251" t="str">
            <v>FW-WC-Consumption</v>
          </cell>
          <cell r="C1251" t="str">
            <v>Czech Republic</v>
          </cell>
          <cell r="D1251">
            <v>2007</v>
          </cell>
          <cell r="E1251">
            <v>1663</v>
          </cell>
          <cell r="F1251" t="str">
            <v>1000 m3</v>
          </cell>
          <cell r="G1251">
            <v>40872</v>
          </cell>
        </row>
        <row r="1252">
          <cell r="A1252" t="str">
            <v>FW-WC-Consumption-Estonia-2005</v>
          </cell>
          <cell r="B1252" t="str">
            <v>FW-WC-Consumption</v>
          </cell>
          <cell r="C1252" t="str">
            <v>Estonia</v>
          </cell>
          <cell r="D1252">
            <v>2005</v>
          </cell>
          <cell r="E1252">
            <v>932.82500000000005</v>
          </cell>
          <cell r="F1252" t="str">
            <v>1000 m3</v>
          </cell>
          <cell r="G1252">
            <v>40872</v>
          </cell>
        </row>
        <row r="1253">
          <cell r="A1253" t="str">
            <v>FW-WC-Consumption-Estonia-2007</v>
          </cell>
          <cell r="B1253" t="str">
            <v>FW-WC-Consumption</v>
          </cell>
          <cell r="C1253" t="str">
            <v>Estonia</v>
          </cell>
          <cell r="D1253">
            <v>2007</v>
          </cell>
          <cell r="E1253">
            <v>959.56500000000005</v>
          </cell>
          <cell r="F1253" t="str">
            <v>1000 m3</v>
          </cell>
          <cell r="G1253">
            <v>40872</v>
          </cell>
        </row>
        <row r="1254">
          <cell r="A1254" t="str">
            <v>FW-WC-Consumption-Finland-2005</v>
          </cell>
          <cell r="B1254" t="str">
            <v>FW-WC-Consumption</v>
          </cell>
          <cell r="C1254" t="str">
            <v>Finland</v>
          </cell>
          <cell r="D1254">
            <v>2005</v>
          </cell>
          <cell r="E1254">
            <v>5309.6080000000002</v>
          </cell>
          <cell r="F1254" t="str">
            <v>1000 m3</v>
          </cell>
          <cell r="G1254">
            <v>40872</v>
          </cell>
        </row>
        <row r="1255">
          <cell r="A1255" t="str">
            <v>FW-WC-Consumption-Finland-2007</v>
          </cell>
          <cell r="B1255" t="str">
            <v>FW-WC-Consumption</v>
          </cell>
          <cell r="C1255" t="str">
            <v>Finland</v>
          </cell>
          <cell r="D1255">
            <v>2007</v>
          </cell>
          <cell r="E1255">
            <v>5352.491</v>
          </cell>
          <cell r="F1255" t="str">
            <v>1000 m3</v>
          </cell>
          <cell r="G1255">
            <v>40872</v>
          </cell>
        </row>
        <row r="1256">
          <cell r="A1256" t="str">
            <v>FW-WC-Consumption-France-2005</v>
          </cell>
          <cell r="B1256" t="str">
            <v>FW-WC-Consumption</v>
          </cell>
          <cell r="C1256" t="str">
            <v>France</v>
          </cell>
          <cell r="D1256">
            <v>2005</v>
          </cell>
          <cell r="E1256">
            <v>24141.112000000001</v>
          </cell>
          <cell r="F1256" t="str">
            <v>1000 m3</v>
          </cell>
          <cell r="G1256">
            <v>40872</v>
          </cell>
        </row>
        <row r="1257">
          <cell r="A1257" t="str">
            <v>FW-WC-Consumption-France-2007</v>
          </cell>
          <cell r="B1257" t="str">
            <v>FW-WC-Consumption</v>
          </cell>
          <cell r="C1257" t="str">
            <v>France</v>
          </cell>
          <cell r="D1257">
            <v>2007</v>
          </cell>
          <cell r="E1257">
            <v>24312.898000000001</v>
          </cell>
          <cell r="F1257" t="str">
            <v>1000 m3</v>
          </cell>
          <cell r="G1257">
            <v>40872</v>
          </cell>
        </row>
        <row r="1258">
          <cell r="A1258" t="str">
            <v>FW-WC-Consumption-Germany-2005</v>
          </cell>
          <cell r="B1258" t="str">
            <v>FW-WC-Consumption</v>
          </cell>
          <cell r="C1258" t="str">
            <v>Germany</v>
          </cell>
          <cell r="D1258">
            <v>2005</v>
          </cell>
          <cell r="E1258">
            <v>6387</v>
          </cell>
          <cell r="F1258" t="str">
            <v>1000 m3</v>
          </cell>
          <cell r="G1258">
            <v>40872</v>
          </cell>
        </row>
        <row r="1259">
          <cell r="A1259" t="str">
            <v>FW-WC-Consumption-Germany-2007</v>
          </cell>
          <cell r="B1259" t="str">
            <v>FW-WC-Consumption</v>
          </cell>
          <cell r="C1259" t="str">
            <v>Germany</v>
          </cell>
          <cell r="D1259">
            <v>2007</v>
          </cell>
          <cell r="E1259">
            <v>9142</v>
          </cell>
          <cell r="F1259" t="str">
            <v>1000 m3</v>
          </cell>
          <cell r="G1259">
            <v>40872</v>
          </cell>
        </row>
        <row r="1260">
          <cell r="A1260" t="str">
            <v>FW-WC-Consumption-Ireland-2005</v>
          </cell>
          <cell r="B1260" t="str">
            <v>FW-WC-Consumption</v>
          </cell>
          <cell r="C1260" t="str">
            <v>Ireland</v>
          </cell>
          <cell r="D1260">
            <v>2005</v>
          </cell>
          <cell r="E1260">
            <v>19.297999999999998</v>
          </cell>
          <cell r="F1260" t="str">
            <v>1000 m3</v>
          </cell>
          <cell r="G1260">
            <v>40872</v>
          </cell>
        </row>
        <row r="1261">
          <cell r="A1261" t="str">
            <v>FW-WC-Consumption-Ireland-2007</v>
          </cell>
          <cell r="B1261" t="str">
            <v>FW-WC-Consumption</v>
          </cell>
          <cell r="C1261" t="str">
            <v>Ireland</v>
          </cell>
          <cell r="D1261">
            <v>2007</v>
          </cell>
          <cell r="E1261">
            <v>39.994</v>
          </cell>
          <cell r="F1261" t="str">
            <v>1000 m3</v>
          </cell>
          <cell r="G1261">
            <v>40872</v>
          </cell>
        </row>
        <row r="1262">
          <cell r="A1262" t="str">
            <v>FW-WC-Consumption-Italy-2005</v>
          </cell>
          <cell r="B1262" t="str">
            <v>FW-WC-Consumption</v>
          </cell>
          <cell r="C1262" t="str">
            <v>Italy</v>
          </cell>
          <cell r="D1262">
            <v>2005</v>
          </cell>
          <cell r="E1262">
            <v>6537.5420000000004</v>
          </cell>
          <cell r="F1262" t="str">
            <v>1000 m3</v>
          </cell>
          <cell r="G1262">
            <v>40872</v>
          </cell>
        </row>
        <row r="1263">
          <cell r="A1263" t="str">
            <v>FW-WC-Consumption-Italy-2007</v>
          </cell>
          <cell r="B1263" t="str">
            <v>FW-WC-Consumption</v>
          </cell>
          <cell r="C1263" t="str">
            <v>Italy</v>
          </cell>
          <cell r="D1263">
            <v>2007</v>
          </cell>
          <cell r="E1263">
            <v>5799.1109999999999</v>
          </cell>
          <cell r="F1263" t="str">
            <v>1000 m3</v>
          </cell>
          <cell r="G1263">
            <v>40872</v>
          </cell>
        </row>
        <row r="1264">
          <cell r="A1264" t="str">
            <v>FW-WC-Consumption-Latvia-2005</v>
          </cell>
          <cell r="B1264" t="str">
            <v>FW-WC-Consumption</v>
          </cell>
          <cell r="C1264" t="str">
            <v>Latvia</v>
          </cell>
          <cell r="D1264">
            <v>2005</v>
          </cell>
          <cell r="E1264">
            <v>607.75699999999995</v>
          </cell>
          <cell r="F1264" t="str">
            <v>1000 m3</v>
          </cell>
          <cell r="G1264">
            <v>40872</v>
          </cell>
        </row>
        <row r="1265">
          <cell r="A1265" t="str">
            <v>FW-WC-Consumption-Latvia-2007</v>
          </cell>
          <cell r="B1265" t="str">
            <v>FW-WC-Consumption</v>
          </cell>
          <cell r="C1265" t="str">
            <v>Latvia</v>
          </cell>
          <cell r="D1265">
            <v>2007</v>
          </cell>
          <cell r="E1265">
            <v>588.09400000000005</v>
          </cell>
          <cell r="F1265" t="str">
            <v>1000 m3</v>
          </cell>
          <cell r="G1265">
            <v>40872</v>
          </cell>
        </row>
        <row r="1266">
          <cell r="A1266" t="str">
            <v>FW-WC-Consumption-Liechtenstein-2005</v>
          </cell>
          <cell r="B1266" t="str">
            <v>FW-WC-Consumption</v>
          </cell>
          <cell r="C1266" t="str">
            <v>Liechtenstein</v>
          </cell>
          <cell r="D1266">
            <v>2005</v>
          </cell>
          <cell r="E1266">
            <v>4.1669999999999998</v>
          </cell>
          <cell r="F1266" t="str">
            <v>1000 m3</v>
          </cell>
          <cell r="G1266">
            <v>40872</v>
          </cell>
        </row>
        <row r="1267">
          <cell r="A1267" t="str">
            <v>FW-WC-Consumption-Liechtenstein-2007</v>
          </cell>
          <cell r="B1267" t="str">
            <v>FW-WC-Consumption</v>
          </cell>
          <cell r="C1267" t="str">
            <v>Liechtenstein</v>
          </cell>
          <cell r="D1267">
            <v>2007</v>
          </cell>
          <cell r="E1267">
            <v>13</v>
          </cell>
          <cell r="F1267" t="str">
            <v>1000 m3</v>
          </cell>
          <cell r="G1267">
            <v>40872</v>
          </cell>
        </row>
        <row r="1268">
          <cell r="A1268" t="str">
            <v>FW-WC-Consumption-Lithuania-2005</v>
          </cell>
          <cell r="B1268" t="str">
            <v>FW-WC-Consumption</v>
          </cell>
          <cell r="C1268" t="str">
            <v>Lithuania</v>
          </cell>
          <cell r="D1268">
            <v>2005</v>
          </cell>
          <cell r="E1268">
            <v>1116.307</v>
          </cell>
          <cell r="F1268" t="str">
            <v>1000 m3</v>
          </cell>
          <cell r="G1268">
            <v>40872</v>
          </cell>
        </row>
        <row r="1269">
          <cell r="A1269" t="str">
            <v>FW-WC-Consumption-Lithuania-2007</v>
          </cell>
          <cell r="B1269" t="str">
            <v>FW-WC-Consumption</v>
          </cell>
          <cell r="C1269" t="str">
            <v>Lithuania</v>
          </cell>
          <cell r="D1269">
            <v>2007</v>
          </cell>
          <cell r="E1269">
            <v>1339.105</v>
          </cell>
          <cell r="F1269" t="str">
            <v>1000 m3</v>
          </cell>
          <cell r="G1269">
            <v>40872</v>
          </cell>
        </row>
        <row r="1270">
          <cell r="A1270" t="str">
            <v>FW-WC-Consumption-Netherlands-2005</v>
          </cell>
          <cell r="B1270" t="str">
            <v>FW-WC-Consumption</v>
          </cell>
          <cell r="C1270" t="str">
            <v>Netherlands</v>
          </cell>
          <cell r="D1270">
            <v>2005</v>
          </cell>
          <cell r="E1270">
            <v>263.69499999999999</v>
          </cell>
          <cell r="F1270" t="str">
            <v>1000 m3</v>
          </cell>
          <cell r="G1270">
            <v>40872</v>
          </cell>
        </row>
        <row r="1271">
          <cell r="A1271" t="str">
            <v>FW-WC-Consumption-Netherlands-2007</v>
          </cell>
          <cell r="B1271" t="str">
            <v>FW-WC-Consumption</v>
          </cell>
          <cell r="C1271" t="str">
            <v>Netherlands</v>
          </cell>
          <cell r="D1271">
            <v>2007</v>
          </cell>
          <cell r="E1271">
            <v>247.9</v>
          </cell>
          <cell r="F1271" t="str">
            <v>1000 m3</v>
          </cell>
          <cell r="G1271">
            <v>40872</v>
          </cell>
        </row>
        <row r="1272">
          <cell r="A1272" t="str">
            <v>FW-WC-Consumption-Norway-2005</v>
          </cell>
          <cell r="B1272" t="str">
            <v>FW-WC-Consumption</v>
          </cell>
          <cell r="C1272" t="str">
            <v>Norway</v>
          </cell>
          <cell r="D1272">
            <v>2005</v>
          </cell>
          <cell r="E1272">
            <v>1287.3050000000001</v>
          </cell>
          <cell r="F1272" t="str">
            <v>1000 m3</v>
          </cell>
          <cell r="G1272">
            <v>40872</v>
          </cell>
        </row>
        <row r="1273">
          <cell r="A1273" t="str">
            <v>FW-WC-Consumption-Norway-2007</v>
          </cell>
          <cell r="B1273" t="str">
            <v>FW-WC-Consumption</v>
          </cell>
          <cell r="C1273" t="str">
            <v>Norway</v>
          </cell>
          <cell r="D1273">
            <v>2007</v>
          </cell>
          <cell r="E1273">
            <v>2414.5500000000002</v>
          </cell>
          <cell r="F1273" t="str">
            <v>1000 m3</v>
          </cell>
          <cell r="G1273">
            <v>40872</v>
          </cell>
        </row>
        <row r="1274">
          <cell r="A1274" t="str">
            <v>FW-WC-Consumption-Russian Federation-2005</v>
          </cell>
          <cell r="B1274" t="str">
            <v>FW-WC-Consumption</v>
          </cell>
          <cell r="C1274" t="str">
            <v>Russian Federation</v>
          </cell>
          <cell r="D1274">
            <v>2005</v>
          </cell>
          <cell r="E1274">
            <v>46720</v>
          </cell>
          <cell r="F1274" t="str">
            <v>1000 m3</v>
          </cell>
          <cell r="G1274">
            <v>40872</v>
          </cell>
        </row>
        <row r="1275">
          <cell r="A1275" t="str">
            <v>FW-WC-Consumption-Russian Federation-2007</v>
          </cell>
          <cell r="B1275" t="str">
            <v>FW-WC-Consumption</v>
          </cell>
          <cell r="C1275" t="str">
            <v>Russian Federation</v>
          </cell>
          <cell r="D1275">
            <v>2007</v>
          </cell>
          <cell r="E1275">
            <v>44800.95</v>
          </cell>
          <cell r="F1275" t="str">
            <v>1000 m3</v>
          </cell>
          <cell r="G1275">
            <v>40872</v>
          </cell>
        </row>
        <row r="1276">
          <cell r="A1276" t="str">
            <v>FW-WC-Consumption-Serbia-2005</v>
          </cell>
          <cell r="B1276" t="str">
            <v>FW-WC-Consumption</v>
          </cell>
          <cell r="C1276" t="str">
            <v>Serbia</v>
          </cell>
          <cell r="D1276">
            <v>2005</v>
          </cell>
          <cell r="E1276">
            <v>1856</v>
          </cell>
          <cell r="F1276" t="str">
            <v>1000 m3</v>
          </cell>
          <cell r="G1276">
            <v>40872</v>
          </cell>
        </row>
        <row r="1277">
          <cell r="A1277" t="str">
            <v>FW-WC-Consumption-Serbia-2007</v>
          </cell>
          <cell r="B1277" t="str">
            <v>FW-WC-Consumption</v>
          </cell>
          <cell r="C1277" t="str">
            <v>Serbia</v>
          </cell>
          <cell r="D1277">
            <v>2007</v>
          </cell>
          <cell r="E1277">
            <v>1553</v>
          </cell>
          <cell r="F1277" t="str">
            <v>1000 m3</v>
          </cell>
          <cell r="G1277">
            <v>40872</v>
          </cell>
        </row>
        <row r="1278">
          <cell r="A1278" t="str">
            <v>FW-WC-Consumption-Slovak Republic-2005</v>
          </cell>
          <cell r="B1278" t="str">
            <v>FW-WC-Consumption</v>
          </cell>
          <cell r="C1278" t="str">
            <v>Slovak Republic</v>
          </cell>
          <cell r="D1278">
            <v>2005</v>
          </cell>
          <cell r="E1278">
            <v>178</v>
          </cell>
          <cell r="F1278" t="str">
            <v>1000 m3</v>
          </cell>
          <cell r="G1278">
            <v>40872</v>
          </cell>
        </row>
        <row r="1279">
          <cell r="A1279" t="str">
            <v>FW-WC-Consumption-Slovak Republic-2007</v>
          </cell>
          <cell r="B1279" t="str">
            <v>FW-WC-Consumption</v>
          </cell>
          <cell r="C1279" t="str">
            <v>Slovak Republic</v>
          </cell>
          <cell r="D1279">
            <v>2007</v>
          </cell>
          <cell r="E1279">
            <v>352.62200000000001</v>
          </cell>
          <cell r="F1279" t="str">
            <v>1000 m3</v>
          </cell>
          <cell r="G1279">
            <v>40872</v>
          </cell>
        </row>
        <row r="1280">
          <cell r="A1280" t="str">
            <v>FW-WC-Consumption-Slovenia-2005</v>
          </cell>
          <cell r="B1280" t="str">
            <v>FW-WC-Consumption</v>
          </cell>
          <cell r="C1280" t="str">
            <v>Slovenia</v>
          </cell>
          <cell r="D1280">
            <v>2005</v>
          </cell>
          <cell r="E1280">
            <v>837.53</v>
          </cell>
          <cell r="F1280" t="str">
            <v>1000 m3</v>
          </cell>
          <cell r="G1280">
            <v>40872</v>
          </cell>
        </row>
        <row r="1281">
          <cell r="A1281" t="str">
            <v>FW-WC-Consumption-Slovenia-2007</v>
          </cell>
          <cell r="B1281" t="str">
            <v>FW-WC-Consumption</v>
          </cell>
          <cell r="C1281" t="str">
            <v>Slovenia</v>
          </cell>
          <cell r="D1281">
            <v>2007</v>
          </cell>
          <cell r="E1281">
            <v>647.48699999999997</v>
          </cell>
          <cell r="F1281" t="str">
            <v>1000 m3</v>
          </cell>
          <cell r="G1281">
            <v>40872</v>
          </cell>
        </row>
        <row r="1282">
          <cell r="A1282" t="str">
            <v>FW-WC-Consumption-Sweden-2005</v>
          </cell>
          <cell r="B1282" t="str">
            <v>FW-WC-Consumption</v>
          </cell>
          <cell r="C1282" t="str">
            <v>Sweden</v>
          </cell>
          <cell r="D1282">
            <v>2005</v>
          </cell>
          <cell r="E1282">
            <v>6032</v>
          </cell>
          <cell r="F1282" t="str">
            <v>1000 m3</v>
          </cell>
          <cell r="G1282">
            <v>40872</v>
          </cell>
        </row>
        <row r="1283">
          <cell r="A1283" t="str">
            <v>FW-WC-Consumption-Sweden-2007</v>
          </cell>
          <cell r="B1283" t="str">
            <v>FW-WC-Consumption</v>
          </cell>
          <cell r="C1283" t="str">
            <v>Sweden</v>
          </cell>
          <cell r="D1283">
            <v>2007</v>
          </cell>
          <cell r="E1283">
            <v>5926.7790000000005</v>
          </cell>
          <cell r="F1283" t="str">
            <v>1000 m3</v>
          </cell>
          <cell r="G1283">
            <v>40872</v>
          </cell>
        </row>
        <row r="1284">
          <cell r="A1284" t="str">
            <v>FW-WC-Consumption-Switzerland-2005</v>
          </cell>
          <cell r="B1284" t="str">
            <v>FW-WC-Consumption</v>
          </cell>
          <cell r="C1284" t="str">
            <v>Switzerland</v>
          </cell>
          <cell r="D1284">
            <v>2005</v>
          </cell>
          <cell r="E1284">
            <v>1218.646</v>
          </cell>
          <cell r="F1284" t="str">
            <v>1000 m3</v>
          </cell>
          <cell r="G1284">
            <v>40872</v>
          </cell>
        </row>
        <row r="1285">
          <cell r="A1285" t="str">
            <v>FW-WC-Consumption-Switzerland-2007</v>
          </cell>
          <cell r="B1285" t="str">
            <v>FW-WC-Consumption</v>
          </cell>
          <cell r="C1285" t="str">
            <v>Switzerland</v>
          </cell>
          <cell r="D1285">
            <v>2007</v>
          </cell>
          <cell r="E1285">
            <v>1206.434</v>
          </cell>
          <cell r="F1285" t="str">
            <v>1000 m3</v>
          </cell>
          <cell r="G1285">
            <v>40872</v>
          </cell>
        </row>
        <row r="1286">
          <cell r="A1286" t="str">
            <v>FW-WC-Consumption-Turkey-2005</v>
          </cell>
          <cell r="B1286" t="str">
            <v>FW-WC-Consumption</v>
          </cell>
          <cell r="C1286" t="str">
            <v>Turkey</v>
          </cell>
          <cell r="D1286">
            <v>2005</v>
          </cell>
          <cell r="E1286">
            <v>5318.991</v>
          </cell>
          <cell r="F1286" t="str">
            <v>1000 m3</v>
          </cell>
          <cell r="G1286">
            <v>40872</v>
          </cell>
        </row>
        <row r="1287">
          <cell r="A1287" t="str">
            <v>FW-WC-Consumption-Turkey-2007</v>
          </cell>
          <cell r="B1287" t="str">
            <v>FW-WC-Consumption</v>
          </cell>
          <cell r="C1287" t="str">
            <v>Turkey</v>
          </cell>
          <cell r="D1287">
            <v>2007</v>
          </cell>
          <cell r="E1287">
            <v>4877</v>
          </cell>
          <cell r="F1287" t="str">
            <v>1000 m3</v>
          </cell>
          <cell r="G1287">
            <v>40872</v>
          </cell>
        </row>
        <row r="1288">
          <cell r="A1288" t="str">
            <v>FW-WC-Consumption-United Kingdom-2005</v>
          </cell>
          <cell r="B1288" t="str">
            <v>FW-WC-Consumption</v>
          </cell>
          <cell r="C1288" t="str">
            <v>United Kingdom</v>
          </cell>
          <cell r="D1288">
            <v>2005</v>
          </cell>
          <cell r="E1288">
            <v>126.02500000000001</v>
          </cell>
          <cell r="F1288" t="str">
            <v>1000 m3</v>
          </cell>
          <cell r="G1288">
            <v>40872</v>
          </cell>
        </row>
        <row r="1289">
          <cell r="A1289" t="str">
            <v>FW-WC-Consumption-United Kingdom-2007</v>
          </cell>
          <cell r="B1289" t="str">
            <v>FW-WC-Consumption</v>
          </cell>
          <cell r="C1289" t="str">
            <v>United Kingdom</v>
          </cell>
          <cell r="D1289">
            <v>2007</v>
          </cell>
          <cell r="E1289">
            <v>305.84699999999998</v>
          </cell>
          <cell r="F1289" t="str">
            <v>1000 m3</v>
          </cell>
          <cell r="G1289">
            <v>40872</v>
          </cell>
        </row>
        <row r="1290">
          <cell r="A1290" t="str">
            <v>FW-WC-Consumption-United States-2005</v>
          </cell>
          <cell r="B1290" t="str">
            <v>FW-WC-Consumption</v>
          </cell>
          <cell r="C1290" t="str">
            <v>United States</v>
          </cell>
          <cell r="D1290">
            <v>2005</v>
          </cell>
          <cell r="E1290">
            <v>43953.428999999996</v>
          </cell>
          <cell r="F1290" t="str">
            <v>1000 m3</v>
          </cell>
          <cell r="G1290">
            <v>40872</v>
          </cell>
        </row>
        <row r="1291">
          <cell r="A1291" t="str">
            <v>FW-WC-Consumption-United States-2007</v>
          </cell>
          <cell r="B1291" t="str">
            <v>FW-WC-Consumption</v>
          </cell>
          <cell r="C1291" t="str">
            <v>United States</v>
          </cell>
          <cell r="D1291">
            <v>2007</v>
          </cell>
          <cell r="E1291">
            <v>46354.985000000001</v>
          </cell>
          <cell r="F1291" t="str">
            <v>1000 m3</v>
          </cell>
          <cell r="G1291">
            <v>40872</v>
          </cell>
        </row>
        <row r="1292">
          <cell r="A1292" t="str">
            <v>RW-Consumption-Denmark-2007</v>
          </cell>
          <cell r="B1292" t="str">
            <v>RW-Consumption</v>
          </cell>
          <cell r="C1292" t="str">
            <v>Denmark</v>
          </cell>
          <cell r="D1292">
            <v>2007</v>
          </cell>
          <cell r="E1292">
            <v>2476.181</v>
          </cell>
          <cell r="F1292" t="str">
            <v>1000 m3</v>
          </cell>
          <cell r="G1292">
            <v>40872</v>
          </cell>
        </row>
        <row r="1293">
          <cell r="A1293" t="str">
            <v>RW-Consumption-Bulgaria-2007</v>
          </cell>
          <cell r="B1293" t="str">
            <v>RW-Consumption</v>
          </cell>
          <cell r="C1293" t="str">
            <v>Bulgaria</v>
          </cell>
          <cell r="D1293">
            <v>2007</v>
          </cell>
          <cell r="E1293">
            <v>5118.6559999999999</v>
          </cell>
          <cell r="F1293" t="str">
            <v>1000 m3</v>
          </cell>
          <cell r="G1293">
            <v>40872</v>
          </cell>
        </row>
        <row r="1294">
          <cell r="A1294" t="str">
            <v>RW-Consumption-Cyprus-2007</v>
          </cell>
          <cell r="B1294" t="str">
            <v>RW-Consumption</v>
          </cell>
          <cell r="C1294" t="str">
            <v>Cyprus</v>
          </cell>
          <cell r="D1294">
            <v>2007</v>
          </cell>
          <cell r="E1294">
            <v>20.369</v>
          </cell>
          <cell r="F1294" t="str">
            <v>1000 m3</v>
          </cell>
          <cell r="G1294">
            <v>40872</v>
          </cell>
        </row>
        <row r="1295">
          <cell r="A1295" t="str">
            <v>RW-Consumption-Austria-2007</v>
          </cell>
          <cell r="B1295" t="str">
            <v>RW-Consumption</v>
          </cell>
          <cell r="C1295" t="str">
            <v>Austria</v>
          </cell>
          <cell r="D1295">
            <v>2007</v>
          </cell>
          <cell r="E1295">
            <v>29379.341</v>
          </cell>
          <cell r="F1295" t="str">
            <v>1000 m3</v>
          </cell>
          <cell r="G1295">
            <v>40872</v>
          </cell>
        </row>
        <row r="1296">
          <cell r="A1296" t="str">
            <v>RW-Consumption-Finland-2007</v>
          </cell>
          <cell r="B1296" t="str">
            <v>RW-Consumption</v>
          </cell>
          <cell r="C1296" t="str">
            <v>Finland</v>
          </cell>
          <cell r="D1296">
            <v>2007</v>
          </cell>
          <cell r="E1296">
            <v>69053.899999999994</v>
          </cell>
          <cell r="F1296" t="str">
            <v>1000 m3</v>
          </cell>
          <cell r="G1296">
            <v>40872</v>
          </cell>
        </row>
        <row r="1297">
          <cell r="A1297" t="str">
            <v>RW-Consumption-France-2007</v>
          </cell>
          <cell r="B1297" t="str">
            <v>RW-Consumption</v>
          </cell>
          <cell r="C1297" t="str">
            <v>France</v>
          </cell>
          <cell r="D1297">
            <v>2007</v>
          </cell>
          <cell r="E1297">
            <v>53344.983999999997</v>
          </cell>
          <cell r="F1297" t="str">
            <v>1000 m3</v>
          </cell>
          <cell r="G1297">
            <v>40872</v>
          </cell>
        </row>
        <row r="1298">
          <cell r="A1298" t="str">
            <v>RW-Consumption-Italy-2007</v>
          </cell>
          <cell r="B1298" t="str">
            <v>RW-Consumption</v>
          </cell>
          <cell r="C1298" t="str">
            <v>Italy</v>
          </cell>
          <cell r="D1298">
            <v>2007</v>
          </cell>
          <cell r="E1298">
            <v>13072.525</v>
          </cell>
          <cell r="F1298" t="str">
            <v>1000 m3</v>
          </cell>
          <cell r="G1298">
            <v>40872</v>
          </cell>
        </row>
        <row r="1299">
          <cell r="A1299" t="str">
            <v>RW-Consumption-Norway-2007</v>
          </cell>
          <cell r="B1299" t="str">
            <v>RW-Consumption</v>
          </cell>
          <cell r="C1299" t="str">
            <v>Norway</v>
          </cell>
          <cell r="D1299">
            <v>2007</v>
          </cell>
          <cell r="E1299">
            <v>12215.575999999999</v>
          </cell>
          <cell r="F1299" t="str">
            <v>1000 m3</v>
          </cell>
          <cell r="G1299">
            <v>40872</v>
          </cell>
        </row>
        <row r="1300">
          <cell r="A1300" t="str">
            <v>RW-Consumption-Spain-2007</v>
          </cell>
          <cell r="B1300" t="str">
            <v>RW-Consumption</v>
          </cell>
          <cell r="C1300" t="str">
            <v>Spain</v>
          </cell>
          <cell r="D1300">
            <v>2007</v>
          </cell>
          <cell r="E1300">
            <v>17994.307000000001</v>
          </cell>
          <cell r="F1300" t="str">
            <v>1000 m3</v>
          </cell>
          <cell r="G1300">
            <v>40872</v>
          </cell>
        </row>
        <row r="1301">
          <cell r="A1301" t="str">
            <v>RW-Consumption-Sweden-2007</v>
          </cell>
          <cell r="B1301" t="str">
            <v>RW-Consumption</v>
          </cell>
          <cell r="C1301" t="str">
            <v>Sweden</v>
          </cell>
          <cell r="D1301">
            <v>2007</v>
          </cell>
          <cell r="E1301">
            <v>81783.195999999996</v>
          </cell>
          <cell r="F1301" t="str">
            <v>1000 m3</v>
          </cell>
          <cell r="G1301">
            <v>40872</v>
          </cell>
        </row>
        <row r="1302">
          <cell r="A1302" t="str">
            <v>RW-Consumption-Switzerland-2007</v>
          </cell>
          <cell r="B1302" t="str">
            <v>RW-Consumption</v>
          </cell>
          <cell r="C1302" t="str">
            <v>Switzerland</v>
          </cell>
          <cell r="D1302">
            <v>2007</v>
          </cell>
          <cell r="E1302">
            <v>4356.6869999999999</v>
          </cell>
          <cell r="F1302" t="str">
            <v>1000 m3</v>
          </cell>
          <cell r="G1302">
            <v>40872</v>
          </cell>
        </row>
        <row r="1303">
          <cell r="A1303" t="str">
            <v>RW-Consumption-United Kingdom-2007</v>
          </cell>
          <cell r="B1303" t="str">
            <v>RW-Consumption</v>
          </cell>
          <cell r="C1303" t="str">
            <v>United Kingdom</v>
          </cell>
          <cell r="D1303">
            <v>2007</v>
          </cell>
          <cell r="E1303">
            <v>8780.8410000000003</v>
          </cell>
          <cell r="F1303" t="str">
            <v>1000 m3</v>
          </cell>
          <cell r="G1303">
            <v>40872</v>
          </cell>
        </row>
        <row r="1304">
          <cell r="A1304" t="str">
            <v>RW-Consumption-The fYR of Macedonia-2007</v>
          </cell>
          <cell r="B1304" t="str">
            <v>RW-Consumption</v>
          </cell>
          <cell r="C1304" t="str">
            <v>The fYR of Macedonia</v>
          </cell>
          <cell r="D1304">
            <v>2007</v>
          </cell>
          <cell r="E1304">
            <v>615.08145000000002</v>
          </cell>
          <cell r="F1304" t="str">
            <v>1000 m3</v>
          </cell>
          <cell r="G1304">
            <v>40872</v>
          </cell>
        </row>
        <row r="1305">
          <cell r="A1305" t="str">
            <v>RW-Consumption-Ireland-2007</v>
          </cell>
          <cell r="B1305" t="str">
            <v>RW-Consumption</v>
          </cell>
          <cell r="C1305" t="str">
            <v>Ireland</v>
          </cell>
          <cell r="D1305">
            <v>2007</v>
          </cell>
          <cell r="E1305">
            <v>2673.9940000000001</v>
          </cell>
          <cell r="F1305" t="str">
            <v>1000 m3</v>
          </cell>
          <cell r="G1305">
            <v>40872</v>
          </cell>
        </row>
        <row r="1306">
          <cell r="A1306" t="str">
            <v>RW-Consumption-Belarus-2007</v>
          </cell>
          <cell r="B1306" t="str">
            <v>RW-Consumption</v>
          </cell>
          <cell r="C1306" t="str">
            <v>Belarus</v>
          </cell>
          <cell r="D1306">
            <v>2007</v>
          </cell>
          <cell r="E1306">
            <v>7315.0540000000001</v>
          </cell>
          <cell r="F1306" t="str">
            <v>1000 m3</v>
          </cell>
          <cell r="G1306">
            <v>40872</v>
          </cell>
        </row>
        <row r="1307">
          <cell r="A1307" t="str">
            <v>RW-Consumption-Russian Federation-2007</v>
          </cell>
          <cell r="B1307" t="str">
            <v>RW-Consumption</v>
          </cell>
          <cell r="C1307" t="str">
            <v>Russian Federation</v>
          </cell>
          <cell r="D1307">
            <v>2007</v>
          </cell>
          <cell r="E1307">
            <v>158024.95000000001</v>
          </cell>
          <cell r="F1307" t="str">
            <v>1000 m3</v>
          </cell>
          <cell r="G1307">
            <v>40872</v>
          </cell>
        </row>
        <row r="1308">
          <cell r="A1308" t="str">
            <v>RW-Consumption-Latvia-2007</v>
          </cell>
          <cell r="B1308" t="str">
            <v>RW-Consumption</v>
          </cell>
          <cell r="C1308" t="str">
            <v>Latvia</v>
          </cell>
          <cell r="D1308">
            <v>2007</v>
          </cell>
          <cell r="E1308">
            <v>9731.0720000000001</v>
          </cell>
          <cell r="F1308" t="str">
            <v>1000 m3</v>
          </cell>
          <cell r="G1308">
            <v>40872</v>
          </cell>
        </row>
        <row r="1309">
          <cell r="A1309" t="str">
            <v>RW-Consumption-Republic of Moldova-2007</v>
          </cell>
          <cell r="B1309" t="str">
            <v>RW-Consumption</v>
          </cell>
          <cell r="C1309" t="str">
            <v>Republic of Moldova</v>
          </cell>
          <cell r="D1309">
            <v>2007</v>
          </cell>
          <cell r="E1309">
            <v>390.61599999999999</v>
          </cell>
          <cell r="F1309" t="str">
            <v>1000 m3</v>
          </cell>
          <cell r="G1309">
            <v>40872</v>
          </cell>
        </row>
        <row r="1310">
          <cell r="A1310" t="str">
            <v>RW-Consumption-Kyrgyzstan-2007</v>
          </cell>
          <cell r="B1310" t="str">
            <v>RW-Consumption</v>
          </cell>
          <cell r="C1310" t="str">
            <v>Kyrgyzstan</v>
          </cell>
          <cell r="D1310">
            <v>2007</v>
          </cell>
          <cell r="E1310">
            <v>31</v>
          </cell>
          <cell r="F1310" t="str">
            <v>1000 m3</v>
          </cell>
          <cell r="G1310">
            <v>40872</v>
          </cell>
        </row>
        <row r="1311">
          <cell r="A1311" t="str">
            <v>RW-Consumption-Netherlands-2007</v>
          </cell>
          <cell r="B1311" t="str">
            <v>RW-Consumption</v>
          </cell>
          <cell r="C1311" t="str">
            <v>Netherlands</v>
          </cell>
          <cell r="D1311">
            <v>2007</v>
          </cell>
          <cell r="E1311">
            <v>785.846</v>
          </cell>
          <cell r="F1311" t="str">
            <v>1000 m3</v>
          </cell>
          <cell r="G1311">
            <v>40872</v>
          </cell>
        </row>
        <row r="1312">
          <cell r="A1312" t="str">
            <v>RW-Consumption-Belgium-2007</v>
          </cell>
          <cell r="B1312" t="str">
            <v>RW-Consumption</v>
          </cell>
          <cell r="C1312" t="str">
            <v>Belgium</v>
          </cell>
          <cell r="D1312">
            <v>2007</v>
          </cell>
          <cell r="E1312">
            <v>8339.768</v>
          </cell>
          <cell r="F1312" t="str">
            <v>1000 m3</v>
          </cell>
          <cell r="G1312">
            <v>40872</v>
          </cell>
        </row>
        <row r="1313">
          <cell r="A1313" t="str">
            <v>RW-Consumption-Canada-2007</v>
          </cell>
          <cell r="B1313" t="str">
            <v>RW-Consumption</v>
          </cell>
          <cell r="C1313" t="str">
            <v>Canada</v>
          </cell>
          <cell r="D1313">
            <v>2007</v>
          </cell>
          <cell r="E1313">
            <v>162144.693</v>
          </cell>
          <cell r="F1313" t="str">
            <v>1000 m3</v>
          </cell>
          <cell r="G1313">
            <v>40872</v>
          </cell>
        </row>
        <row r="1314">
          <cell r="A1314" t="str">
            <v>RW-Consumption-Israel-2007</v>
          </cell>
          <cell r="B1314" t="str">
            <v>RW-Consumption</v>
          </cell>
          <cell r="C1314" t="str">
            <v>Israel</v>
          </cell>
          <cell r="D1314">
            <v>2007</v>
          </cell>
          <cell r="E1314">
            <v>38.119111724137902</v>
          </cell>
          <cell r="F1314" t="str">
            <v>1000 m3</v>
          </cell>
          <cell r="G1314">
            <v>40872</v>
          </cell>
        </row>
        <row r="1315">
          <cell r="A1315" t="str">
            <v>RW-Consumption-Germany-2007</v>
          </cell>
          <cell r="B1315" t="str">
            <v>RW-Consumption</v>
          </cell>
          <cell r="C1315" t="str">
            <v>Germany</v>
          </cell>
          <cell r="D1315">
            <v>2007</v>
          </cell>
          <cell r="E1315">
            <v>74189</v>
          </cell>
          <cell r="F1315" t="str">
            <v>1000 m3</v>
          </cell>
          <cell r="G1315">
            <v>40872</v>
          </cell>
        </row>
        <row r="1316">
          <cell r="A1316" t="str">
            <v>RW-Consumption-Iceland-2007</v>
          </cell>
          <cell r="B1316" t="str">
            <v>RW-Consumption</v>
          </cell>
          <cell r="C1316" t="str">
            <v>Iceland</v>
          </cell>
          <cell r="D1316">
            <v>2007</v>
          </cell>
          <cell r="E1316">
            <v>1.417</v>
          </cell>
          <cell r="F1316" t="str">
            <v>1000 m3</v>
          </cell>
          <cell r="G1316">
            <v>40872</v>
          </cell>
        </row>
        <row r="1317">
          <cell r="A1317" t="str">
            <v>RW-Consumption-United States-2007</v>
          </cell>
          <cell r="B1317" t="str">
            <v>RW-Consumption</v>
          </cell>
          <cell r="C1317" t="str">
            <v>United States</v>
          </cell>
          <cell r="D1317">
            <v>2007</v>
          </cell>
          <cell r="E1317">
            <v>417418.23100000003</v>
          </cell>
          <cell r="F1317" t="str">
            <v>1000 m3</v>
          </cell>
          <cell r="G1317">
            <v>40872</v>
          </cell>
        </row>
        <row r="1318">
          <cell r="A1318" t="str">
            <v>RW-Consumption-Portugal-2007</v>
          </cell>
          <cell r="B1318" t="str">
            <v>RW-Consumption</v>
          </cell>
          <cell r="C1318" t="str">
            <v>Portugal</v>
          </cell>
          <cell r="D1318">
            <v>2007</v>
          </cell>
          <cell r="E1318">
            <v>10034.886</v>
          </cell>
          <cell r="F1318" t="str">
            <v>1000 m3</v>
          </cell>
          <cell r="G1318">
            <v>40872</v>
          </cell>
        </row>
        <row r="1319">
          <cell r="A1319" t="str">
            <v>RW-Consumption-Luxembourg-2007</v>
          </cell>
          <cell r="B1319" t="str">
            <v>RW-Consumption</v>
          </cell>
          <cell r="C1319" t="str">
            <v>Luxembourg</v>
          </cell>
          <cell r="D1319">
            <v>2007</v>
          </cell>
          <cell r="E1319">
            <v>1029.617</v>
          </cell>
          <cell r="F1319" t="str">
            <v>1000 m3</v>
          </cell>
          <cell r="G1319">
            <v>40872</v>
          </cell>
        </row>
        <row r="1320">
          <cell r="A1320" t="str">
            <v>RW-Consumption-Greece-2007</v>
          </cell>
          <cell r="B1320" t="str">
            <v>RW-Consumption</v>
          </cell>
          <cell r="C1320" t="str">
            <v>Greece</v>
          </cell>
          <cell r="D1320">
            <v>2007</v>
          </cell>
          <cell r="E1320">
            <v>2197.4560000000001</v>
          </cell>
          <cell r="F1320" t="str">
            <v>1000 m3</v>
          </cell>
          <cell r="G1320">
            <v>40872</v>
          </cell>
        </row>
        <row r="1321">
          <cell r="A1321" t="str">
            <v>RW-Consumption-Slovak Republic-2007</v>
          </cell>
          <cell r="B1321" t="str">
            <v>RW-Consumption</v>
          </cell>
          <cell r="C1321" t="str">
            <v>Slovak Republic</v>
          </cell>
          <cell r="D1321">
            <v>2007</v>
          </cell>
          <cell r="E1321">
            <v>7011.4859999999999</v>
          </cell>
          <cell r="F1321" t="str">
            <v>1000 m3</v>
          </cell>
          <cell r="G1321">
            <v>40872</v>
          </cell>
        </row>
        <row r="1322">
          <cell r="A1322" t="str">
            <v>RW-Consumption-Azerbaijan-2007</v>
          </cell>
          <cell r="B1322" t="str">
            <v>RW-Consumption</v>
          </cell>
          <cell r="C1322" t="str">
            <v>Azerbaijan</v>
          </cell>
          <cell r="D1322">
            <v>2007</v>
          </cell>
          <cell r="E1322">
            <v>11.930300000000001</v>
          </cell>
          <cell r="F1322" t="str">
            <v>1000 m3</v>
          </cell>
          <cell r="G1322">
            <v>40872</v>
          </cell>
        </row>
        <row r="1323">
          <cell r="A1323" t="str">
            <v>RW-Consumption-Czech Republic-2007</v>
          </cell>
          <cell r="B1323" t="str">
            <v>RW-Consumption</v>
          </cell>
          <cell r="C1323" t="str">
            <v>Czech Republic</v>
          </cell>
          <cell r="D1323">
            <v>2007</v>
          </cell>
          <cell r="E1323">
            <v>16881</v>
          </cell>
          <cell r="F1323" t="str">
            <v>1000 m3</v>
          </cell>
          <cell r="G1323">
            <v>40872</v>
          </cell>
        </row>
        <row r="1324">
          <cell r="A1324" t="str">
            <v>RW-Consumption-Malta-2007</v>
          </cell>
          <cell r="B1324" t="str">
            <v>RW-Consumption</v>
          </cell>
          <cell r="C1324" t="str">
            <v>Malta</v>
          </cell>
          <cell r="D1324">
            <v>2007</v>
          </cell>
          <cell r="E1324">
            <v>1.4E-2</v>
          </cell>
          <cell r="F1324" t="str">
            <v>1000 m3</v>
          </cell>
          <cell r="G1324">
            <v>40872</v>
          </cell>
        </row>
        <row r="1325">
          <cell r="A1325" t="str">
            <v>RW-Consumption-Estonia-2007</v>
          </cell>
          <cell r="B1325" t="str">
            <v>RW-Consumption</v>
          </cell>
          <cell r="C1325" t="str">
            <v>Estonia</v>
          </cell>
          <cell r="D1325">
            <v>2007</v>
          </cell>
          <cell r="E1325">
            <v>4390.201</v>
          </cell>
          <cell r="F1325" t="str">
            <v>1000 m3</v>
          </cell>
          <cell r="G1325">
            <v>40872</v>
          </cell>
        </row>
        <row r="1326">
          <cell r="A1326" t="str">
            <v>RW-Consumption-Lithuania-2007</v>
          </cell>
          <cell r="B1326" t="str">
            <v>RW-Consumption</v>
          </cell>
          <cell r="C1326" t="str">
            <v>Lithuania</v>
          </cell>
          <cell r="D1326">
            <v>2007</v>
          </cell>
          <cell r="E1326">
            <v>4871.3519999999999</v>
          </cell>
          <cell r="F1326" t="str">
            <v>1000 m3</v>
          </cell>
          <cell r="G1326">
            <v>40872</v>
          </cell>
        </row>
        <row r="1327">
          <cell r="A1327" t="str">
            <v>RW-Consumption-Slovenia-2007</v>
          </cell>
          <cell r="B1327" t="str">
            <v>RW-Consumption</v>
          </cell>
          <cell r="C1327" t="str">
            <v>Slovenia</v>
          </cell>
          <cell r="D1327">
            <v>2007</v>
          </cell>
          <cell r="E1327">
            <v>2429.8420000000001</v>
          </cell>
          <cell r="F1327" t="str">
            <v>1000 m3</v>
          </cell>
          <cell r="G1327">
            <v>40872</v>
          </cell>
        </row>
        <row r="1328">
          <cell r="A1328" t="str">
            <v>RW-Consumption-Kazakhstan-2007</v>
          </cell>
          <cell r="B1328" t="str">
            <v>RW-Consumption</v>
          </cell>
          <cell r="C1328" t="str">
            <v>Kazakhstan</v>
          </cell>
          <cell r="D1328">
            <v>2007</v>
          </cell>
          <cell r="E1328">
            <v>378.14611280000003</v>
          </cell>
          <cell r="F1328" t="str">
            <v>1000 m3</v>
          </cell>
          <cell r="G1328">
            <v>40872</v>
          </cell>
        </row>
        <row r="1329">
          <cell r="A1329" t="str">
            <v>RW-Consumption-Hungary-2007</v>
          </cell>
          <cell r="B1329" t="str">
            <v>RW-Consumption</v>
          </cell>
          <cell r="C1329" t="str">
            <v>Hungary</v>
          </cell>
          <cell r="D1329">
            <v>2007</v>
          </cell>
          <cell r="E1329">
            <v>4862</v>
          </cell>
          <cell r="F1329" t="str">
            <v>1000 m3</v>
          </cell>
          <cell r="G1329">
            <v>40872</v>
          </cell>
        </row>
        <row r="1330">
          <cell r="A1330" t="str">
            <v>RW-Consumption-Poland-2007</v>
          </cell>
          <cell r="B1330" t="str">
            <v>RW-Consumption</v>
          </cell>
          <cell r="C1330" t="str">
            <v>Poland</v>
          </cell>
          <cell r="D1330">
            <v>2007</v>
          </cell>
          <cell r="E1330">
            <v>37639.036</v>
          </cell>
          <cell r="F1330" t="str">
            <v>1000 m3</v>
          </cell>
          <cell r="G1330">
            <v>40872</v>
          </cell>
        </row>
        <row r="1331">
          <cell r="A1331" t="str">
            <v>RW-Consumption-Ukraine-2007</v>
          </cell>
          <cell r="B1331" t="str">
            <v>RW-Consumption</v>
          </cell>
          <cell r="C1331" t="str">
            <v>Ukraine</v>
          </cell>
          <cell r="D1331">
            <v>2007</v>
          </cell>
          <cell r="E1331">
            <v>13621.311</v>
          </cell>
          <cell r="F1331" t="str">
            <v>1000 m3</v>
          </cell>
          <cell r="G1331">
            <v>40872</v>
          </cell>
        </row>
        <row r="1332">
          <cell r="A1332" t="str">
            <v>RW-Consumption-Romania-2007</v>
          </cell>
          <cell r="B1332" t="str">
            <v>RW-Consumption</v>
          </cell>
          <cell r="C1332" t="str">
            <v>Romania</v>
          </cell>
          <cell r="D1332">
            <v>2007</v>
          </cell>
          <cell r="E1332">
            <v>15573.05</v>
          </cell>
          <cell r="F1332" t="str">
            <v>1000 m3</v>
          </cell>
          <cell r="G1332">
            <v>40872</v>
          </cell>
        </row>
        <row r="1333">
          <cell r="A1333" t="str">
            <v>RW-Consumption-Liechtenstein-2007</v>
          </cell>
          <cell r="B1333" t="str">
            <v>RW-Consumption</v>
          </cell>
          <cell r="C1333" t="str">
            <v>Liechtenstein</v>
          </cell>
          <cell r="D1333">
            <v>2007</v>
          </cell>
          <cell r="E1333">
            <v>17</v>
          </cell>
          <cell r="F1333" t="str">
            <v>1000 m3</v>
          </cell>
          <cell r="G1333">
            <v>40872</v>
          </cell>
        </row>
        <row r="1334">
          <cell r="A1334" t="str">
            <v>RW-Consumption-Bosnia and Herzegovina-2007</v>
          </cell>
          <cell r="B1334" t="str">
            <v>RW-Consumption</v>
          </cell>
          <cell r="C1334" t="str">
            <v>Bosnia and Herzegovina</v>
          </cell>
          <cell r="D1334">
            <v>2007</v>
          </cell>
          <cell r="E1334">
            <v>3373.3684969999999</v>
          </cell>
          <cell r="F1334" t="str">
            <v>1000 m3</v>
          </cell>
          <cell r="G1334">
            <v>40872</v>
          </cell>
        </row>
        <row r="1335">
          <cell r="A1335" t="str">
            <v>RW-Consumption-Albania-2007</v>
          </cell>
          <cell r="B1335" t="str">
            <v>RW-Consumption</v>
          </cell>
          <cell r="C1335" t="str">
            <v>Albania</v>
          </cell>
          <cell r="D1335">
            <v>2007</v>
          </cell>
          <cell r="E1335">
            <v>373.82299999999998</v>
          </cell>
          <cell r="F1335" t="str">
            <v>1000 m3</v>
          </cell>
          <cell r="G1335">
            <v>40872</v>
          </cell>
        </row>
        <row r="1336">
          <cell r="A1336" t="str">
            <v>RW-Consumption-Turkey-2007</v>
          </cell>
          <cell r="B1336" t="str">
            <v>RW-Consumption</v>
          </cell>
          <cell r="C1336" t="str">
            <v>Turkey</v>
          </cell>
          <cell r="D1336">
            <v>2007</v>
          </cell>
          <cell r="E1336">
            <v>20390</v>
          </cell>
          <cell r="F1336" t="str">
            <v>1000 m3</v>
          </cell>
          <cell r="G1336">
            <v>40872</v>
          </cell>
        </row>
        <row r="1337">
          <cell r="A1337" t="str">
            <v>RW-Consumption-Croatia-2007</v>
          </cell>
          <cell r="B1337" t="str">
            <v>RW-Consumption</v>
          </cell>
          <cell r="C1337" t="str">
            <v>Croatia</v>
          </cell>
          <cell r="D1337">
            <v>2007</v>
          </cell>
          <cell r="E1337">
            <v>3425</v>
          </cell>
          <cell r="F1337" t="str">
            <v>1000 m3</v>
          </cell>
          <cell r="G1337">
            <v>40872</v>
          </cell>
        </row>
        <row r="1338">
          <cell r="A1338" t="str">
            <v>RW-Consumption-Armenia-2007</v>
          </cell>
          <cell r="B1338" t="str">
            <v>RW-Consumption</v>
          </cell>
          <cell r="C1338" t="str">
            <v>Armenia</v>
          </cell>
          <cell r="D1338">
            <v>2007</v>
          </cell>
          <cell r="E1338">
            <v>44.597999999999999</v>
          </cell>
          <cell r="F1338" t="str">
            <v>1000 m3</v>
          </cell>
          <cell r="G1338">
            <v>40872</v>
          </cell>
        </row>
        <row r="1339">
          <cell r="A1339" t="str">
            <v>RW-Consumption-Georgia-2007</v>
          </cell>
          <cell r="B1339" t="str">
            <v>RW-Consumption</v>
          </cell>
          <cell r="C1339" t="str">
            <v>Georgia</v>
          </cell>
          <cell r="D1339">
            <v>2007</v>
          </cell>
          <cell r="E1339">
            <v>853.8</v>
          </cell>
          <cell r="F1339" t="str">
            <v>1000 m3</v>
          </cell>
          <cell r="G1339">
            <v>40872</v>
          </cell>
        </row>
        <row r="1340">
          <cell r="A1340" t="str">
            <v>RW-Consumption-Tajikistan-2007</v>
          </cell>
          <cell r="B1340" t="str">
            <v>RW-Consumption</v>
          </cell>
          <cell r="C1340" t="str">
            <v>Tajikistan</v>
          </cell>
          <cell r="D1340">
            <v>2007</v>
          </cell>
          <cell r="E1340">
            <v>90</v>
          </cell>
          <cell r="F1340" t="str">
            <v>1000 m3</v>
          </cell>
          <cell r="G1340">
            <v>40872</v>
          </cell>
        </row>
        <row r="1341">
          <cell r="A1341" t="str">
            <v>RW-Consumption-Turkmenistan-2007</v>
          </cell>
          <cell r="B1341" t="str">
            <v>RW-Consumption</v>
          </cell>
          <cell r="C1341" t="str">
            <v>Turkmenistan</v>
          </cell>
          <cell r="D1341">
            <v>2007</v>
          </cell>
          <cell r="E1341">
            <v>10</v>
          </cell>
          <cell r="F1341" t="str">
            <v>1000 m3</v>
          </cell>
          <cell r="G1341">
            <v>40872</v>
          </cell>
        </row>
        <row r="1342">
          <cell r="A1342" t="str">
            <v>RW-Consumption-Uzbekistan-2007</v>
          </cell>
          <cell r="B1342" t="str">
            <v>RW-Consumption</v>
          </cell>
          <cell r="C1342" t="str">
            <v>Uzbekistan</v>
          </cell>
          <cell r="D1342">
            <v>2007</v>
          </cell>
          <cell r="E1342">
            <v>472.11422206896498</v>
          </cell>
          <cell r="F1342" t="str">
            <v>1000 m3</v>
          </cell>
          <cell r="G1342">
            <v>40872</v>
          </cell>
        </row>
        <row r="1343">
          <cell r="A1343" t="str">
            <v>RW-Consumption-Serbia-2007</v>
          </cell>
          <cell r="B1343" t="str">
            <v>RW-Consumption</v>
          </cell>
          <cell r="C1343" t="str">
            <v>Serbia</v>
          </cell>
          <cell r="D1343">
            <v>2007</v>
          </cell>
          <cell r="E1343">
            <v>2994</v>
          </cell>
          <cell r="F1343" t="str">
            <v>1000 m3</v>
          </cell>
          <cell r="G1343">
            <v>40872</v>
          </cell>
        </row>
        <row r="1344">
          <cell r="A1344" t="str">
            <v>RW-Consumption-Montenegro-2007</v>
          </cell>
          <cell r="B1344" t="str">
            <v>RW-Consumption</v>
          </cell>
          <cell r="C1344" t="str">
            <v>Montenegro</v>
          </cell>
          <cell r="D1344">
            <v>2007</v>
          </cell>
          <cell r="E1344">
            <v>381.57</v>
          </cell>
          <cell r="F1344" t="str">
            <v>1000 m3</v>
          </cell>
          <cell r="G1344">
            <v>40872</v>
          </cell>
        </row>
        <row r="1345">
          <cell r="A1345" t="str">
            <v>RW-Consumption-Serbia-2005</v>
          </cell>
          <cell r="B1345" t="str">
            <v>RW-Consumption</v>
          </cell>
          <cell r="C1345" t="str">
            <v>Serbia</v>
          </cell>
          <cell r="D1345">
            <v>2005</v>
          </cell>
          <cell r="E1345">
            <v>2786</v>
          </cell>
          <cell r="F1345" t="str">
            <v>1000 m3</v>
          </cell>
          <cell r="G1345">
            <v>40897</v>
          </cell>
        </row>
        <row r="1346">
          <cell r="A1346" t="str">
            <v>RW-Consumption-Montenegro-2005</v>
          </cell>
          <cell r="B1346" t="str">
            <v>RW-Consumption</v>
          </cell>
          <cell r="C1346" t="str">
            <v>Montenegro</v>
          </cell>
          <cell r="D1346">
            <v>2005</v>
          </cell>
          <cell r="E1346">
            <v>355</v>
          </cell>
          <cell r="F1346" t="str">
            <v>1000 m3</v>
          </cell>
          <cell r="G1346">
            <v>40897</v>
          </cell>
        </row>
        <row r="1347">
          <cell r="A1347" t="str">
            <v>RW-Consumption-Ireland-2005</v>
          </cell>
          <cell r="B1347" t="str">
            <v>RW-Consumption</v>
          </cell>
          <cell r="C1347" t="str">
            <v>Ireland</v>
          </cell>
          <cell r="D1347">
            <v>2005</v>
          </cell>
          <cell r="E1347">
            <v>2542.9940000000001</v>
          </cell>
          <cell r="F1347" t="str">
            <v>1000 m3</v>
          </cell>
          <cell r="G1347">
            <v>40872</v>
          </cell>
        </row>
        <row r="1348">
          <cell r="A1348" t="str">
            <v>RW-Consumption-Austria-2005</v>
          </cell>
          <cell r="B1348" t="str">
            <v>RW-Consumption</v>
          </cell>
          <cell r="C1348" t="str">
            <v>Austria</v>
          </cell>
          <cell r="D1348">
            <v>2005</v>
          </cell>
          <cell r="E1348">
            <v>24471</v>
          </cell>
          <cell r="F1348" t="str">
            <v>1000 m3</v>
          </cell>
          <cell r="G1348">
            <v>40872</v>
          </cell>
        </row>
        <row r="1349">
          <cell r="A1349" t="str">
            <v>RW-Consumption-Denmark-2005</v>
          </cell>
          <cell r="B1349" t="str">
            <v>RW-Consumption</v>
          </cell>
          <cell r="C1349" t="str">
            <v>Denmark</v>
          </cell>
          <cell r="D1349">
            <v>2005</v>
          </cell>
          <cell r="E1349">
            <v>3433.9589999999998</v>
          </cell>
          <cell r="F1349" t="str">
            <v>1000 m3</v>
          </cell>
          <cell r="G1349">
            <v>40872</v>
          </cell>
        </row>
        <row r="1350">
          <cell r="A1350" t="str">
            <v>RW-Consumption-Finland-2005</v>
          </cell>
          <cell r="B1350" t="str">
            <v>RW-Consumption</v>
          </cell>
          <cell r="C1350" t="str">
            <v>Finland</v>
          </cell>
          <cell r="D1350">
            <v>2005</v>
          </cell>
          <cell r="E1350">
            <v>67708.447</v>
          </cell>
          <cell r="F1350" t="str">
            <v>1000 m3</v>
          </cell>
          <cell r="G1350">
            <v>40872</v>
          </cell>
        </row>
        <row r="1351">
          <cell r="A1351" t="str">
            <v>RW-Consumption-France-2005</v>
          </cell>
          <cell r="B1351" t="str">
            <v>RW-Consumption</v>
          </cell>
          <cell r="C1351" t="str">
            <v>France</v>
          </cell>
          <cell r="D1351">
            <v>2005</v>
          </cell>
          <cell r="E1351">
            <v>50567.122000000003</v>
          </cell>
          <cell r="F1351" t="str">
            <v>1000 m3</v>
          </cell>
          <cell r="G1351">
            <v>40872</v>
          </cell>
        </row>
        <row r="1352">
          <cell r="A1352" t="str">
            <v>RW-Consumption-Italy-2005</v>
          </cell>
          <cell r="B1352" t="str">
            <v>RW-Consumption</v>
          </cell>
          <cell r="C1352" t="str">
            <v>Italy</v>
          </cell>
          <cell r="D1352">
            <v>2005</v>
          </cell>
          <cell r="E1352">
            <v>14295.779</v>
          </cell>
          <cell r="F1352" t="str">
            <v>1000 m3</v>
          </cell>
          <cell r="G1352">
            <v>40872</v>
          </cell>
        </row>
        <row r="1353">
          <cell r="A1353" t="str">
            <v>RW-Consumption-Norway-2005</v>
          </cell>
          <cell r="B1353" t="str">
            <v>RW-Consumption</v>
          </cell>
          <cell r="C1353" t="str">
            <v>Norway</v>
          </cell>
          <cell r="D1353">
            <v>2005</v>
          </cell>
          <cell r="E1353">
            <v>12398.111999999999</v>
          </cell>
          <cell r="F1353" t="str">
            <v>1000 m3</v>
          </cell>
          <cell r="G1353">
            <v>40872</v>
          </cell>
        </row>
        <row r="1354">
          <cell r="A1354" t="str">
            <v>RW-Consumption-Spain-2005</v>
          </cell>
          <cell r="B1354" t="str">
            <v>RW-Consumption</v>
          </cell>
          <cell r="C1354" t="str">
            <v>Spain</v>
          </cell>
          <cell r="D1354">
            <v>2005</v>
          </cell>
          <cell r="E1354">
            <v>18893</v>
          </cell>
          <cell r="F1354" t="str">
            <v>1000 m3</v>
          </cell>
          <cell r="G1354">
            <v>40872</v>
          </cell>
        </row>
        <row r="1355">
          <cell r="A1355" t="str">
            <v>RW-Consumption-Sweden-2005</v>
          </cell>
          <cell r="B1355" t="str">
            <v>RW-Consumption</v>
          </cell>
          <cell r="C1355" t="str">
            <v>Sweden</v>
          </cell>
          <cell r="D1355">
            <v>2005</v>
          </cell>
          <cell r="E1355">
            <v>103923.08100000001</v>
          </cell>
          <cell r="F1355" t="str">
            <v>1000 m3</v>
          </cell>
          <cell r="G1355">
            <v>40872</v>
          </cell>
        </row>
        <row r="1356">
          <cell r="A1356" t="str">
            <v>RW-Consumption-Switzerland-2005</v>
          </cell>
          <cell r="B1356" t="str">
            <v>RW-Consumption</v>
          </cell>
          <cell r="C1356" t="str">
            <v>Switzerland</v>
          </cell>
          <cell r="D1356">
            <v>2005</v>
          </cell>
          <cell r="E1356">
            <v>4042.5279999999998</v>
          </cell>
          <cell r="F1356" t="str">
            <v>1000 m3</v>
          </cell>
          <cell r="G1356">
            <v>40872</v>
          </cell>
        </row>
        <row r="1357">
          <cell r="A1357" t="str">
            <v>RW-Consumption-United Kingdom-2005</v>
          </cell>
          <cell r="B1357" t="str">
            <v>RW-Consumption</v>
          </cell>
          <cell r="C1357" t="str">
            <v>United Kingdom</v>
          </cell>
          <cell r="D1357">
            <v>2005</v>
          </cell>
          <cell r="E1357">
            <v>8285.1830000000009</v>
          </cell>
          <cell r="F1357" t="str">
            <v>1000 m3</v>
          </cell>
          <cell r="G1357">
            <v>40872</v>
          </cell>
        </row>
        <row r="1358">
          <cell r="A1358" t="str">
            <v>RW-Consumption-Germany-2005</v>
          </cell>
          <cell r="B1358" t="str">
            <v>RW-Consumption</v>
          </cell>
          <cell r="C1358" t="str">
            <v>Germany</v>
          </cell>
          <cell r="D1358">
            <v>2005</v>
          </cell>
          <cell r="E1358">
            <v>53478</v>
          </cell>
          <cell r="F1358" t="str">
            <v>1000 m3</v>
          </cell>
          <cell r="G1358">
            <v>40872</v>
          </cell>
        </row>
        <row r="1359">
          <cell r="A1359" t="str">
            <v>RW-Consumption-Bulgaria-2005</v>
          </cell>
          <cell r="B1359" t="str">
            <v>RW-Consumption</v>
          </cell>
          <cell r="C1359" t="str">
            <v>Bulgaria</v>
          </cell>
          <cell r="D1359">
            <v>2005</v>
          </cell>
          <cell r="E1359">
            <v>5353.3969999999999</v>
          </cell>
          <cell r="F1359" t="str">
            <v>1000 m3</v>
          </cell>
          <cell r="G1359">
            <v>40872</v>
          </cell>
        </row>
        <row r="1360">
          <cell r="A1360" t="str">
            <v>RW-Consumption-Cyprus-2005</v>
          </cell>
          <cell r="B1360" t="str">
            <v>RW-Consumption</v>
          </cell>
          <cell r="C1360" t="str">
            <v>Cyprus</v>
          </cell>
          <cell r="D1360">
            <v>2005</v>
          </cell>
          <cell r="E1360">
            <v>10.148999999999999</v>
          </cell>
          <cell r="F1360" t="str">
            <v>1000 m3</v>
          </cell>
          <cell r="G1360">
            <v>40872</v>
          </cell>
        </row>
        <row r="1361">
          <cell r="A1361" t="str">
            <v>RW-Consumption-The fYR of Macedonia-2005</v>
          </cell>
          <cell r="B1361" t="str">
            <v>RW-Consumption</v>
          </cell>
          <cell r="C1361" t="str">
            <v>The fYR of Macedonia</v>
          </cell>
          <cell r="D1361">
            <v>2005</v>
          </cell>
          <cell r="E1361">
            <v>786.73299999999995</v>
          </cell>
          <cell r="F1361" t="str">
            <v>1000 m3</v>
          </cell>
          <cell r="G1361">
            <v>40872</v>
          </cell>
        </row>
        <row r="1362">
          <cell r="A1362" t="str">
            <v>RW-Consumption-Latvia-2005</v>
          </cell>
          <cell r="B1362" t="str">
            <v>RW-Consumption</v>
          </cell>
          <cell r="C1362" t="str">
            <v>Latvia</v>
          </cell>
          <cell r="D1362">
            <v>2005</v>
          </cell>
          <cell r="E1362">
            <v>9663.6509999999998</v>
          </cell>
          <cell r="F1362" t="str">
            <v>1000 m3</v>
          </cell>
          <cell r="G1362">
            <v>40872</v>
          </cell>
        </row>
        <row r="1363">
          <cell r="A1363" t="str">
            <v>RW-Consumption-Republic of Moldova-2005</v>
          </cell>
          <cell r="B1363" t="str">
            <v>RW-Consumption</v>
          </cell>
          <cell r="C1363" t="str">
            <v>Republic of Moldova</v>
          </cell>
          <cell r="D1363">
            <v>2005</v>
          </cell>
          <cell r="E1363">
            <v>371.4</v>
          </cell>
          <cell r="F1363" t="str">
            <v>1000 m3</v>
          </cell>
          <cell r="G1363">
            <v>40872</v>
          </cell>
        </row>
        <row r="1364">
          <cell r="A1364" t="str">
            <v>RW-Consumption-Canada-2005</v>
          </cell>
          <cell r="B1364" t="str">
            <v>RW-Consumption</v>
          </cell>
          <cell r="C1364" t="str">
            <v>Canada</v>
          </cell>
          <cell r="D1364">
            <v>2005</v>
          </cell>
          <cell r="E1364">
            <v>203534.15599999999</v>
          </cell>
          <cell r="F1364" t="str">
            <v>1000 m3</v>
          </cell>
          <cell r="G1364">
            <v>40872</v>
          </cell>
        </row>
        <row r="1365">
          <cell r="A1365" t="str">
            <v>RW-Consumption-Israel-2005</v>
          </cell>
          <cell r="B1365" t="str">
            <v>RW-Consumption</v>
          </cell>
          <cell r="C1365" t="str">
            <v>Israel</v>
          </cell>
          <cell r="D1365">
            <v>2005</v>
          </cell>
          <cell r="E1365">
            <v>39.601128280796999</v>
          </cell>
          <cell r="F1365" t="str">
            <v>1000 m3</v>
          </cell>
          <cell r="G1365">
            <v>40872</v>
          </cell>
        </row>
        <row r="1366">
          <cell r="A1366" t="str">
            <v>RW-Consumption-Belarus-2005</v>
          </cell>
          <cell r="B1366" t="str">
            <v>RW-Consumption</v>
          </cell>
          <cell r="C1366" t="str">
            <v>Belarus</v>
          </cell>
          <cell r="D1366">
            <v>2005</v>
          </cell>
          <cell r="E1366">
            <v>7254.9539999999997</v>
          </cell>
          <cell r="F1366" t="str">
            <v>1000 m3</v>
          </cell>
          <cell r="G1366">
            <v>40872</v>
          </cell>
        </row>
        <row r="1367">
          <cell r="A1367" t="str">
            <v>RW-Consumption-Russian Federation-2005</v>
          </cell>
          <cell r="B1367" t="str">
            <v>RW-Consumption</v>
          </cell>
          <cell r="C1367" t="str">
            <v>Russian Federation</v>
          </cell>
          <cell r="D1367">
            <v>2005</v>
          </cell>
          <cell r="E1367">
            <v>137430</v>
          </cell>
          <cell r="F1367" t="str">
            <v>1000 m3</v>
          </cell>
          <cell r="G1367">
            <v>40872</v>
          </cell>
        </row>
        <row r="1368">
          <cell r="A1368" t="str">
            <v>RW-Consumption-Portugal-2005</v>
          </cell>
          <cell r="B1368" t="str">
            <v>RW-Consumption</v>
          </cell>
          <cell r="C1368" t="str">
            <v>Portugal</v>
          </cell>
          <cell r="D1368">
            <v>2005</v>
          </cell>
          <cell r="E1368">
            <v>9830.7610000000004</v>
          </cell>
          <cell r="F1368" t="str">
            <v>1000 m3</v>
          </cell>
          <cell r="G1368">
            <v>40872</v>
          </cell>
        </row>
        <row r="1369">
          <cell r="A1369" t="str">
            <v>RW-Consumption-Netherlands-2005</v>
          </cell>
          <cell r="B1369" t="str">
            <v>RW-Consumption</v>
          </cell>
          <cell r="C1369" t="str">
            <v>Netherlands</v>
          </cell>
          <cell r="D1369">
            <v>2005</v>
          </cell>
          <cell r="E1369">
            <v>938.79499999999996</v>
          </cell>
          <cell r="F1369" t="str">
            <v>1000 m3</v>
          </cell>
          <cell r="G1369">
            <v>40872</v>
          </cell>
        </row>
        <row r="1370">
          <cell r="A1370" t="str">
            <v>RW-Consumption-Belgium-2005</v>
          </cell>
          <cell r="B1370" t="str">
            <v>RW-Consumption</v>
          </cell>
          <cell r="C1370" t="str">
            <v>Belgium</v>
          </cell>
          <cell r="D1370">
            <v>2005</v>
          </cell>
          <cell r="E1370">
            <v>7044</v>
          </cell>
          <cell r="F1370" t="str">
            <v>1000 m3</v>
          </cell>
          <cell r="G1370">
            <v>40872</v>
          </cell>
        </row>
        <row r="1371">
          <cell r="A1371" t="str">
            <v>RW-Consumption-Iceland-2005</v>
          </cell>
          <cell r="B1371" t="str">
            <v>RW-Consumption</v>
          </cell>
          <cell r="C1371" t="str">
            <v>Iceland</v>
          </cell>
          <cell r="D1371">
            <v>2005</v>
          </cell>
          <cell r="E1371">
            <v>0.60399999999999998</v>
          </cell>
          <cell r="F1371" t="str">
            <v>1000 m3</v>
          </cell>
          <cell r="G1371">
            <v>40872</v>
          </cell>
        </row>
        <row r="1372">
          <cell r="A1372" t="str">
            <v>RW-Consumption-Ukraine-2005</v>
          </cell>
          <cell r="B1372" t="str">
            <v>RW-Consumption</v>
          </cell>
          <cell r="C1372" t="str">
            <v>Ukraine</v>
          </cell>
          <cell r="D1372">
            <v>2005</v>
          </cell>
          <cell r="E1372">
            <v>12106.370999999999</v>
          </cell>
          <cell r="F1372" t="str">
            <v>1000 m3</v>
          </cell>
          <cell r="G1372">
            <v>40872</v>
          </cell>
        </row>
        <row r="1373">
          <cell r="A1373" t="str">
            <v>RW-Consumption-Greece-2005</v>
          </cell>
          <cell r="B1373" t="str">
            <v>RW-Consumption</v>
          </cell>
          <cell r="C1373" t="str">
            <v>Greece</v>
          </cell>
          <cell r="D1373">
            <v>2005</v>
          </cell>
          <cell r="E1373">
            <v>1834.6659999999999</v>
          </cell>
          <cell r="F1373" t="str">
            <v>1000 m3</v>
          </cell>
          <cell r="G1373">
            <v>40872</v>
          </cell>
        </row>
        <row r="1374">
          <cell r="A1374" t="str">
            <v>RW-Consumption-Luxembourg-2005</v>
          </cell>
          <cell r="B1374" t="str">
            <v>RW-Consumption</v>
          </cell>
          <cell r="C1374" t="str">
            <v>Luxembourg</v>
          </cell>
          <cell r="D1374">
            <v>2005</v>
          </cell>
          <cell r="E1374">
            <v>311.46300000000002</v>
          </cell>
          <cell r="F1374" t="str">
            <v>1000 m3</v>
          </cell>
          <cell r="G1374">
            <v>40872</v>
          </cell>
        </row>
        <row r="1375">
          <cell r="A1375" t="str">
            <v>RW-Consumption-Kyrgyzstan-2005</v>
          </cell>
          <cell r="B1375" t="str">
            <v>RW-Consumption</v>
          </cell>
          <cell r="C1375" t="str">
            <v>Kyrgyzstan</v>
          </cell>
          <cell r="D1375">
            <v>2005</v>
          </cell>
          <cell r="E1375">
            <v>30.510999999999999</v>
          </cell>
          <cell r="F1375" t="str">
            <v>1000 m3</v>
          </cell>
          <cell r="G1375">
            <v>40872</v>
          </cell>
        </row>
        <row r="1376">
          <cell r="A1376" t="str">
            <v>RW-Consumption-United States-2005</v>
          </cell>
          <cell r="B1376" t="str">
            <v>RW-Consumption</v>
          </cell>
          <cell r="C1376" t="str">
            <v>United States</v>
          </cell>
          <cell r="D1376">
            <v>2005</v>
          </cell>
          <cell r="E1376">
            <v>461163.50099999999</v>
          </cell>
          <cell r="F1376" t="str">
            <v>1000 m3</v>
          </cell>
          <cell r="G1376">
            <v>40872</v>
          </cell>
        </row>
        <row r="1377">
          <cell r="A1377" t="str">
            <v>RW-Consumption-Slovak Republic-2005</v>
          </cell>
          <cell r="B1377" t="str">
            <v>RW-Consumption</v>
          </cell>
          <cell r="C1377" t="str">
            <v>Slovak Republic</v>
          </cell>
          <cell r="D1377">
            <v>2005</v>
          </cell>
          <cell r="E1377">
            <v>7591.5309999999999</v>
          </cell>
          <cell r="F1377" t="str">
            <v>1000 m3</v>
          </cell>
          <cell r="G1377">
            <v>40872</v>
          </cell>
        </row>
        <row r="1378">
          <cell r="A1378" t="str">
            <v>RW-Consumption-Azerbaijan-2005</v>
          </cell>
          <cell r="B1378" t="str">
            <v>RW-Consumption</v>
          </cell>
          <cell r="C1378" t="str">
            <v>Azerbaijan</v>
          </cell>
          <cell r="D1378">
            <v>2005</v>
          </cell>
          <cell r="E1378">
            <v>10.590999999999999</v>
          </cell>
          <cell r="F1378" t="str">
            <v>1000 m3</v>
          </cell>
          <cell r="G1378">
            <v>40872</v>
          </cell>
        </row>
        <row r="1379">
          <cell r="A1379" t="str">
            <v>RW-Consumption-Czech Republic-2005</v>
          </cell>
          <cell r="B1379" t="str">
            <v>RW-Consumption</v>
          </cell>
          <cell r="C1379" t="str">
            <v>Czech Republic</v>
          </cell>
          <cell r="D1379">
            <v>2005</v>
          </cell>
          <cell r="E1379">
            <v>13456</v>
          </cell>
          <cell r="F1379" t="str">
            <v>1000 m3</v>
          </cell>
          <cell r="G1379">
            <v>40872</v>
          </cell>
        </row>
        <row r="1380">
          <cell r="A1380" t="str">
            <v>RW-Consumption-Malta-2005</v>
          </cell>
          <cell r="B1380" t="str">
            <v>RW-Consumption</v>
          </cell>
          <cell r="C1380" t="str">
            <v>Malta</v>
          </cell>
          <cell r="D1380">
            <v>2005</v>
          </cell>
          <cell r="E1380">
            <v>0.02</v>
          </cell>
          <cell r="F1380" t="str">
            <v>1000 m3</v>
          </cell>
          <cell r="G1380">
            <v>40872</v>
          </cell>
        </row>
        <row r="1381">
          <cell r="A1381" t="str">
            <v>RW-Consumption-Estonia-2005</v>
          </cell>
          <cell r="B1381" t="str">
            <v>RW-Consumption</v>
          </cell>
          <cell r="C1381" t="str">
            <v>Estonia</v>
          </cell>
          <cell r="D1381">
            <v>2005</v>
          </cell>
          <cell r="E1381">
            <v>5460.16</v>
          </cell>
          <cell r="F1381" t="str">
            <v>1000 m3</v>
          </cell>
          <cell r="G1381">
            <v>40872</v>
          </cell>
        </row>
        <row r="1382">
          <cell r="A1382" t="str">
            <v>RW-Consumption-Lithuania-2005</v>
          </cell>
          <cell r="B1382" t="str">
            <v>RW-Consumption</v>
          </cell>
          <cell r="C1382" t="str">
            <v>Lithuania</v>
          </cell>
          <cell r="D1382">
            <v>2005</v>
          </cell>
          <cell r="E1382">
            <v>5158.9870000000001</v>
          </cell>
          <cell r="F1382" t="str">
            <v>1000 m3</v>
          </cell>
          <cell r="G1382">
            <v>40872</v>
          </cell>
        </row>
        <row r="1383">
          <cell r="A1383" t="str">
            <v>RW-Consumption-Slovenia-2005</v>
          </cell>
          <cell r="B1383" t="str">
            <v>RW-Consumption</v>
          </cell>
          <cell r="C1383" t="str">
            <v>Slovenia</v>
          </cell>
          <cell r="D1383">
            <v>2005</v>
          </cell>
          <cell r="E1383">
            <v>2719.3220000000001</v>
          </cell>
          <cell r="F1383" t="str">
            <v>1000 m3</v>
          </cell>
          <cell r="G1383">
            <v>40872</v>
          </cell>
        </row>
        <row r="1384">
          <cell r="A1384" t="str">
            <v>RW-Consumption-Kazakhstan-2005</v>
          </cell>
          <cell r="B1384" t="str">
            <v>RW-Consumption</v>
          </cell>
          <cell r="C1384" t="str">
            <v>Kazakhstan</v>
          </cell>
          <cell r="D1384">
            <v>2005</v>
          </cell>
          <cell r="E1384">
            <v>1027.2660000000001</v>
          </cell>
          <cell r="F1384" t="str">
            <v>1000 m3</v>
          </cell>
          <cell r="G1384">
            <v>40872</v>
          </cell>
        </row>
        <row r="1385">
          <cell r="A1385" t="str">
            <v>RW-Consumption-Hungary-2005</v>
          </cell>
          <cell r="B1385" t="str">
            <v>RW-Consumption</v>
          </cell>
          <cell r="C1385" t="str">
            <v>Hungary</v>
          </cell>
          <cell r="D1385">
            <v>2005</v>
          </cell>
          <cell r="E1385">
            <v>5173</v>
          </cell>
          <cell r="F1385" t="str">
            <v>1000 m3</v>
          </cell>
          <cell r="G1385">
            <v>40872</v>
          </cell>
        </row>
        <row r="1386">
          <cell r="A1386" t="str">
            <v>RW-Consumption-Poland-2005</v>
          </cell>
          <cell r="B1386" t="str">
            <v>RW-Consumption</v>
          </cell>
          <cell r="C1386" t="str">
            <v>Poland</v>
          </cell>
          <cell r="D1386">
            <v>2005</v>
          </cell>
          <cell r="E1386">
            <v>33386.1</v>
          </cell>
          <cell r="F1386" t="str">
            <v>1000 m3</v>
          </cell>
          <cell r="G1386">
            <v>40872</v>
          </cell>
        </row>
        <row r="1387">
          <cell r="A1387" t="str">
            <v>RW-Consumption-Romania-2005</v>
          </cell>
          <cell r="B1387" t="str">
            <v>RW-Consumption</v>
          </cell>
          <cell r="C1387" t="str">
            <v>Romania</v>
          </cell>
          <cell r="D1387">
            <v>2005</v>
          </cell>
          <cell r="E1387">
            <v>14678.037</v>
          </cell>
          <cell r="F1387" t="str">
            <v>1000 m3</v>
          </cell>
          <cell r="G1387">
            <v>40872</v>
          </cell>
        </row>
        <row r="1388">
          <cell r="A1388" t="str">
            <v>RW-Consumption-Albania-2005</v>
          </cell>
          <cell r="B1388" t="str">
            <v>RW-Consumption</v>
          </cell>
          <cell r="C1388" t="str">
            <v>Albania</v>
          </cell>
          <cell r="D1388">
            <v>2005</v>
          </cell>
          <cell r="E1388">
            <v>240.023</v>
          </cell>
          <cell r="F1388" t="str">
            <v>1000 m3</v>
          </cell>
          <cell r="G1388">
            <v>40872</v>
          </cell>
        </row>
        <row r="1389">
          <cell r="A1389" t="str">
            <v>RW-Consumption-Liechtenstein-2005</v>
          </cell>
          <cell r="B1389" t="str">
            <v>RW-Consumption</v>
          </cell>
          <cell r="C1389" t="str">
            <v>Liechtenstein</v>
          </cell>
          <cell r="D1389">
            <v>2005</v>
          </cell>
          <cell r="E1389">
            <v>22.167000000000002</v>
          </cell>
          <cell r="F1389" t="str">
            <v>1000 m3</v>
          </cell>
          <cell r="G1389">
            <v>40872</v>
          </cell>
        </row>
        <row r="1390">
          <cell r="A1390" t="str">
            <v>RW-Consumption-Turkey-2005</v>
          </cell>
          <cell r="B1390" t="str">
            <v>RW-Consumption</v>
          </cell>
          <cell r="C1390" t="str">
            <v>Turkey</v>
          </cell>
          <cell r="D1390">
            <v>2005</v>
          </cell>
          <cell r="E1390">
            <v>18478.906999999999</v>
          </cell>
          <cell r="F1390" t="str">
            <v>1000 m3</v>
          </cell>
          <cell r="G1390">
            <v>40872</v>
          </cell>
        </row>
        <row r="1391">
          <cell r="A1391" t="str">
            <v>RW-Consumption-Bosnia and Herzegovina-2005</v>
          </cell>
          <cell r="B1391" t="str">
            <v>RW-Consumption</v>
          </cell>
          <cell r="C1391" t="str">
            <v>Bosnia and Herzegovina</v>
          </cell>
          <cell r="D1391">
            <v>2005</v>
          </cell>
          <cell r="E1391">
            <v>3414.1239999999998</v>
          </cell>
          <cell r="F1391" t="str">
            <v>1000 m3</v>
          </cell>
          <cell r="G1391">
            <v>40872</v>
          </cell>
        </row>
        <row r="1392">
          <cell r="A1392" t="str">
            <v>RW-Consumption-Croatia-2005</v>
          </cell>
          <cell r="B1392" t="str">
            <v>RW-Consumption</v>
          </cell>
          <cell r="C1392" t="str">
            <v>Croatia</v>
          </cell>
          <cell r="D1392">
            <v>2005</v>
          </cell>
          <cell r="E1392">
            <v>3533</v>
          </cell>
          <cell r="F1392" t="str">
            <v>1000 m3</v>
          </cell>
          <cell r="G1392">
            <v>40872</v>
          </cell>
        </row>
        <row r="1393">
          <cell r="A1393" t="str">
            <v>RW-Consumption-Armenia-2005</v>
          </cell>
          <cell r="B1393" t="str">
            <v>RW-Consumption</v>
          </cell>
          <cell r="C1393" t="str">
            <v>Armenia</v>
          </cell>
          <cell r="D1393">
            <v>2005</v>
          </cell>
          <cell r="E1393">
            <v>42.2</v>
          </cell>
          <cell r="F1393" t="str">
            <v>1000 m3</v>
          </cell>
          <cell r="G1393">
            <v>40872</v>
          </cell>
        </row>
        <row r="1394">
          <cell r="A1394" t="str">
            <v>RW-Consumption-Georgia-2005</v>
          </cell>
          <cell r="B1394" t="str">
            <v>RW-Consumption</v>
          </cell>
          <cell r="C1394" t="str">
            <v>Georgia</v>
          </cell>
          <cell r="D1394">
            <v>2005</v>
          </cell>
          <cell r="E1394">
            <v>622.96199999999999</v>
          </cell>
          <cell r="F1394" t="str">
            <v>1000 m3</v>
          </cell>
          <cell r="G1394">
            <v>40872</v>
          </cell>
        </row>
        <row r="1395">
          <cell r="A1395" t="str">
            <v>RW-Consumption-Tajikistan-2005</v>
          </cell>
          <cell r="B1395" t="str">
            <v>RW-Consumption</v>
          </cell>
          <cell r="C1395" t="str">
            <v>Tajikistan</v>
          </cell>
          <cell r="D1395">
            <v>2005</v>
          </cell>
          <cell r="E1395">
            <v>90</v>
          </cell>
          <cell r="F1395" t="str">
            <v>1000 m3</v>
          </cell>
          <cell r="G1395">
            <v>40872</v>
          </cell>
        </row>
        <row r="1396">
          <cell r="A1396" t="str">
            <v>RW-Consumption-Turkmenistan-2005</v>
          </cell>
          <cell r="B1396" t="str">
            <v>RW-Consumption</v>
          </cell>
          <cell r="C1396" t="str">
            <v>Turkmenistan</v>
          </cell>
          <cell r="D1396">
            <v>2005</v>
          </cell>
          <cell r="E1396">
            <v>3.4</v>
          </cell>
          <cell r="F1396" t="str">
            <v>1000 m3</v>
          </cell>
          <cell r="G1396">
            <v>40872</v>
          </cell>
        </row>
        <row r="1397">
          <cell r="A1397" t="str">
            <v>RW-Consumption-Uzbekistan-2005</v>
          </cell>
          <cell r="B1397" t="str">
            <v>RW-Consumption</v>
          </cell>
          <cell r="C1397" t="str">
            <v>Uzbekistan</v>
          </cell>
          <cell r="D1397">
            <v>2005</v>
          </cell>
          <cell r="E1397">
            <v>232.24199999999999</v>
          </cell>
          <cell r="F1397" t="str">
            <v>1000 m3</v>
          </cell>
          <cell r="G1397">
            <v>40872</v>
          </cell>
        </row>
        <row r="1398">
          <cell r="A1398" t="str">
            <v>RW-Removals-Hungary-2009</v>
          </cell>
          <cell r="B1398" t="str">
            <v>RW-Removals</v>
          </cell>
          <cell r="C1398" t="str">
            <v>Hungary</v>
          </cell>
          <cell r="D1398">
            <v>2009</v>
          </cell>
          <cell r="E1398">
            <v>5244</v>
          </cell>
          <cell r="F1398" t="str">
            <v>1000 m3</v>
          </cell>
          <cell r="G1398">
            <v>40884</v>
          </cell>
        </row>
        <row r="1399">
          <cell r="A1399" t="str">
            <v>RW-Removals-Germany-2009</v>
          </cell>
          <cell r="B1399" t="str">
            <v>RW-Removals</v>
          </cell>
          <cell r="C1399" t="str">
            <v>Germany</v>
          </cell>
          <cell r="D1399">
            <v>2009</v>
          </cell>
          <cell r="E1399">
            <v>48073.267999999996</v>
          </cell>
          <cell r="F1399" t="str">
            <v>1000 m3</v>
          </cell>
          <cell r="G1399">
            <v>40884</v>
          </cell>
        </row>
        <row r="1400">
          <cell r="A1400" t="str">
            <v>RW-Removals-Lithuania-2009</v>
          </cell>
          <cell r="B1400" t="str">
            <v>RW-Removals</v>
          </cell>
          <cell r="C1400" t="str">
            <v>Lithuania</v>
          </cell>
          <cell r="D1400">
            <v>2009</v>
          </cell>
          <cell r="E1400">
            <v>5459.5309999999999</v>
          </cell>
          <cell r="F1400" t="str">
            <v>1000 m3</v>
          </cell>
          <cell r="G1400">
            <v>40884</v>
          </cell>
        </row>
        <row r="1401">
          <cell r="A1401" t="str">
            <v>RW-Removals-Latvia-2009</v>
          </cell>
          <cell r="B1401" t="str">
            <v>RW-Removals</v>
          </cell>
          <cell r="C1401" t="str">
            <v>Latvia</v>
          </cell>
          <cell r="D1401">
            <v>2009</v>
          </cell>
          <cell r="E1401">
            <v>10442.31</v>
          </cell>
          <cell r="F1401" t="str">
            <v>1000 m3</v>
          </cell>
          <cell r="G1401">
            <v>40884</v>
          </cell>
        </row>
        <row r="1402">
          <cell r="A1402" t="str">
            <v>RW-Removals-Estonia-2009</v>
          </cell>
          <cell r="B1402" t="str">
            <v>RW-Removals</v>
          </cell>
          <cell r="C1402" t="str">
            <v>Estonia</v>
          </cell>
          <cell r="D1402">
            <v>2009</v>
          </cell>
          <cell r="E1402">
            <v>5400</v>
          </cell>
          <cell r="F1402" t="str">
            <v>1000 m3</v>
          </cell>
          <cell r="G1402">
            <v>40884</v>
          </cell>
        </row>
        <row r="1403">
          <cell r="A1403" t="str">
            <v>RW-Removals-Greece-2009</v>
          </cell>
          <cell r="B1403" t="str">
            <v>RW-Removals</v>
          </cell>
          <cell r="C1403" t="str">
            <v>Greece</v>
          </cell>
          <cell r="D1403">
            <v>2009</v>
          </cell>
          <cell r="E1403">
            <v>1742.9159999999999</v>
          </cell>
          <cell r="F1403" t="str">
            <v>1000 m3</v>
          </cell>
          <cell r="G1403">
            <v>40884</v>
          </cell>
        </row>
        <row r="1404">
          <cell r="A1404" t="str">
            <v>RW-Removals-Poland-2009</v>
          </cell>
          <cell r="B1404" t="str">
            <v>RW-Removals</v>
          </cell>
          <cell r="C1404" t="str">
            <v>Poland</v>
          </cell>
          <cell r="D1404">
            <v>2009</v>
          </cell>
          <cell r="E1404">
            <v>34629.171999999999</v>
          </cell>
          <cell r="F1404" t="str">
            <v>1000 m3</v>
          </cell>
          <cell r="G1404">
            <v>40884</v>
          </cell>
        </row>
        <row r="1405">
          <cell r="A1405" t="str">
            <v>RW-Removals-Italy-2009</v>
          </cell>
          <cell r="B1405" t="str">
            <v>RW-Removals</v>
          </cell>
          <cell r="C1405" t="str">
            <v>Italy</v>
          </cell>
          <cell r="D1405">
            <v>2009</v>
          </cell>
          <cell r="E1405">
            <v>8080.3389999999999</v>
          </cell>
          <cell r="F1405" t="str">
            <v>1000 m3</v>
          </cell>
          <cell r="G1405">
            <v>40884</v>
          </cell>
        </row>
        <row r="1406">
          <cell r="A1406" t="str">
            <v>RW-Removals-Spain-2009</v>
          </cell>
          <cell r="B1406" t="str">
            <v>RW-Removals</v>
          </cell>
          <cell r="C1406" t="str">
            <v>Spain</v>
          </cell>
          <cell r="D1406">
            <v>2009</v>
          </cell>
          <cell r="E1406">
            <v>13980.035</v>
          </cell>
          <cell r="F1406" t="str">
            <v>1000 m3</v>
          </cell>
          <cell r="G1406">
            <v>40884</v>
          </cell>
        </row>
        <row r="1407">
          <cell r="A1407" t="str">
            <v>RW-Removals-Malta-2009</v>
          </cell>
          <cell r="B1407" t="str">
            <v>RW-Removals</v>
          </cell>
          <cell r="C1407" t="str">
            <v>Malta</v>
          </cell>
          <cell r="D1407">
            <v>2009</v>
          </cell>
          <cell r="E1407">
            <v>0</v>
          </cell>
          <cell r="F1407" t="str">
            <v>1000 m3</v>
          </cell>
          <cell r="G1407">
            <v>40884</v>
          </cell>
        </row>
        <row r="1408">
          <cell r="A1408" t="str">
            <v>RW-Removals-Sweden-2009</v>
          </cell>
          <cell r="B1408" t="str">
            <v>RW-Removals</v>
          </cell>
          <cell r="C1408" t="str">
            <v>Sweden</v>
          </cell>
          <cell r="D1408">
            <v>2009</v>
          </cell>
          <cell r="E1408">
            <v>65100</v>
          </cell>
          <cell r="F1408" t="str">
            <v>1000 m3</v>
          </cell>
          <cell r="G1408">
            <v>40884</v>
          </cell>
        </row>
        <row r="1409">
          <cell r="A1409" t="str">
            <v>RW-Removals-Luxembourg-2009</v>
          </cell>
          <cell r="B1409" t="str">
            <v>RW-Removals</v>
          </cell>
          <cell r="C1409" t="str">
            <v>Luxembourg</v>
          </cell>
          <cell r="D1409">
            <v>2009</v>
          </cell>
          <cell r="E1409">
            <v>273.78699999999998</v>
          </cell>
          <cell r="F1409" t="str">
            <v>1000 m3</v>
          </cell>
          <cell r="G1409">
            <v>40884</v>
          </cell>
        </row>
        <row r="1410">
          <cell r="A1410" t="str">
            <v>RW-Removals-United Kingdom-2009</v>
          </cell>
          <cell r="B1410" t="str">
            <v>RW-Removals</v>
          </cell>
          <cell r="C1410" t="str">
            <v>United Kingdom</v>
          </cell>
          <cell r="D1410">
            <v>2009</v>
          </cell>
          <cell r="E1410">
            <v>8623.6290000000008</v>
          </cell>
          <cell r="F1410" t="str">
            <v>1000 m3</v>
          </cell>
          <cell r="G1410">
            <v>40884</v>
          </cell>
        </row>
        <row r="1411">
          <cell r="A1411" t="str">
            <v>RW-Removals-Finland-2009</v>
          </cell>
          <cell r="B1411" t="str">
            <v>RW-Removals</v>
          </cell>
          <cell r="C1411" t="str">
            <v>Finland</v>
          </cell>
          <cell r="D1411">
            <v>2009</v>
          </cell>
          <cell r="E1411">
            <v>41653.142999999996</v>
          </cell>
          <cell r="F1411" t="str">
            <v>1000 m3</v>
          </cell>
          <cell r="G1411">
            <v>40884</v>
          </cell>
        </row>
        <row r="1412">
          <cell r="A1412" t="str">
            <v>RW-Removals-Slovak Republic-2009</v>
          </cell>
          <cell r="B1412" t="str">
            <v>RW-Removals</v>
          </cell>
          <cell r="C1412" t="str">
            <v>Slovak Republic</v>
          </cell>
          <cell r="D1412">
            <v>2009</v>
          </cell>
          <cell r="E1412">
            <v>9086.991</v>
          </cell>
          <cell r="F1412" t="str">
            <v>1000 m3</v>
          </cell>
          <cell r="G1412">
            <v>40884</v>
          </cell>
        </row>
        <row r="1413">
          <cell r="A1413" t="str">
            <v>RW-Removals-Netherlands-2009</v>
          </cell>
          <cell r="B1413" t="str">
            <v>RW-Removals</v>
          </cell>
          <cell r="C1413" t="str">
            <v>Netherlands</v>
          </cell>
          <cell r="D1413">
            <v>2009</v>
          </cell>
          <cell r="E1413">
            <v>1016.133</v>
          </cell>
          <cell r="F1413" t="str">
            <v>1000 m3</v>
          </cell>
          <cell r="G1413">
            <v>40884</v>
          </cell>
        </row>
        <row r="1414">
          <cell r="A1414" t="str">
            <v>RW-Removals-Czech Republic-2009</v>
          </cell>
          <cell r="B1414" t="str">
            <v>RW-Removals</v>
          </cell>
          <cell r="C1414" t="str">
            <v>Czech Republic</v>
          </cell>
          <cell r="D1414">
            <v>2009</v>
          </cell>
          <cell r="E1414">
            <v>15502</v>
          </cell>
          <cell r="F1414" t="str">
            <v>1000 m3</v>
          </cell>
          <cell r="G1414">
            <v>40884</v>
          </cell>
        </row>
        <row r="1415">
          <cell r="A1415" t="str">
            <v>RW-Removals-Cyprus-2009</v>
          </cell>
          <cell r="B1415" t="str">
            <v>RW-Removals</v>
          </cell>
          <cell r="C1415" t="str">
            <v>Cyprus</v>
          </cell>
          <cell r="D1415">
            <v>2009</v>
          </cell>
          <cell r="E1415">
            <v>9.8780000000000001</v>
          </cell>
          <cell r="F1415" t="str">
            <v>1000 m3</v>
          </cell>
          <cell r="G1415">
            <v>40884</v>
          </cell>
        </row>
        <row r="1416">
          <cell r="A1416" t="str">
            <v>RW-Removals-The fYR of Macedonia-2009</v>
          </cell>
          <cell r="B1416" t="str">
            <v>RW-Removals</v>
          </cell>
          <cell r="C1416" t="str">
            <v>The fYR of Macedonia</v>
          </cell>
          <cell r="D1416">
            <v>2009</v>
          </cell>
          <cell r="E1416">
            <v>639</v>
          </cell>
          <cell r="F1416" t="str">
            <v>1000 m3</v>
          </cell>
          <cell r="G1416">
            <v>40884</v>
          </cell>
        </row>
        <row r="1417">
          <cell r="A1417" t="str">
            <v>RW-Removals-Portugal-2009</v>
          </cell>
          <cell r="B1417" t="str">
            <v>RW-Removals</v>
          </cell>
          <cell r="C1417" t="str">
            <v>Portugal</v>
          </cell>
          <cell r="D1417">
            <v>2009</v>
          </cell>
          <cell r="E1417">
            <v>9564.0689999999995</v>
          </cell>
          <cell r="F1417" t="str">
            <v>1000 m3</v>
          </cell>
          <cell r="G1417">
            <v>40884</v>
          </cell>
        </row>
        <row r="1418">
          <cell r="A1418" t="str">
            <v>RW-Removals-Belgium-2009</v>
          </cell>
          <cell r="B1418" t="str">
            <v>RW-Removals</v>
          </cell>
          <cell r="C1418" t="str">
            <v>Belgium</v>
          </cell>
          <cell r="D1418">
            <v>2009</v>
          </cell>
          <cell r="E1418">
            <v>4395</v>
          </cell>
          <cell r="F1418" t="str">
            <v>1000 m3</v>
          </cell>
          <cell r="G1418">
            <v>40884</v>
          </cell>
        </row>
        <row r="1419">
          <cell r="A1419" t="str">
            <v>RW-Removals-Slovenia-2009</v>
          </cell>
          <cell r="B1419" t="str">
            <v>RW-Removals</v>
          </cell>
          <cell r="C1419" t="str">
            <v>Slovenia</v>
          </cell>
          <cell r="D1419">
            <v>2009</v>
          </cell>
          <cell r="E1419">
            <v>2930.2159999999999</v>
          </cell>
          <cell r="F1419" t="str">
            <v>1000 m3</v>
          </cell>
          <cell r="G1419">
            <v>40884</v>
          </cell>
        </row>
        <row r="1420">
          <cell r="A1420" t="str">
            <v>RW-Removals-Serbia-2009</v>
          </cell>
          <cell r="B1420" t="str">
            <v>RW-Removals</v>
          </cell>
          <cell r="C1420" t="str">
            <v>Serbia</v>
          </cell>
          <cell r="D1420">
            <v>2009</v>
          </cell>
          <cell r="E1420">
            <v>3137</v>
          </cell>
          <cell r="F1420" t="str">
            <v>1000 m3</v>
          </cell>
          <cell r="G1420">
            <v>40884</v>
          </cell>
        </row>
        <row r="1421">
          <cell r="A1421" t="str">
            <v>RW-Removals-Ukraine-2009</v>
          </cell>
          <cell r="B1421" t="str">
            <v>RW-Removals</v>
          </cell>
          <cell r="C1421" t="str">
            <v>Ukraine</v>
          </cell>
          <cell r="D1421">
            <v>2009</v>
          </cell>
          <cell r="E1421">
            <v>14221.4</v>
          </cell>
          <cell r="F1421" t="str">
            <v>1000 m3</v>
          </cell>
          <cell r="G1421">
            <v>40884</v>
          </cell>
        </row>
        <row r="1422">
          <cell r="A1422" t="str">
            <v>RW-Removals-Iceland-2009</v>
          </cell>
          <cell r="B1422" t="str">
            <v>RW-Removals</v>
          </cell>
          <cell r="C1422" t="str">
            <v>Iceland</v>
          </cell>
          <cell r="D1422">
            <v>2009</v>
          </cell>
          <cell r="E1422">
            <v>0</v>
          </cell>
          <cell r="F1422" t="str">
            <v>1000 m3</v>
          </cell>
          <cell r="G1422">
            <v>40884</v>
          </cell>
        </row>
        <row r="1423">
          <cell r="A1423" t="str">
            <v>RW-Removals-Switzerland-2009</v>
          </cell>
          <cell r="B1423" t="str">
            <v>RW-Removals</v>
          </cell>
          <cell r="C1423" t="str">
            <v>Switzerland</v>
          </cell>
          <cell r="D1423">
            <v>2009</v>
          </cell>
          <cell r="E1423">
            <v>4701.7749999999996</v>
          </cell>
          <cell r="F1423" t="str">
            <v>1000 m3</v>
          </cell>
          <cell r="G1423">
            <v>40884</v>
          </cell>
        </row>
        <row r="1424">
          <cell r="A1424" t="str">
            <v>RW-Removals-Bosnia and Herzegovina-2009</v>
          </cell>
          <cell r="B1424" t="str">
            <v>RW-Removals</v>
          </cell>
          <cell r="C1424" t="str">
            <v>Bosnia and Herzegovina</v>
          </cell>
          <cell r="D1424">
            <v>2009</v>
          </cell>
          <cell r="E1424">
            <v>3428.53</v>
          </cell>
          <cell r="F1424" t="str">
            <v>1000 m3</v>
          </cell>
          <cell r="G1424">
            <v>40884</v>
          </cell>
        </row>
        <row r="1425">
          <cell r="A1425" t="str">
            <v>RW-Removals-United States-2009</v>
          </cell>
          <cell r="B1425" t="str">
            <v>RW-Removals</v>
          </cell>
          <cell r="C1425" t="str">
            <v>United States</v>
          </cell>
          <cell r="D1425">
            <v>2009</v>
          </cell>
          <cell r="E1425">
            <v>332527.67599999998</v>
          </cell>
          <cell r="F1425" t="str">
            <v>1000 m3</v>
          </cell>
          <cell r="G1425">
            <v>40884</v>
          </cell>
        </row>
        <row r="1426">
          <cell r="A1426" t="str">
            <v>RW-Removals-Canada-2009</v>
          </cell>
          <cell r="B1426" t="str">
            <v>RW-Removals</v>
          </cell>
          <cell r="C1426" t="str">
            <v>Canada</v>
          </cell>
          <cell r="D1426">
            <v>2009</v>
          </cell>
          <cell r="E1426">
            <v>118255.198</v>
          </cell>
          <cell r="F1426" t="str">
            <v>1000 m3</v>
          </cell>
          <cell r="G1426">
            <v>40884</v>
          </cell>
        </row>
        <row r="1427">
          <cell r="A1427" t="str">
            <v>RW-Removals-Uzbekistan-2009</v>
          </cell>
          <cell r="B1427" t="str">
            <v>RW-Removals</v>
          </cell>
          <cell r="C1427" t="str">
            <v>Uzbekistan</v>
          </cell>
          <cell r="D1427">
            <v>2009</v>
          </cell>
          <cell r="E1427">
            <v>30</v>
          </cell>
          <cell r="F1427" t="str">
            <v>1000 m3</v>
          </cell>
          <cell r="G1427">
            <v>40884</v>
          </cell>
        </row>
        <row r="1428">
          <cell r="A1428" t="str">
            <v>RW-Removals-Turkmenistan-2009</v>
          </cell>
          <cell r="B1428" t="str">
            <v>RW-Removals</v>
          </cell>
          <cell r="C1428" t="str">
            <v>Turkmenistan</v>
          </cell>
          <cell r="D1428">
            <v>2009</v>
          </cell>
          <cell r="E1428">
            <v>10</v>
          </cell>
          <cell r="F1428" t="str">
            <v>1000 m3</v>
          </cell>
          <cell r="G1428">
            <v>40884</v>
          </cell>
        </row>
        <row r="1429">
          <cell r="A1429" t="str">
            <v>RW-Removals-Tajikistan-2009</v>
          </cell>
          <cell r="B1429" t="str">
            <v>RW-Removals</v>
          </cell>
          <cell r="C1429" t="str">
            <v>Tajikistan</v>
          </cell>
          <cell r="D1429">
            <v>2009</v>
          </cell>
          <cell r="E1429">
            <v>90</v>
          </cell>
          <cell r="F1429" t="str">
            <v>1000 m3</v>
          </cell>
          <cell r="G1429">
            <v>40884</v>
          </cell>
        </row>
        <row r="1430">
          <cell r="A1430" t="str">
            <v>RW-Removals-Russian Federation-2009</v>
          </cell>
          <cell r="B1430" t="str">
            <v>RW-Removals</v>
          </cell>
          <cell r="C1430" t="str">
            <v>Russian Federation</v>
          </cell>
          <cell r="D1430">
            <v>2009</v>
          </cell>
          <cell r="E1430">
            <v>151400</v>
          </cell>
          <cell r="F1430" t="str">
            <v>1000 m3</v>
          </cell>
          <cell r="G1430">
            <v>40884</v>
          </cell>
        </row>
        <row r="1431">
          <cell r="A1431" t="str">
            <v>RW-Removals-Republic of Moldova-2009</v>
          </cell>
          <cell r="B1431" t="str">
            <v>RW-Removals</v>
          </cell>
          <cell r="C1431" t="str">
            <v>Republic of Moldova</v>
          </cell>
          <cell r="D1431">
            <v>2009</v>
          </cell>
          <cell r="E1431">
            <v>351.8</v>
          </cell>
          <cell r="F1431" t="str">
            <v>1000 m3</v>
          </cell>
          <cell r="G1431">
            <v>40884</v>
          </cell>
        </row>
        <row r="1432">
          <cell r="A1432" t="str">
            <v>RW-Removals-Kyrgyzstan-2009</v>
          </cell>
          <cell r="B1432" t="str">
            <v>RW-Removals</v>
          </cell>
          <cell r="C1432" t="str">
            <v>Kyrgyzstan</v>
          </cell>
          <cell r="D1432">
            <v>2009</v>
          </cell>
          <cell r="E1432">
            <v>27.3</v>
          </cell>
          <cell r="F1432" t="str">
            <v>1000 m3</v>
          </cell>
          <cell r="G1432">
            <v>40884</v>
          </cell>
        </row>
        <row r="1433">
          <cell r="A1433" t="str">
            <v>RW-Removals-Georgia-2009</v>
          </cell>
          <cell r="B1433" t="str">
            <v>RW-Removals</v>
          </cell>
          <cell r="C1433" t="str">
            <v>Georgia</v>
          </cell>
          <cell r="D1433">
            <v>2009</v>
          </cell>
          <cell r="E1433">
            <v>838.00599999999997</v>
          </cell>
          <cell r="F1433" t="str">
            <v>1000 m3</v>
          </cell>
          <cell r="G1433">
            <v>40884</v>
          </cell>
        </row>
        <row r="1434">
          <cell r="A1434" t="str">
            <v>RW-Removals-Belarus-2009</v>
          </cell>
          <cell r="B1434" t="str">
            <v>RW-Removals</v>
          </cell>
          <cell r="C1434" t="str">
            <v>Belarus</v>
          </cell>
          <cell r="D1434">
            <v>2009</v>
          </cell>
          <cell r="E1434">
            <v>8811.7999999999993</v>
          </cell>
          <cell r="F1434" t="str">
            <v>1000 m3</v>
          </cell>
          <cell r="G1434">
            <v>40884</v>
          </cell>
        </row>
        <row r="1435">
          <cell r="A1435" t="str">
            <v>RW-Removals-Armenia-2009</v>
          </cell>
          <cell r="B1435" t="str">
            <v>RW-Removals</v>
          </cell>
          <cell r="C1435" t="str">
            <v>Armenia</v>
          </cell>
          <cell r="D1435">
            <v>2009</v>
          </cell>
          <cell r="E1435">
            <v>42</v>
          </cell>
          <cell r="F1435" t="str">
            <v>1000 m3</v>
          </cell>
          <cell r="G1435">
            <v>40884</v>
          </cell>
        </row>
        <row r="1436">
          <cell r="A1436" t="str">
            <v>RW-Removals-Croatia-2009</v>
          </cell>
          <cell r="B1436" t="str">
            <v>RW-Removals</v>
          </cell>
          <cell r="C1436" t="str">
            <v>Croatia</v>
          </cell>
          <cell r="D1436">
            <v>2009</v>
          </cell>
          <cell r="E1436">
            <v>4242</v>
          </cell>
          <cell r="F1436" t="str">
            <v>1000 m3</v>
          </cell>
          <cell r="G1436">
            <v>40884</v>
          </cell>
        </row>
        <row r="1437">
          <cell r="A1437" t="str">
            <v>RW-Removals-Albania-2009</v>
          </cell>
          <cell r="B1437" t="str">
            <v>RW-Removals</v>
          </cell>
          <cell r="C1437" t="str">
            <v>Albania</v>
          </cell>
          <cell r="D1437">
            <v>2009</v>
          </cell>
          <cell r="E1437">
            <v>430</v>
          </cell>
          <cell r="F1437" t="str">
            <v>1000 m3</v>
          </cell>
          <cell r="G1437">
            <v>40884</v>
          </cell>
        </row>
        <row r="1438">
          <cell r="A1438" t="str">
            <v>RW-Removals-Turkey-2009</v>
          </cell>
          <cell r="B1438" t="str">
            <v>RW-Removals</v>
          </cell>
          <cell r="C1438" t="str">
            <v>Turkey</v>
          </cell>
          <cell r="D1438">
            <v>2009</v>
          </cell>
          <cell r="E1438">
            <v>19300</v>
          </cell>
          <cell r="F1438" t="str">
            <v>1000 m3</v>
          </cell>
          <cell r="G1438">
            <v>40884</v>
          </cell>
        </row>
        <row r="1439">
          <cell r="A1439" t="str">
            <v>RW-Removals-Kazakhstan-2009</v>
          </cell>
          <cell r="B1439" t="str">
            <v>RW-Removals</v>
          </cell>
          <cell r="C1439" t="str">
            <v>Kazakhstan</v>
          </cell>
          <cell r="D1439">
            <v>2009</v>
          </cell>
          <cell r="E1439">
            <v>317</v>
          </cell>
          <cell r="F1439" t="str">
            <v>1000 m3</v>
          </cell>
          <cell r="G1439">
            <v>40884</v>
          </cell>
        </row>
        <row r="1440">
          <cell r="A1440" t="str">
            <v>RW-Removals-France-2009</v>
          </cell>
          <cell r="B1440" t="str">
            <v>RW-Removals</v>
          </cell>
          <cell r="C1440" t="str">
            <v>France</v>
          </cell>
          <cell r="D1440">
            <v>2009</v>
          </cell>
          <cell r="E1440">
            <v>54447.197</v>
          </cell>
          <cell r="F1440" t="str">
            <v>1000 m3</v>
          </cell>
          <cell r="G1440">
            <v>40884</v>
          </cell>
        </row>
        <row r="1441">
          <cell r="A1441" t="str">
            <v>RW-Removals-Montenegro-2009</v>
          </cell>
          <cell r="B1441" t="str">
            <v>RW-Removals</v>
          </cell>
          <cell r="C1441" t="str">
            <v>Montenegro</v>
          </cell>
          <cell r="D1441">
            <v>2009</v>
          </cell>
          <cell r="E1441">
            <v>364</v>
          </cell>
          <cell r="F1441" t="str">
            <v>1000 m3</v>
          </cell>
          <cell r="G1441">
            <v>40884</v>
          </cell>
        </row>
        <row r="1442">
          <cell r="A1442" t="str">
            <v>RW-Removals-Liechtenstein-2009</v>
          </cell>
          <cell r="B1442" t="str">
            <v>RW-Removals</v>
          </cell>
          <cell r="C1442" t="str">
            <v>Liechtenstein</v>
          </cell>
          <cell r="D1442">
            <v>2009</v>
          </cell>
          <cell r="E1442">
            <v>25</v>
          </cell>
          <cell r="F1442" t="str">
            <v>1000 m3</v>
          </cell>
          <cell r="G1442">
            <v>40884</v>
          </cell>
        </row>
        <row r="1443">
          <cell r="A1443" t="str">
            <v>RW-Removals-Romania-2009</v>
          </cell>
          <cell r="B1443" t="str">
            <v>RW-Removals</v>
          </cell>
          <cell r="C1443" t="str">
            <v>Romania</v>
          </cell>
          <cell r="D1443">
            <v>2009</v>
          </cell>
          <cell r="E1443">
            <v>12556.5</v>
          </cell>
          <cell r="F1443" t="str">
            <v>1000 m3</v>
          </cell>
          <cell r="G1443">
            <v>40884</v>
          </cell>
        </row>
        <row r="1444">
          <cell r="A1444" t="str">
            <v>RW-Removals-Ireland-2009</v>
          </cell>
          <cell r="B1444" t="str">
            <v>RW-Removals</v>
          </cell>
          <cell r="C1444" t="str">
            <v>Ireland</v>
          </cell>
          <cell r="D1444">
            <v>2009</v>
          </cell>
          <cell r="E1444">
            <v>2349</v>
          </cell>
          <cell r="F1444" t="str">
            <v>1000 m3</v>
          </cell>
          <cell r="G1444">
            <v>40884</v>
          </cell>
        </row>
        <row r="1445">
          <cell r="A1445" t="str">
            <v>RW-Removals-Norway-2009</v>
          </cell>
          <cell r="B1445" t="str">
            <v>RW-Removals</v>
          </cell>
          <cell r="C1445" t="str">
            <v>Norway</v>
          </cell>
          <cell r="D1445">
            <v>2009</v>
          </cell>
          <cell r="E1445">
            <v>8883.5939999999991</v>
          </cell>
          <cell r="F1445" t="str">
            <v>1000 m3</v>
          </cell>
          <cell r="G1445">
            <v>40884</v>
          </cell>
        </row>
        <row r="1446">
          <cell r="A1446" t="str">
            <v>RW-Removals-Israel-2009</v>
          </cell>
          <cell r="B1446" t="str">
            <v>RW-Removals</v>
          </cell>
          <cell r="C1446" t="str">
            <v>Israel</v>
          </cell>
          <cell r="D1446">
            <v>2009</v>
          </cell>
          <cell r="E1446">
            <v>27</v>
          </cell>
          <cell r="F1446" t="str">
            <v>1000 m3</v>
          </cell>
          <cell r="G1446">
            <v>40884</v>
          </cell>
        </row>
        <row r="1447">
          <cell r="A1447" t="str">
            <v>RW-Removals-Bulgaria-2009</v>
          </cell>
          <cell r="B1447" t="str">
            <v>RW-Removals</v>
          </cell>
          <cell r="C1447" t="str">
            <v>Bulgaria</v>
          </cell>
          <cell r="D1447">
            <v>2009</v>
          </cell>
          <cell r="E1447">
            <v>4599</v>
          </cell>
          <cell r="F1447" t="str">
            <v>1000 m3</v>
          </cell>
          <cell r="G1447">
            <v>40884</v>
          </cell>
        </row>
        <row r="1448">
          <cell r="A1448" t="str">
            <v>RW-Removals-Azerbaijan-2009</v>
          </cell>
          <cell r="B1448" t="str">
            <v>RW-Removals</v>
          </cell>
          <cell r="C1448" t="str">
            <v>Azerbaijan</v>
          </cell>
          <cell r="D1448">
            <v>2009</v>
          </cell>
          <cell r="E1448">
            <v>6.5</v>
          </cell>
          <cell r="F1448" t="str">
            <v>1000 m3</v>
          </cell>
          <cell r="G1448">
            <v>40884</v>
          </cell>
        </row>
        <row r="1449">
          <cell r="A1449" t="str">
            <v>RW-Removals-Austria-2009</v>
          </cell>
          <cell r="B1449" t="str">
            <v>RW-Removals</v>
          </cell>
          <cell r="C1449" t="str">
            <v>Austria</v>
          </cell>
          <cell r="D1449">
            <v>2009</v>
          </cell>
          <cell r="E1449">
            <v>16727.437999999998</v>
          </cell>
          <cell r="F1449" t="str">
            <v>1000 m3</v>
          </cell>
          <cell r="G1449">
            <v>40884</v>
          </cell>
        </row>
        <row r="1450">
          <cell r="A1450" t="str">
            <v>RW-Removals-Denmark-2009</v>
          </cell>
          <cell r="B1450" t="str">
            <v>RW-Removals</v>
          </cell>
          <cell r="C1450" t="str">
            <v>Denmark</v>
          </cell>
          <cell r="D1450">
            <v>2009</v>
          </cell>
          <cell r="E1450">
            <v>2813</v>
          </cell>
          <cell r="F1450" t="str">
            <v>1000 m3</v>
          </cell>
          <cell r="G1450">
            <v>40884</v>
          </cell>
        </row>
        <row r="1451">
          <cell r="A1451" t="str">
            <v>RW-Consumption-Israel-2009</v>
          </cell>
          <cell r="B1451" t="str">
            <v>RW-Consumption</v>
          </cell>
          <cell r="C1451" t="str">
            <v>Israel</v>
          </cell>
          <cell r="D1451">
            <v>2009</v>
          </cell>
          <cell r="E1451">
            <v>31.292000000000002</v>
          </cell>
          <cell r="F1451" t="str">
            <v>1000 m3</v>
          </cell>
          <cell r="G1451">
            <v>40884</v>
          </cell>
        </row>
        <row r="1452">
          <cell r="A1452" t="str">
            <v>RW-Consumption-Canada-2009</v>
          </cell>
          <cell r="B1452" t="str">
            <v>RW-Consumption</v>
          </cell>
          <cell r="C1452" t="str">
            <v>Canada</v>
          </cell>
          <cell r="D1452">
            <v>2009</v>
          </cell>
          <cell r="E1452">
            <v>120191.30250550499</v>
          </cell>
          <cell r="F1452" t="str">
            <v>1000 m3</v>
          </cell>
          <cell r="G1452">
            <v>40884</v>
          </cell>
        </row>
        <row r="1453">
          <cell r="A1453" t="str">
            <v>RW-Consumption-Cyprus-2009</v>
          </cell>
          <cell r="B1453" t="str">
            <v>RW-Consumption</v>
          </cell>
          <cell r="C1453" t="str">
            <v>Cyprus</v>
          </cell>
          <cell r="D1453">
            <v>2009</v>
          </cell>
          <cell r="E1453">
            <v>10.821999999999999</v>
          </cell>
          <cell r="F1453" t="str">
            <v>1000 m3</v>
          </cell>
          <cell r="G1453">
            <v>40884</v>
          </cell>
        </row>
        <row r="1454">
          <cell r="A1454" t="str">
            <v>RW-Consumption-Bulgaria-2009</v>
          </cell>
          <cell r="B1454" t="str">
            <v>RW-Consumption</v>
          </cell>
          <cell r="C1454" t="str">
            <v>Bulgaria</v>
          </cell>
          <cell r="D1454">
            <v>2009</v>
          </cell>
          <cell r="E1454">
            <v>4365.6120000000001</v>
          </cell>
          <cell r="F1454" t="str">
            <v>1000 m3</v>
          </cell>
          <cell r="G1454">
            <v>40884</v>
          </cell>
        </row>
        <row r="1455">
          <cell r="A1455" t="str">
            <v>RW-Consumption-United Kingdom-2009</v>
          </cell>
          <cell r="B1455" t="str">
            <v>RW-Consumption</v>
          </cell>
          <cell r="C1455" t="str">
            <v>United Kingdom</v>
          </cell>
          <cell r="D1455">
            <v>2009</v>
          </cell>
          <cell r="E1455">
            <v>8522.3029999999999</v>
          </cell>
          <cell r="F1455" t="str">
            <v>1000 m3</v>
          </cell>
          <cell r="G1455">
            <v>40884</v>
          </cell>
        </row>
        <row r="1456">
          <cell r="A1456" t="str">
            <v>RW-Consumption-Kyrgyzstan-2009</v>
          </cell>
          <cell r="B1456" t="str">
            <v>RW-Consumption</v>
          </cell>
          <cell r="C1456" t="str">
            <v>Kyrgyzstan</v>
          </cell>
          <cell r="D1456">
            <v>2009</v>
          </cell>
          <cell r="E1456">
            <v>227.69398000000001</v>
          </cell>
          <cell r="F1456" t="str">
            <v>1000 m3</v>
          </cell>
          <cell r="G1456">
            <v>40884</v>
          </cell>
        </row>
        <row r="1457">
          <cell r="A1457" t="str">
            <v>RW-Consumption-Serbia-2009</v>
          </cell>
          <cell r="B1457" t="str">
            <v>RW-Consumption</v>
          </cell>
          <cell r="C1457" t="str">
            <v>Serbia</v>
          </cell>
          <cell r="D1457">
            <v>2009</v>
          </cell>
          <cell r="E1457">
            <v>3206</v>
          </cell>
          <cell r="F1457" t="str">
            <v>1000 m3</v>
          </cell>
          <cell r="G1457">
            <v>40884</v>
          </cell>
        </row>
        <row r="1458">
          <cell r="A1458" t="str">
            <v>RW-Consumption-Germany-2009</v>
          </cell>
          <cell r="B1458" t="str">
            <v>RW-Consumption</v>
          </cell>
          <cell r="C1458" t="str">
            <v>Germany</v>
          </cell>
          <cell r="D1458">
            <v>2009</v>
          </cell>
          <cell r="E1458">
            <v>48968.307000000001</v>
          </cell>
          <cell r="F1458" t="str">
            <v>1000 m3</v>
          </cell>
          <cell r="G1458">
            <v>40884</v>
          </cell>
        </row>
        <row r="1459">
          <cell r="A1459" t="str">
            <v>RW-Consumption-Romania-2009</v>
          </cell>
          <cell r="B1459" t="str">
            <v>RW-Consumption</v>
          </cell>
          <cell r="C1459" t="str">
            <v>Romania</v>
          </cell>
          <cell r="D1459">
            <v>2009</v>
          </cell>
          <cell r="E1459">
            <v>12729.636</v>
          </cell>
          <cell r="F1459" t="str">
            <v>1000 m3</v>
          </cell>
          <cell r="G1459">
            <v>40884</v>
          </cell>
        </row>
        <row r="1460">
          <cell r="A1460" t="str">
            <v>RW-Consumption-Sweden-2009</v>
          </cell>
          <cell r="B1460" t="str">
            <v>RW-Consumption</v>
          </cell>
          <cell r="C1460" t="str">
            <v>Sweden</v>
          </cell>
          <cell r="D1460">
            <v>2009</v>
          </cell>
          <cell r="E1460">
            <v>69104.721999999994</v>
          </cell>
          <cell r="F1460" t="str">
            <v>1000 m3</v>
          </cell>
          <cell r="G1460">
            <v>40884</v>
          </cell>
        </row>
        <row r="1461">
          <cell r="A1461" t="str">
            <v>RW-Consumption-Czech Republic-2009</v>
          </cell>
          <cell r="B1461" t="str">
            <v>RW-Consumption</v>
          </cell>
          <cell r="C1461" t="str">
            <v>Czech Republic</v>
          </cell>
          <cell r="D1461">
            <v>2009</v>
          </cell>
          <cell r="E1461">
            <v>13341.394</v>
          </cell>
          <cell r="F1461" t="str">
            <v>1000 m3</v>
          </cell>
          <cell r="G1461">
            <v>40884</v>
          </cell>
        </row>
        <row r="1462">
          <cell r="A1462" t="str">
            <v>RW-Consumption-Malta-2009</v>
          </cell>
          <cell r="B1462" t="str">
            <v>RW-Consumption</v>
          </cell>
          <cell r="C1462" t="str">
            <v>Malta</v>
          </cell>
          <cell r="D1462">
            <v>2009</v>
          </cell>
          <cell r="E1462">
            <v>8.8999999999999996E-2</v>
          </cell>
          <cell r="F1462" t="str">
            <v>1000 m3</v>
          </cell>
          <cell r="G1462">
            <v>40884</v>
          </cell>
        </row>
        <row r="1463">
          <cell r="A1463" t="str">
            <v>RW-Consumption-Estonia-2009</v>
          </cell>
          <cell r="B1463" t="str">
            <v>RW-Consumption</v>
          </cell>
          <cell r="C1463" t="str">
            <v>Estonia</v>
          </cell>
          <cell r="D1463">
            <v>2009</v>
          </cell>
          <cell r="E1463">
            <v>4409.6180000000004</v>
          </cell>
          <cell r="F1463" t="str">
            <v>1000 m3</v>
          </cell>
          <cell r="G1463">
            <v>40884</v>
          </cell>
        </row>
        <row r="1464">
          <cell r="A1464" t="str">
            <v>RW-Consumption-Lithuania-2009</v>
          </cell>
          <cell r="B1464" t="str">
            <v>RW-Consumption</v>
          </cell>
          <cell r="C1464" t="str">
            <v>Lithuania</v>
          </cell>
          <cell r="D1464">
            <v>2009</v>
          </cell>
          <cell r="E1464">
            <v>4891.8249999999998</v>
          </cell>
          <cell r="F1464" t="str">
            <v>1000 m3</v>
          </cell>
          <cell r="G1464">
            <v>40884</v>
          </cell>
        </row>
        <row r="1465">
          <cell r="A1465" t="str">
            <v>RW-Consumption-Ukraine-2009</v>
          </cell>
          <cell r="B1465" t="str">
            <v>RW-Consumption</v>
          </cell>
          <cell r="C1465" t="str">
            <v>Ukraine</v>
          </cell>
          <cell r="D1465">
            <v>2009</v>
          </cell>
          <cell r="E1465">
            <v>10958.411</v>
          </cell>
          <cell r="F1465" t="str">
            <v>1000 m3</v>
          </cell>
          <cell r="G1465">
            <v>40884</v>
          </cell>
        </row>
        <row r="1466">
          <cell r="A1466" t="str">
            <v>RW-Consumption-Armenia-2009</v>
          </cell>
          <cell r="B1466" t="str">
            <v>RW-Consumption</v>
          </cell>
          <cell r="C1466" t="str">
            <v>Armenia</v>
          </cell>
          <cell r="D1466">
            <v>2009</v>
          </cell>
          <cell r="E1466">
            <v>43.265999999999998</v>
          </cell>
          <cell r="F1466" t="str">
            <v>1000 m3</v>
          </cell>
          <cell r="G1466">
            <v>40884</v>
          </cell>
        </row>
        <row r="1467">
          <cell r="A1467" t="str">
            <v>RW-Consumption-Kazakhstan-2009</v>
          </cell>
          <cell r="B1467" t="str">
            <v>RW-Consumption</v>
          </cell>
          <cell r="C1467" t="str">
            <v>Kazakhstan</v>
          </cell>
          <cell r="D1467">
            <v>2009</v>
          </cell>
          <cell r="E1467">
            <v>369.4614876</v>
          </cell>
          <cell r="F1467" t="str">
            <v>1000 m3</v>
          </cell>
          <cell r="G1467">
            <v>40884</v>
          </cell>
        </row>
        <row r="1468">
          <cell r="A1468" t="str">
            <v>RW-Consumption-Hungary-2009</v>
          </cell>
          <cell r="B1468" t="str">
            <v>RW-Consumption</v>
          </cell>
          <cell r="C1468" t="str">
            <v>Hungary</v>
          </cell>
          <cell r="D1468">
            <v>2009</v>
          </cell>
          <cell r="E1468">
            <v>4616.0590000000002</v>
          </cell>
          <cell r="F1468" t="str">
            <v>1000 m3</v>
          </cell>
          <cell r="G1468">
            <v>40884</v>
          </cell>
        </row>
        <row r="1469">
          <cell r="A1469" t="str">
            <v>RW-Consumption-Azerbaijan-2009</v>
          </cell>
          <cell r="B1469" t="str">
            <v>RW-Consumption</v>
          </cell>
          <cell r="C1469" t="str">
            <v>Azerbaijan</v>
          </cell>
          <cell r="D1469">
            <v>2009</v>
          </cell>
          <cell r="E1469">
            <v>14.041</v>
          </cell>
          <cell r="F1469" t="str">
            <v>1000 m3</v>
          </cell>
          <cell r="G1469">
            <v>40884</v>
          </cell>
        </row>
        <row r="1470">
          <cell r="A1470" t="str">
            <v>RW-Consumption-Bosnia and Herzegovina-2009</v>
          </cell>
          <cell r="B1470" t="str">
            <v>RW-Consumption</v>
          </cell>
          <cell r="C1470" t="str">
            <v>Bosnia and Herzegovina</v>
          </cell>
          <cell r="D1470">
            <v>2009</v>
          </cell>
          <cell r="E1470">
            <v>2896.62</v>
          </cell>
          <cell r="F1470" t="str">
            <v>1000 m3</v>
          </cell>
          <cell r="G1470">
            <v>40884</v>
          </cell>
        </row>
        <row r="1471">
          <cell r="A1471" t="str">
            <v>RW-Consumption-Slovak Republic-2009</v>
          </cell>
          <cell r="B1471" t="str">
            <v>RW-Consumption</v>
          </cell>
          <cell r="C1471" t="str">
            <v>Slovak Republic</v>
          </cell>
          <cell r="D1471">
            <v>2009</v>
          </cell>
          <cell r="E1471">
            <v>6966.6859999999997</v>
          </cell>
          <cell r="F1471" t="str">
            <v>1000 m3</v>
          </cell>
          <cell r="G1471">
            <v>40884</v>
          </cell>
        </row>
        <row r="1472">
          <cell r="A1472" t="str">
            <v>RW-Consumption-Montenegro-2009</v>
          </cell>
          <cell r="B1472" t="str">
            <v>RW-Consumption</v>
          </cell>
          <cell r="C1472" t="str">
            <v>Montenegro</v>
          </cell>
          <cell r="D1472">
            <v>2009</v>
          </cell>
          <cell r="E1472">
            <v>333.76737824805201</v>
          </cell>
          <cell r="F1472" t="str">
            <v>1000 m3</v>
          </cell>
          <cell r="G1472">
            <v>40884</v>
          </cell>
        </row>
        <row r="1473">
          <cell r="A1473" t="str">
            <v>RW-Consumption-Liechtenstein-2009</v>
          </cell>
          <cell r="B1473" t="str">
            <v>RW-Consumption</v>
          </cell>
          <cell r="C1473" t="str">
            <v>Liechtenstein</v>
          </cell>
          <cell r="D1473">
            <v>2009</v>
          </cell>
          <cell r="E1473">
            <v>17</v>
          </cell>
          <cell r="F1473" t="str">
            <v>1000 m3</v>
          </cell>
          <cell r="G1473">
            <v>40884</v>
          </cell>
        </row>
        <row r="1474">
          <cell r="A1474" t="str">
            <v>RW-Consumption-Albania-2009</v>
          </cell>
          <cell r="B1474" t="str">
            <v>RW-Consumption</v>
          </cell>
          <cell r="C1474" t="str">
            <v>Albania</v>
          </cell>
          <cell r="D1474">
            <v>2009</v>
          </cell>
          <cell r="E1474">
            <v>373.82299999999998</v>
          </cell>
          <cell r="F1474" t="str">
            <v>1000 m3</v>
          </cell>
          <cell r="G1474">
            <v>40884</v>
          </cell>
        </row>
        <row r="1475">
          <cell r="A1475" t="str">
            <v>RW-Consumption-Turkey-2009</v>
          </cell>
          <cell r="B1475" t="str">
            <v>RW-Consumption</v>
          </cell>
          <cell r="C1475" t="str">
            <v>Turkey</v>
          </cell>
          <cell r="D1475">
            <v>2009</v>
          </cell>
          <cell r="E1475">
            <v>20273.98344</v>
          </cell>
          <cell r="F1475" t="str">
            <v>1000 m3</v>
          </cell>
          <cell r="G1475">
            <v>40884</v>
          </cell>
        </row>
        <row r="1476">
          <cell r="A1476" t="str">
            <v>RW-Consumption-Croatia-2009</v>
          </cell>
          <cell r="B1476" t="str">
            <v>RW-Consumption</v>
          </cell>
          <cell r="C1476" t="str">
            <v>Croatia</v>
          </cell>
          <cell r="D1476">
            <v>2009</v>
          </cell>
          <cell r="E1476">
            <v>3501</v>
          </cell>
          <cell r="F1476" t="str">
            <v>1000 m3</v>
          </cell>
          <cell r="G1476">
            <v>40884</v>
          </cell>
        </row>
        <row r="1477">
          <cell r="A1477" t="str">
            <v>RW-Consumption-Georgia-2009</v>
          </cell>
          <cell r="B1477" t="str">
            <v>RW-Consumption</v>
          </cell>
          <cell r="C1477" t="str">
            <v>Georgia</v>
          </cell>
          <cell r="D1477">
            <v>2009</v>
          </cell>
          <cell r="E1477">
            <v>853.8</v>
          </cell>
          <cell r="F1477" t="str">
            <v>1000 m3</v>
          </cell>
          <cell r="G1477">
            <v>40884</v>
          </cell>
        </row>
        <row r="1478">
          <cell r="A1478" t="str">
            <v>RW-Consumption-Tajikistan-2009</v>
          </cell>
          <cell r="B1478" t="str">
            <v>RW-Consumption</v>
          </cell>
          <cell r="C1478" t="str">
            <v>Tajikistan</v>
          </cell>
          <cell r="D1478">
            <v>2009</v>
          </cell>
          <cell r="E1478">
            <v>90</v>
          </cell>
          <cell r="F1478" t="str">
            <v>1000 m3</v>
          </cell>
          <cell r="G1478">
            <v>40884</v>
          </cell>
        </row>
        <row r="1479">
          <cell r="A1479" t="str">
            <v>RW-Consumption-Turkmenistan-2009</v>
          </cell>
          <cell r="B1479" t="str">
            <v>RW-Consumption</v>
          </cell>
          <cell r="C1479" t="str">
            <v>Turkmenistan</v>
          </cell>
          <cell r="D1479">
            <v>2009</v>
          </cell>
          <cell r="E1479">
            <v>10</v>
          </cell>
          <cell r="F1479" t="str">
            <v>1000 m3</v>
          </cell>
          <cell r="G1479">
            <v>40884</v>
          </cell>
        </row>
        <row r="1480">
          <cell r="A1480" t="str">
            <v>RW-Consumption-Uzbekistan-2009</v>
          </cell>
          <cell r="B1480" t="str">
            <v>RW-Consumption</v>
          </cell>
          <cell r="C1480" t="str">
            <v>Uzbekistan</v>
          </cell>
          <cell r="D1480">
            <v>2009</v>
          </cell>
          <cell r="E1480">
            <v>331.17399999999998</v>
          </cell>
          <cell r="F1480" t="str">
            <v>1000 m3</v>
          </cell>
          <cell r="G1480">
            <v>40884</v>
          </cell>
        </row>
        <row r="1481">
          <cell r="A1481" t="str">
            <v>RW-Consumption-Poland-2009</v>
          </cell>
          <cell r="B1481" t="str">
            <v>RW-Consumption</v>
          </cell>
          <cell r="C1481" t="str">
            <v>Poland</v>
          </cell>
          <cell r="D1481">
            <v>2009</v>
          </cell>
          <cell r="E1481">
            <v>35428.550999999999</v>
          </cell>
          <cell r="F1481" t="str">
            <v>1000 m3</v>
          </cell>
          <cell r="G1481">
            <v>40884</v>
          </cell>
        </row>
        <row r="1482">
          <cell r="A1482" t="str">
            <v>RW-Consumption-Netherlands-2009</v>
          </cell>
          <cell r="B1482" t="str">
            <v>RW-Consumption</v>
          </cell>
          <cell r="C1482" t="str">
            <v>Netherlands</v>
          </cell>
          <cell r="D1482">
            <v>2009</v>
          </cell>
          <cell r="E1482">
            <v>836.93299999999999</v>
          </cell>
          <cell r="F1482" t="str">
            <v>1000 m3</v>
          </cell>
          <cell r="G1482">
            <v>40884</v>
          </cell>
        </row>
        <row r="1483">
          <cell r="A1483" t="str">
            <v>RW-Consumption-Denmark-2009</v>
          </cell>
          <cell r="B1483" t="str">
            <v>RW-Consumption</v>
          </cell>
          <cell r="C1483" t="str">
            <v>Denmark</v>
          </cell>
          <cell r="D1483">
            <v>2009</v>
          </cell>
          <cell r="E1483">
            <v>2215.1370000000002</v>
          </cell>
          <cell r="F1483" t="str">
            <v>1000 m3</v>
          </cell>
          <cell r="G1483">
            <v>40884</v>
          </cell>
        </row>
        <row r="1484">
          <cell r="A1484" t="str">
            <v>RW-Consumption-Finland-2009</v>
          </cell>
          <cell r="B1484" t="str">
            <v>RW-Consumption</v>
          </cell>
          <cell r="C1484" t="str">
            <v>Finland</v>
          </cell>
          <cell r="D1484">
            <v>2009</v>
          </cell>
          <cell r="E1484">
            <v>45763.440999999999</v>
          </cell>
          <cell r="F1484" t="str">
            <v>1000 m3</v>
          </cell>
          <cell r="G1484">
            <v>40884</v>
          </cell>
        </row>
        <row r="1485">
          <cell r="A1485" t="str">
            <v>RW-Consumption-France-2009</v>
          </cell>
          <cell r="B1485" t="str">
            <v>RW-Consumption</v>
          </cell>
          <cell r="C1485" t="str">
            <v>France</v>
          </cell>
          <cell r="D1485">
            <v>2009</v>
          </cell>
          <cell r="E1485">
            <v>50352.732000000004</v>
          </cell>
          <cell r="F1485" t="str">
            <v>1000 m3</v>
          </cell>
          <cell r="G1485">
            <v>40884</v>
          </cell>
        </row>
        <row r="1486">
          <cell r="A1486" t="str">
            <v>RW-Consumption-Italy-2009</v>
          </cell>
          <cell r="B1486" t="str">
            <v>RW-Consumption</v>
          </cell>
          <cell r="C1486" t="str">
            <v>Italy</v>
          </cell>
          <cell r="D1486">
            <v>2009</v>
          </cell>
          <cell r="E1486">
            <v>11710.252</v>
          </cell>
          <cell r="F1486" t="str">
            <v>1000 m3</v>
          </cell>
          <cell r="G1486">
            <v>40884</v>
          </cell>
        </row>
        <row r="1487">
          <cell r="A1487" t="str">
            <v>RW-Consumption-Norway-2009</v>
          </cell>
          <cell r="B1487" t="str">
            <v>RW-Consumption</v>
          </cell>
          <cell r="C1487" t="str">
            <v>Norway</v>
          </cell>
          <cell r="D1487">
            <v>2009</v>
          </cell>
          <cell r="E1487">
            <v>9060.4290000000001</v>
          </cell>
          <cell r="F1487" t="str">
            <v>1000 m3</v>
          </cell>
          <cell r="G1487">
            <v>40884</v>
          </cell>
        </row>
        <row r="1488">
          <cell r="A1488" t="str">
            <v>RW-Consumption-Spain-2009</v>
          </cell>
          <cell r="B1488" t="str">
            <v>RW-Consumption</v>
          </cell>
          <cell r="C1488" t="str">
            <v>Spain</v>
          </cell>
          <cell r="D1488">
            <v>2009</v>
          </cell>
          <cell r="E1488">
            <v>14982.99</v>
          </cell>
          <cell r="F1488" t="str">
            <v>1000 m3</v>
          </cell>
          <cell r="G1488">
            <v>40884</v>
          </cell>
        </row>
        <row r="1489">
          <cell r="A1489" t="str">
            <v>RW-Consumption-Switzerland-2009</v>
          </cell>
          <cell r="B1489" t="str">
            <v>RW-Consumption</v>
          </cell>
          <cell r="C1489" t="str">
            <v>Switzerland</v>
          </cell>
          <cell r="D1489">
            <v>2009</v>
          </cell>
          <cell r="E1489">
            <v>4414.2879999999996</v>
          </cell>
          <cell r="F1489" t="str">
            <v>1000 m3</v>
          </cell>
          <cell r="G1489">
            <v>40884</v>
          </cell>
        </row>
        <row r="1490">
          <cell r="A1490" t="str">
            <v>RW-Consumption-Ireland-2009</v>
          </cell>
          <cell r="B1490" t="str">
            <v>RW-Consumption</v>
          </cell>
          <cell r="C1490" t="str">
            <v>Ireland</v>
          </cell>
          <cell r="D1490">
            <v>2009</v>
          </cell>
          <cell r="E1490">
            <v>2257.4949999999999</v>
          </cell>
          <cell r="F1490" t="str">
            <v>1000 m3</v>
          </cell>
          <cell r="G1490">
            <v>40884</v>
          </cell>
        </row>
        <row r="1491">
          <cell r="A1491" t="str">
            <v>RW-Consumption-Slovenia-2009</v>
          </cell>
          <cell r="B1491" t="str">
            <v>RW-Consumption</v>
          </cell>
          <cell r="C1491" t="str">
            <v>Slovenia</v>
          </cell>
          <cell r="D1491">
            <v>2009</v>
          </cell>
          <cell r="E1491">
            <v>2424.5949999999998</v>
          </cell>
          <cell r="F1491" t="str">
            <v>1000 m3</v>
          </cell>
          <cell r="G1491">
            <v>40884</v>
          </cell>
        </row>
        <row r="1492">
          <cell r="A1492" t="str">
            <v>RW-Consumption-Republic of Moldova-2009</v>
          </cell>
          <cell r="B1492" t="str">
            <v>RW-Consumption</v>
          </cell>
          <cell r="C1492" t="str">
            <v>Republic of Moldova</v>
          </cell>
          <cell r="D1492">
            <v>2009</v>
          </cell>
          <cell r="E1492">
            <v>390.61599999999999</v>
          </cell>
          <cell r="F1492" t="str">
            <v>1000 m3</v>
          </cell>
          <cell r="G1492">
            <v>40884</v>
          </cell>
        </row>
        <row r="1493">
          <cell r="A1493" t="str">
            <v>RW-Consumption-Austria-2009</v>
          </cell>
          <cell r="B1493" t="str">
            <v>RW-Consumption</v>
          </cell>
          <cell r="C1493" t="str">
            <v>Austria</v>
          </cell>
          <cell r="D1493">
            <v>2009</v>
          </cell>
          <cell r="E1493">
            <v>24521.748</v>
          </cell>
          <cell r="F1493" t="str">
            <v>1000 m3</v>
          </cell>
          <cell r="G1493">
            <v>40884</v>
          </cell>
        </row>
        <row r="1494">
          <cell r="A1494" t="str">
            <v>RW-Consumption-Belgium-2009</v>
          </cell>
          <cell r="B1494" t="str">
            <v>RW-Consumption</v>
          </cell>
          <cell r="C1494" t="str">
            <v>Belgium</v>
          </cell>
          <cell r="D1494">
            <v>2009</v>
          </cell>
          <cell r="E1494">
            <v>6810.6120000000001</v>
          </cell>
          <cell r="F1494" t="str">
            <v>1000 m3</v>
          </cell>
          <cell r="G1494">
            <v>40884</v>
          </cell>
        </row>
        <row r="1495">
          <cell r="A1495" t="str">
            <v>RW-Consumption-The fYR of Macedonia-2009</v>
          </cell>
          <cell r="B1495" t="str">
            <v>RW-Consumption</v>
          </cell>
          <cell r="C1495" t="str">
            <v>The fYR of Macedonia</v>
          </cell>
          <cell r="D1495">
            <v>2009</v>
          </cell>
          <cell r="E1495">
            <v>763.20803000000001</v>
          </cell>
          <cell r="F1495" t="str">
            <v>1000 m3</v>
          </cell>
          <cell r="G1495">
            <v>40884</v>
          </cell>
        </row>
        <row r="1496">
          <cell r="A1496" t="str">
            <v>RW-Consumption-Belarus-2009</v>
          </cell>
          <cell r="B1496" t="str">
            <v>RW-Consumption</v>
          </cell>
          <cell r="C1496" t="str">
            <v>Belarus</v>
          </cell>
          <cell r="D1496">
            <v>2009</v>
          </cell>
          <cell r="E1496">
            <v>7337.7665360000001</v>
          </cell>
          <cell r="F1496" t="str">
            <v>1000 m3</v>
          </cell>
          <cell r="G1496">
            <v>40884</v>
          </cell>
        </row>
        <row r="1497">
          <cell r="A1497" t="str">
            <v>RW-Consumption-Russian Federation-2009</v>
          </cell>
          <cell r="B1497" t="str">
            <v>RW-Consumption</v>
          </cell>
          <cell r="C1497" t="str">
            <v>Russian Federation</v>
          </cell>
          <cell r="D1497">
            <v>2009</v>
          </cell>
          <cell r="E1497">
            <v>129170.64478</v>
          </cell>
          <cell r="F1497" t="str">
            <v>1000 m3</v>
          </cell>
          <cell r="G1497">
            <v>40884</v>
          </cell>
        </row>
        <row r="1498">
          <cell r="A1498" t="str">
            <v>RW-Consumption-Portugal-2009</v>
          </cell>
          <cell r="B1498" t="str">
            <v>RW-Consumption</v>
          </cell>
          <cell r="C1498" t="str">
            <v>Portugal</v>
          </cell>
          <cell r="D1498">
            <v>2009</v>
          </cell>
          <cell r="E1498">
            <v>9420.3919999999998</v>
          </cell>
          <cell r="F1498" t="str">
            <v>1000 m3</v>
          </cell>
          <cell r="G1498">
            <v>40884</v>
          </cell>
        </row>
        <row r="1499">
          <cell r="A1499" t="str">
            <v>RW-Consumption-Greece-2009</v>
          </cell>
          <cell r="B1499" t="str">
            <v>RW-Consumption</v>
          </cell>
          <cell r="C1499" t="str">
            <v>Greece</v>
          </cell>
          <cell r="D1499">
            <v>2009</v>
          </cell>
          <cell r="E1499">
            <v>2197.556</v>
          </cell>
          <cell r="F1499" t="str">
            <v>1000 m3</v>
          </cell>
          <cell r="G1499">
            <v>40884</v>
          </cell>
        </row>
        <row r="1500">
          <cell r="A1500" t="str">
            <v>RW-Consumption-Iceland-2009</v>
          </cell>
          <cell r="B1500" t="str">
            <v>RW-Consumption</v>
          </cell>
          <cell r="C1500" t="str">
            <v>Iceland</v>
          </cell>
          <cell r="D1500">
            <v>2009</v>
          </cell>
          <cell r="E1500">
            <v>1.59</v>
          </cell>
          <cell r="F1500" t="str">
            <v>1000 m3</v>
          </cell>
          <cell r="G1500">
            <v>40884</v>
          </cell>
        </row>
        <row r="1501">
          <cell r="A1501" t="str">
            <v>RW-Consumption-United States-2009</v>
          </cell>
          <cell r="B1501" t="str">
            <v>RW-Consumption</v>
          </cell>
          <cell r="C1501" t="str">
            <v>United States</v>
          </cell>
          <cell r="D1501">
            <v>2009</v>
          </cell>
          <cell r="E1501">
            <v>323960.377897634</v>
          </cell>
          <cell r="F1501" t="str">
            <v>1000 m3</v>
          </cell>
          <cell r="G1501">
            <v>40884</v>
          </cell>
        </row>
        <row r="1502">
          <cell r="A1502" t="str">
            <v>RW-Consumption-Luxembourg-2009</v>
          </cell>
          <cell r="B1502" t="str">
            <v>RW-Consumption</v>
          </cell>
          <cell r="C1502" t="str">
            <v>Luxembourg</v>
          </cell>
          <cell r="D1502">
            <v>2009</v>
          </cell>
          <cell r="E1502">
            <v>699.69200000000001</v>
          </cell>
          <cell r="F1502" t="str">
            <v>1000 m3</v>
          </cell>
          <cell r="G1502">
            <v>40884</v>
          </cell>
        </row>
        <row r="1503">
          <cell r="A1503" t="str">
            <v>RW-Consumption-Latvia-2009</v>
          </cell>
          <cell r="B1503" t="str">
            <v>RW-Consumption</v>
          </cell>
          <cell r="C1503" t="str">
            <v>Latvia</v>
          </cell>
          <cell r="D1503">
            <v>2009</v>
          </cell>
          <cell r="E1503">
            <v>7020.0540000000001</v>
          </cell>
          <cell r="F1503" t="str">
            <v>1000 m3</v>
          </cell>
          <cell r="G1503">
            <v>40884</v>
          </cell>
        </row>
        <row r="1504">
          <cell r="A1504" t="str">
            <v>FW-WC-Consumption-Norway-2009</v>
          </cell>
          <cell r="B1504" t="str">
            <v>FW-WC-Consumption</v>
          </cell>
          <cell r="C1504" t="str">
            <v>Norway</v>
          </cell>
          <cell r="D1504">
            <v>2009</v>
          </cell>
          <cell r="E1504">
            <v>2364.5320000000002</v>
          </cell>
          <cell r="F1504" t="str">
            <v>1000 m3</v>
          </cell>
          <cell r="G1504">
            <v>40884</v>
          </cell>
        </row>
        <row r="1505">
          <cell r="A1505" t="str">
            <v>FW-WC-Consumption-Tajikistan-2009</v>
          </cell>
          <cell r="B1505" t="str">
            <v>FW-WC-Consumption</v>
          </cell>
          <cell r="C1505" t="str">
            <v>Tajikistan</v>
          </cell>
          <cell r="D1505">
            <v>2009</v>
          </cell>
          <cell r="E1505">
            <v>90</v>
          </cell>
          <cell r="F1505" t="str">
            <v>1000 m3</v>
          </cell>
          <cell r="G1505">
            <v>40884</v>
          </cell>
        </row>
        <row r="1506">
          <cell r="A1506" t="str">
            <v>FW-WC-Consumption-Malta-2009</v>
          </cell>
          <cell r="B1506" t="str">
            <v>FW-WC-Consumption</v>
          </cell>
          <cell r="C1506" t="str">
            <v>Malta</v>
          </cell>
          <cell r="D1506">
            <v>2009</v>
          </cell>
          <cell r="E1506">
            <v>2.1000000000000001E-2</v>
          </cell>
          <cell r="F1506" t="str">
            <v>1000 m3</v>
          </cell>
          <cell r="G1506">
            <v>40884</v>
          </cell>
        </row>
        <row r="1507">
          <cell r="A1507" t="str">
            <v>FW-WC-Consumption-Switzerland-2009</v>
          </cell>
          <cell r="B1507" t="str">
            <v>FW-WC-Consumption</v>
          </cell>
          <cell r="C1507" t="str">
            <v>Switzerland</v>
          </cell>
          <cell r="D1507">
            <v>2009</v>
          </cell>
          <cell r="E1507">
            <v>1401.7059999999999</v>
          </cell>
          <cell r="F1507" t="str">
            <v>1000 m3</v>
          </cell>
          <cell r="G1507">
            <v>40884</v>
          </cell>
        </row>
        <row r="1508">
          <cell r="A1508" t="str">
            <v>FW-WC-Consumption-Croatia-2009</v>
          </cell>
          <cell r="B1508" t="str">
            <v>FW-WC-Consumption</v>
          </cell>
          <cell r="C1508" t="str">
            <v>Croatia</v>
          </cell>
          <cell r="D1508">
            <v>2009</v>
          </cell>
          <cell r="E1508">
            <v>554</v>
          </cell>
          <cell r="F1508" t="str">
            <v>1000 m3</v>
          </cell>
          <cell r="G1508">
            <v>40884</v>
          </cell>
        </row>
        <row r="1509">
          <cell r="A1509" t="str">
            <v>FW-WC-Consumption-Slovenia-2009</v>
          </cell>
          <cell r="B1509" t="str">
            <v>FW-WC-Consumption</v>
          </cell>
          <cell r="C1509" t="str">
            <v>Slovenia</v>
          </cell>
          <cell r="D1509">
            <v>2009</v>
          </cell>
          <cell r="E1509">
            <v>820.39099999999996</v>
          </cell>
          <cell r="F1509" t="str">
            <v>1000 m3</v>
          </cell>
          <cell r="G1509">
            <v>40884</v>
          </cell>
        </row>
        <row r="1510">
          <cell r="A1510" t="str">
            <v>FW-WC-Consumption-The fYR of Macedonia-2009</v>
          </cell>
          <cell r="B1510" t="str">
            <v>FW-WC-Consumption</v>
          </cell>
          <cell r="C1510" t="str">
            <v>The fYR of Macedonia</v>
          </cell>
          <cell r="D1510">
            <v>2009</v>
          </cell>
          <cell r="E1510">
            <v>571.97619999999995</v>
          </cell>
          <cell r="F1510" t="str">
            <v>1000 m3</v>
          </cell>
          <cell r="G1510">
            <v>40884</v>
          </cell>
        </row>
        <row r="1511">
          <cell r="A1511" t="str">
            <v>FW-WC-Consumption-United Kingdom-2009</v>
          </cell>
          <cell r="B1511" t="str">
            <v>FW-WC-Consumption</v>
          </cell>
          <cell r="C1511" t="str">
            <v>United Kingdom</v>
          </cell>
          <cell r="D1511">
            <v>2009</v>
          </cell>
          <cell r="E1511">
            <v>938.07899999999995</v>
          </cell>
          <cell r="F1511" t="str">
            <v>1000 m3</v>
          </cell>
          <cell r="G1511">
            <v>40884</v>
          </cell>
        </row>
        <row r="1512">
          <cell r="A1512" t="str">
            <v>FW-WC-Consumption-Ukraine-2009</v>
          </cell>
          <cell r="B1512" t="str">
            <v>FW-WC-Consumption</v>
          </cell>
          <cell r="C1512" t="str">
            <v>Ukraine</v>
          </cell>
          <cell r="D1512">
            <v>2009</v>
          </cell>
          <cell r="E1512">
            <v>7225.6109999999999</v>
          </cell>
          <cell r="F1512" t="str">
            <v>1000 m3</v>
          </cell>
          <cell r="G1512">
            <v>40884</v>
          </cell>
        </row>
        <row r="1513">
          <cell r="A1513" t="str">
            <v>FW-WC-Consumption-Albania-2009</v>
          </cell>
          <cell r="B1513" t="str">
            <v>FW-WC-Consumption</v>
          </cell>
          <cell r="C1513" t="str">
            <v>Albania</v>
          </cell>
          <cell r="D1513">
            <v>2009</v>
          </cell>
          <cell r="E1513">
            <v>293.7</v>
          </cell>
          <cell r="F1513" t="str">
            <v>1000 m3</v>
          </cell>
          <cell r="G1513">
            <v>40884</v>
          </cell>
        </row>
        <row r="1514">
          <cell r="A1514" t="str">
            <v>FW-WC-Consumption-Liechtenstein-2009</v>
          </cell>
          <cell r="B1514" t="str">
            <v>FW-WC-Consumption</v>
          </cell>
          <cell r="C1514" t="str">
            <v>Liechtenstein</v>
          </cell>
          <cell r="D1514">
            <v>2009</v>
          </cell>
          <cell r="E1514">
            <v>14</v>
          </cell>
          <cell r="F1514" t="str">
            <v>1000 m3</v>
          </cell>
          <cell r="G1514">
            <v>40884</v>
          </cell>
        </row>
        <row r="1515">
          <cell r="A1515" t="str">
            <v>FW-WC-Consumption-Azerbaijan-2009</v>
          </cell>
          <cell r="B1515" t="str">
            <v>FW-WC-Consumption</v>
          </cell>
          <cell r="C1515" t="str">
            <v>Azerbaijan</v>
          </cell>
          <cell r="D1515">
            <v>2009</v>
          </cell>
          <cell r="E1515">
            <v>4.7190000000000003</v>
          </cell>
          <cell r="F1515" t="str">
            <v>1000 m3</v>
          </cell>
          <cell r="G1515">
            <v>40884</v>
          </cell>
        </row>
        <row r="1516">
          <cell r="A1516" t="str">
            <v>FW-WC-Consumption-Portugal-2009</v>
          </cell>
          <cell r="B1516" t="str">
            <v>FW-WC-Consumption</v>
          </cell>
          <cell r="C1516" t="str">
            <v>Portugal</v>
          </cell>
          <cell r="D1516">
            <v>2009</v>
          </cell>
          <cell r="E1516">
            <v>585.87</v>
          </cell>
          <cell r="F1516" t="str">
            <v>1000 m3</v>
          </cell>
          <cell r="G1516">
            <v>40884</v>
          </cell>
        </row>
        <row r="1517">
          <cell r="A1517" t="str">
            <v>FW-WC-Consumption-Kyrgyzstan-2009</v>
          </cell>
          <cell r="B1517" t="str">
            <v>FW-WC-Consumption</v>
          </cell>
          <cell r="C1517" t="str">
            <v>Kyrgyzstan</v>
          </cell>
          <cell r="D1517">
            <v>2009</v>
          </cell>
          <cell r="E1517">
            <v>17.96838</v>
          </cell>
          <cell r="F1517" t="str">
            <v>1000 m3</v>
          </cell>
          <cell r="G1517">
            <v>40884</v>
          </cell>
        </row>
        <row r="1518">
          <cell r="A1518" t="str">
            <v>FW-WC-Consumption-Netherlands-2009</v>
          </cell>
          <cell r="B1518" t="str">
            <v>FW-WC-Consumption</v>
          </cell>
          <cell r="C1518" t="str">
            <v>Netherlands</v>
          </cell>
          <cell r="D1518">
            <v>2009</v>
          </cell>
          <cell r="E1518">
            <v>269.5</v>
          </cell>
          <cell r="F1518" t="str">
            <v>1000 m3</v>
          </cell>
          <cell r="G1518">
            <v>40884</v>
          </cell>
        </row>
        <row r="1519">
          <cell r="A1519" t="str">
            <v>FW-WC-Consumption-Belgium-2009</v>
          </cell>
          <cell r="B1519" t="str">
            <v>FW-WC-Consumption</v>
          </cell>
          <cell r="C1519" t="str">
            <v>Belgium</v>
          </cell>
          <cell r="D1519">
            <v>2009</v>
          </cell>
          <cell r="E1519">
            <v>774.84400000000005</v>
          </cell>
          <cell r="F1519" t="str">
            <v>1000 m3</v>
          </cell>
          <cell r="G1519">
            <v>40884</v>
          </cell>
        </row>
        <row r="1520">
          <cell r="A1520" t="str">
            <v>FW-WC-Consumption-Turkmenistan-2009</v>
          </cell>
          <cell r="B1520" t="str">
            <v>FW-WC-Consumption</v>
          </cell>
          <cell r="C1520" t="str">
            <v>Turkmenistan</v>
          </cell>
          <cell r="D1520">
            <v>2009</v>
          </cell>
          <cell r="E1520">
            <v>10</v>
          </cell>
          <cell r="F1520" t="str">
            <v>1000 m3</v>
          </cell>
          <cell r="G1520">
            <v>40884</v>
          </cell>
        </row>
        <row r="1521">
          <cell r="A1521" t="str">
            <v>FW-WC-Consumption-Bosnia and Herzegovina-2009</v>
          </cell>
          <cell r="B1521" t="str">
            <v>FW-WC-Consumption</v>
          </cell>
          <cell r="C1521" t="str">
            <v>Bosnia and Herzegovina</v>
          </cell>
          <cell r="D1521">
            <v>2009</v>
          </cell>
          <cell r="E1521">
            <v>865.76</v>
          </cell>
          <cell r="F1521" t="str">
            <v>1000 m3</v>
          </cell>
          <cell r="G1521">
            <v>40884</v>
          </cell>
        </row>
        <row r="1522">
          <cell r="A1522" t="str">
            <v>FW-WC-Consumption-Armenia-2009</v>
          </cell>
          <cell r="B1522" t="str">
            <v>FW-WC-Consumption</v>
          </cell>
          <cell r="C1522" t="str">
            <v>Armenia</v>
          </cell>
          <cell r="D1522">
            <v>2009</v>
          </cell>
          <cell r="E1522">
            <v>40.146999999999998</v>
          </cell>
          <cell r="F1522" t="str">
            <v>1000 m3</v>
          </cell>
          <cell r="G1522">
            <v>40884</v>
          </cell>
        </row>
        <row r="1523">
          <cell r="A1523" t="str">
            <v>FW-WC-Consumption-Georgia-2009</v>
          </cell>
          <cell r="B1523" t="str">
            <v>FW-WC-Consumption</v>
          </cell>
          <cell r="C1523" t="str">
            <v>Georgia</v>
          </cell>
          <cell r="D1523">
            <v>2009</v>
          </cell>
          <cell r="E1523">
            <v>733</v>
          </cell>
          <cell r="F1523" t="str">
            <v>1000 m3</v>
          </cell>
          <cell r="G1523">
            <v>40884</v>
          </cell>
        </row>
        <row r="1524">
          <cell r="A1524" t="str">
            <v>FW-WC-Consumption-Belarus-2009</v>
          </cell>
          <cell r="B1524" t="str">
            <v>FW-WC-Consumption</v>
          </cell>
          <cell r="C1524" t="str">
            <v>Belarus</v>
          </cell>
          <cell r="D1524">
            <v>2009</v>
          </cell>
          <cell r="E1524">
            <v>2089.915536</v>
          </cell>
          <cell r="F1524" t="str">
            <v>1000 m3</v>
          </cell>
          <cell r="G1524">
            <v>40884</v>
          </cell>
        </row>
        <row r="1525">
          <cell r="A1525" t="str">
            <v>FW-WC-Consumption-Luxembourg-2009</v>
          </cell>
          <cell r="B1525" t="str">
            <v>FW-WC-Consumption</v>
          </cell>
          <cell r="C1525" t="str">
            <v>Luxembourg</v>
          </cell>
          <cell r="D1525">
            <v>2009</v>
          </cell>
          <cell r="E1525">
            <v>30.940999999999999</v>
          </cell>
          <cell r="F1525" t="str">
            <v>1000 m3</v>
          </cell>
          <cell r="G1525">
            <v>40884</v>
          </cell>
        </row>
        <row r="1526">
          <cell r="A1526" t="str">
            <v>FW-WC-Consumption-Greece-2009</v>
          </cell>
          <cell r="B1526" t="str">
            <v>FW-WC-Consumption</v>
          </cell>
          <cell r="C1526" t="str">
            <v>Greece</v>
          </cell>
          <cell r="D1526">
            <v>2009</v>
          </cell>
          <cell r="E1526">
            <v>1109.76</v>
          </cell>
          <cell r="F1526" t="str">
            <v>1000 m3</v>
          </cell>
          <cell r="G1526">
            <v>40884</v>
          </cell>
        </row>
        <row r="1527">
          <cell r="A1527" t="str">
            <v>FW-WC-Consumption-Serbia-2009</v>
          </cell>
          <cell r="B1527" t="str">
            <v>FW-WC-Consumption</v>
          </cell>
          <cell r="C1527" t="str">
            <v>Serbia</v>
          </cell>
          <cell r="D1527">
            <v>2009</v>
          </cell>
          <cell r="E1527">
            <v>1778</v>
          </cell>
          <cell r="F1527" t="str">
            <v>1000 m3</v>
          </cell>
          <cell r="G1527">
            <v>40884</v>
          </cell>
        </row>
        <row r="1528">
          <cell r="A1528" t="str">
            <v>FW-WC-Consumption-Montenegro-2009</v>
          </cell>
          <cell r="B1528" t="str">
            <v>FW-WC-Consumption</v>
          </cell>
          <cell r="C1528" t="str">
            <v>Montenegro</v>
          </cell>
          <cell r="D1528">
            <v>2009</v>
          </cell>
          <cell r="E1528">
            <v>153.087082910015</v>
          </cell>
          <cell r="F1528" t="str">
            <v>1000 m3</v>
          </cell>
          <cell r="G1528">
            <v>40884</v>
          </cell>
        </row>
        <row r="1529">
          <cell r="A1529" t="str">
            <v>FW-WC-Consumption-Uzbekistan-2009</v>
          </cell>
          <cell r="B1529" t="str">
            <v>FW-WC-Consumption</v>
          </cell>
          <cell r="C1529" t="str">
            <v>Uzbekistan</v>
          </cell>
          <cell r="D1529">
            <v>2009</v>
          </cell>
          <cell r="E1529">
            <v>22</v>
          </cell>
          <cell r="F1529" t="str">
            <v>1000 m3</v>
          </cell>
          <cell r="G1529">
            <v>40884</v>
          </cell>
        </row>
        <row r="1530">
          <cell r="A1530" t="str">
            <v>FW-WC-Consumption-Kazakhstan-2009</v>
          </cell>
          <cell r="B1530" t="str">
            <v>FW-WC-Consumption</v>
          </cell>
          <cell r="C1530" t="str">
            <v>Kazakhstan</v>
          </cell>
          <cell r="D1530">
            <v>2009</v>
          </cell>
          <cell r="E1530">
            <v>243</v>
          </cell>
          <cell r="F1530" t="str">
            <v>1000 m3</v>
          </cell>
          <cell r="G1530">
            <v>40884</v>
          </cell>
        </row>
        <row r="1531">
          <cell r="A1531" t="str">
            <v>FW-WC-Consumption-Spain-2009</v>
          </cell>
          <cell r="B1531" t="str">
            <v>FW-WC-Consumption</v>
          </cell>
          <cell r="C1531" t="str">
            <v>Spain</v>
          </cell>
          <cell r="D1531">
            <v>2009</v>
          </cell>
          <cell r="E1531">
            <v>2021.9490000000001</v>
          </cell>
          <cell r="F1531" t="str">
            <v>1000 m3</v>
          </cell>
          <cell r="G1531">
            <v>40884</v>
          </cell>
        </row>
        <row r="1532">
          <cell r="A1532" t="str">
            <v>FW-WC-Consumption-Germany-2009</v>
          </cell>
          <cell r="B1532" t="str">
            <v>FW-WC-Consumption</v>
          </cell>
          <cell r="C1532" t="str">
            <v>Germany</v>
          </cell>
          <cell r="D1532">
            <v>2009</v>
          </cell>
          <cell r="E1532">
            <v>9304.0519999999997</v>
          </cell>
          <cell r="F1532" t="str">
            <v>1000 m3</v>
          </cell>
          <cell r="G1532">
            <v>40884</v>
          </cell>
        </row>
        <row r="1533">
          <cell r="A1533" t="str">
            <v>FW-WC-Consumption-Hungary-2009</v>
          </cell>
          <cell r="B1533" t="str">
            <v>FW-WC-Consumption</v>
          </cell>
          <cell r="C1533" t="str">
            <v>Hungary</v>
          </cell>
          <cell r="D1533">
            <v>2009</v>
          </cell>
          <cell r="E1533">
            <v>2741.04</v>
          </cell>
          <cell r="F1533" t="str">
            <v>1000 m3</v>
          </cell>
          <cell r="G1533">
            <v>40884</v>
          </cell>
        </row>
        <row r="1534">
          <cell r="A1534" t="str">
            <v>FW-WC-Consumption-Italy-2009</v>
          </cell>
          <cell r="B1534" t="str">
            <v>FW-WC-Consumption</v>
          </cell>
          <cell r="C1534" t="str">
            <v>Italy</v>
          </cell>
          <cell r="D1534">
            <v>2009</v>
          </cell>
          <cell r="E1534">
            <v>6305.7290000000003</v>
          </cell>
          <cell r="F1534" t="str">
            <v>1000 m3</v>
          </cell>
          <cell r="G1534">
            <v>40884</v>
          </cell>
        </row>
        <row r="1535">
          <cell r="A1535" t="str">
            <v>FW-WC-Consumption-Bulgaria-2009</v>
          </cell>
          <cell r="B1535" t="str">
            <v>FW-WC-Consumption</v>
          </cell>
          <cell r="C1535" t="str">
            <v>Bulgaria</v>
          </cell>
          <cell r="D1535">
            <v>2009</v>
          </cell>
          <cell r="E1535">
            <v>2305.1460000000002</v>
          </cell>
          <cell r="F1535" t="str">
            <v>1000 m3</v>
          </cell>
          <cell r="G1535">
            <v>40884</v>
          </cell>
        </row>
        <row r="1536">
          <cell r="A1536" t="str">
            <v>FW-WC-Consumption-Denmark-2009</v>
          </cell>
          <cell r="B1536" t="str">
            <v>FW-WC-Consumption</v>
          </cell>
          <cell r="C1536" t="str">
            <v>Denmark</v>
          </cell>
          <cell r="D1536">
            <v>2009</v>
          </cell>
          <cell r="E1536">
            <v>1278.432</v>
          </cell>
          <cell r="F1536" t="str">
            <v>1000 m3</v>
          </cell>
          <cell r="G1536">
            <v>40884</v>
          </cell>
        </row>
        <row r="1537">
          <cell r="A1537" t="str">
            <v>FW-WC-Consumption-Israel-2009</v>
          </cell>
          <cell r="B1537" t="str">
            <v>FW-WC-Consumption</v>
          </cell>
          <cell r="C1537" t="str">
            <v>Israel</v>
          </cell>
          <cell r="D1537">
            <v>2009</v>
          </cell>
          <cell r="E1537">
            <v>2.0430000000000001</v>
          </cell>
          <cell r="F1537" t="str">
            <v>1000 m3</v>
          </cell>
          <cell r="G1537">
            <v>40884</v>
          </cell>
        </row>
        <row r="1538">
          <cell r="A1538" t="str">
            <v>FW-WC-Consumption-Latvia-2009</v>
          </cell>
          <cell r="B1538" t="str">
            <v>FW-WC-Consumption</v>
          </cell>
          <cell r="C1538" t="str">
            <v>Latvia</v>
          </cell>
          <cell r="D1538">
            <v>2009</v>
          </cell>
          <cell r="E1538">
            <v>696.33799999999997</v>
          </cell>
          <cell r="F1538" t="str">
            <v>1000 m3</v>
          </cell>
          <cell r="G1538">
            <v>40884</v>
          </cell>
        </row>
        <row r="1539">
          <cell r="A1539" t="str">
            <v>FW-WC-Consumption-Estonia-2009</v>
          </cell>
          <cell r="B1539" t="str">
            <v>FW-WC-Consumption</v>
          </cell>
          <cell r="C1539" t="str">
            <v>Estonia</v>
          </cell>
          <cell r="D1539">
            <v>2009</v>
          </cell>
          <cell r="E1539">
            <v>1121.8810000000001</v>
          </cell>
          <cell r="F1539" t="str">
            <v>1000 m3</v>
          </cell>
          <cell r="G1539">
            <v>40884</v>
          </cell>
        </row>
        <row r="1540">
          <cell r="A1540" t="str">
            <v>FW-WC-Consumption-Lithuania-2009</v>
          </cell>
          <cell r="B1540" t="str">
            <v>FW-WC-Consumption</v>
          </cell>
          <cell r="C1540" t="str">
            <v>Lithuania</v>
          </cell>
          <cell r="D1540">
            <v>2009</v>
          </cell>
          <cell r="E1540">
            <v>1724.8910000000001</v>
          </cell>
          <cell r="F1540" t="str">
            <v>1000 m3</v>
          </cell>
          <cell r="G1540">
            <v>40884</v>
          </cell>
        </row>
        <row r="1541">
          <cell r="A1541" t="str">
            <v>FW-WC-Consumption-Ireland-2009</v>
          </cell>
          <cell r="B1541" t="str">
            <v>FW-WC-Consumption</v>
          </cell>
          <cell r="C1541" t="str">
            <v>Ireland</v>
          </cell>
          <cell r="D1541">
            <v>2009</v>
          </cell>
          <cell r="E1541">
            <v>84.221999999999994</v>
          </cell>
          <cell r="F1541" t="str">
            <v>1000 m3</v>
          </cell>
          <cell r="G1541">
            <v>40884</v>
          </cell>
        </row>
        <row r="1542">
          <cell r="A1542" t="str">
            <v>FW-WC-Consumption-Sweden-2009</v>
          </cell>
          <cell r="B1542" t="str">
            <v>FW-WC-Consumption</v>
          </cell>
          <cell r="C1542" t="str">
            <v>Sweden</v>
          </cell>
          <cell r="D1542">
            <v>2009</v>
          </cell>
          <cell r="E1542">
            <v>6405.7219999999998</v>
          </cell>
          <cell r="F1542" t="str">
            <v>1000 m3</v>
          </cell>
          <cell r="G1542">
            <v>40884</v>
          </cell>
        </row>
        <row r="1543">
          <cell r="A1543" t="str">
            <v>FW-WC-Consumption-Slovak Republic-2009</v>
          </cell>
          <cell r="B1543" t="str">
            <v>FW-WC-Consumption</v>
          </cell>
          <cell r="C1543" t="str">
            <v>Slovak Republic</v>
          </cell>
          <cell r="D1543">
            <v>2009</v>
          </cell>
          <cell r="E1543">
            <v>497.82</v>
          </cell>
          <cell r="F1543" t="str">
            <v>1000 m3</v>
          </cell>
          <cell r="G1543">
            <v>40884</v>
          </cell>
        </row>
        <row r="1544">
          <cell r="A1544" t="str">
            <v>FW-WC-Consumption-Iceland-2009</v>
          </cell>
          <cell r="B1544" t="str">
            <v>FW-WC-Consumption</v>
          </cell>
          <cell r="C1544" t="str">
            <v>Iceland</v>
          </cell>
          <cell r="D1544">
            <v>2009</v>
          </cell>
          <cell r="E1544">
            <v>0.125</v>
          </cell>
          <cell r="F1544" t="str">
            <v>1000 m3</v>
          </cell>
          <cell r="G1544">
            <v>40884</v>
          </cell>
        </row>
        <row r="1545">
          <cell r="A1545" t="str">
            <v>FW-WC-Consumption-Cyprus-2009</v>
          </cell>
          <cell r="B1545" t="str">
            <v>FW-WC-Consumption</v>
          </cell>
          <cell r="C1545" t="str">
            <v>Cyprus</v>
          </cell>
          <cell r="D1545">
            <v>2009</v>
          </cell>
          <cell r="E1545">
            <v>4.3170000000000002</v>
          </cell>
          <cell r="F1545" t="str">
            <v>1000 m3</v>
          </cell>
          <cell r="G1545">
            <v>40884</v>
          </cell>
        </row>
        <row r="1546">
          <cell r="A1546" t="str">
            <v>FW-WC-Consumption-United States-2009</v>
          </cell>
          <cell r="B1546" t="str">
            <v>FW-WC-Consumption</v>
          </cell>
          <cell r="C1546" t="str">
            <v>United States</v>
          </cell>
          <cell r="D1546">
            <v>2009</v>
          </cell>
          <cell r="E1546">
            <v>40310.355371279897</v>
          </cell>
          <cell r="F1546" t="str">
            <v>1000 m3</v>
          </cell>
          <cell r="G1546">
            <v>40884</v>
          </cell>
        </row>
        <row r="1547">
          <cell r="A1547" t="str">
            <v>FW-WC-Consumption-Austria-2009</v>
          </cell>
          <cell r="B1547" t="str">
            <v>FW-WC-Consumption</v>
          </cell>
          <cell r="C1547" t="str">
            <v>Austria</v>
          </cell>
          <cell r="D1547">
            <v>2009</v>
          </cell>
          <cell r="E1547">
            <v>5070.723</v>
          </cell>
          <cell r="F1547" t="str">
            <v>1000 m3</v>
          </cell>
          <cell r="G1547">
            <v>40884</v>
          </cell>
        </row>
        <row r="1548">
          <cell r="A1548" t="str">
            <v>FW-WC-Consumption-Czech Republic-2009</v>
          </cell>
          <cell r="B1548" t="str">
            <v>FW-WC-Consumption</v>
          </cell>
          <cell r="C1548" t="str">
            <v>Czech Republic</v>
          </cell>
          <cell r="D1548">
            <v>2009</v>
          </cell>
          <cell r="E1548">
            <v>1630.394</v>
          </cell>
          <cell r="F1548" t="str">
            <v>1000 m3</v>
          </cell>
          <cell r="G1548">
            <v>40884</v>
          </cell>
        </row>
        <row r="1549">
          <cell r="A1549" t="str">
            <v>FW-WC-Consumption-Finland-2009</v>
          </cell>
          <cell r="B1549" t="str">
            <v>FW-WC-Consumption</v>
          </cell>
          <cell r="C1549" t="str">
            <v>Finland</v>
          </cell>
          <cell r="D1549">
            <v>2009</v>
          </cell>
          <cell r="E1549">
            <v>5834.8609999999999</v>
          </cell>
          <cell r="F1549" t="str">
            <v>1000 m3</v>
          </cell>
          <cell r="G1549">
            <v>40884</v>
          </cell>
        </row>
        <row r="1550">
          <cell r="A1550" t="str">
            <v>FW-WC-Consumption-Poland-2009</v>
          </cell>
          <cell r="B1550" t="str">
            <v>FW-WC-Consumption</v>
          </cell>
          <cell r="C1550" t="str">
            <v>Poland</v>
          </cell>
          <cell r="D1550">
            <v>2009</v>
          </cell>
          <cell r="E1550">
            <v>4050.6819999999998</v>
          </cell>
          <cell r="F1550" t="str">
            <v>1000 m3</v>
          </cell>
          <cell r="G1550">
            <v>40884</v>
          </cell>
        </row>
        <row r="1551">
          <cell r="A1551" t="str">
            <v>FW-WC-Consumption-Turkey-2009</v>
          </cell>
          <cell r="B1551" t="str">
            <v>FW-WC-Consumption</v>
          </cell>
          <cell r="C1551" t="str">
            <v>Turkey</v>
          </cell>
          <cell r="D1551">
            <v>2009</v>
          </cell>
          <cell r="E1551">
            <v>5112.98344</v>
          </cell>
          <cell r="F1551" t="str">
            <v>1000 m3</v>
          </cell>
          <cell r="G1551">
            <v>40884</v>
          </cell>
        </row>
        <row r="1552">
          <cell r="A1552" t="str">
            <v>FW-WC-Consumption-France-2009</v>
          </cell>
          <cell r="B1552" t="str">
            <v>FW-WC-Consumption</v>
          </cell>
          <cell r="C1552" t="str">
            <v>France</v>
          </cell>
          <cell r="D1552">
            <v>2009</v>
          </cell>
          <cell r="E1552">
            <v>24815.871999999999</v>
          </cell>
          <cell r="F1552" t="str">
            <v>1000 m3</v>
          </cell>
          <cell r="G1552">
            <v>40884</v>
          </cell>
        </row>
        <row r="1553">
          <cell r="A1553" t="str">
            <v>FW-WC-Consumption-Republic of Moldova-2009</v>
          </cell>
          <cell r="B1553" t="str">
            <v>FW-WC-Consumption</v>
          </cell>
          <cell r="C1553" t="str">
            <v>Republic of Moldova</v>
          </cell>
          <cell r="D1553">
            <v>2009</v>
          </cell>
          <cell r="E1553">
            <v>311.16399999999999</v>
          </cell>
          <cell r="F1553" t="str">
            <v>1000 m3</v>
          </cell>
          <cell r="G1553">
            <v>40884</v>
          </cell>
        </row>
        <row r="1554">
          <cell r="A1554" t="str">
            <v>FW-WC-Consumption-Russian Federation-2009</v>
          </cell>
          <cell r="B1554" t="str">
            <v>FW-WC-Consumption</v>
          </cell>
          <cell r="C1554" t="str">
            <v>Russian Federation</v>
          </cell>
          <cell r="D1554">
            <v>2009</v>
          </cell>
          <cell r="E1554">
            <v>37910.644780000002</v>
          </cell>
          <cell r="F1554" t="str">
            <v>1000 m3</v>
          </cell>
          <cell r="G1554">
            <v>40884</v>
          </cell>
        </row>
        <row r="1555">
          <cell r="A1555" t="str">
            <v>FW-WC-Consumption-Canada-2009</v>
          </cell>
          <cell r="B1555" t="str">
            <v>FW-WC-Consumption</v>
          </cell>
          <cell r="C1555" t="str">
            <v>Canada</v>
          </cell>
          <cell r="D1555">
            <v>2009</v>
          </cell>
          <cell r="E1555">
            <v>2925.63350550514</v>
          </cell>
          <cell r="F1555" t="str">
            <v>1000 m3</v>
          </cell>
          <cell r="G1555">
            <v>40884</v>
          </cell>
        </row>
        <row r="1556">
          <cell r="A1556" t="str">
            <v>FW-WC-Consumption-Romania-2009</v>
          </cell>
          <cell r="B1556" t="str">
            <v>FW-WC-Consumption</v>
          </cell>
          <cell r="C1556" t="str">
            <v>Romania</v>
          </cell>
          <cell r="D1556">
            <v>2009</v>
          </cell>
          <cell r="E1556">
            <v>3926.1909999999998</v>
          </cell>
          <cell r="F1556" t="str">
            <v>1000 m3</v>
          </cell>
          <cell r="G1556">
            <v>40884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woodenergy.timber@unece.org" TargetMode="External"/><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2.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mailto:woodenergy.timber@unece.org" TargetMode="External"/><Relationship Id="rId7" Type="http://schemas.openxmlformats.org/officeDocument/2006/relationships/vmlDrawing" Target="../drawings/vmlDrawing2.vml"/><Relationship Id="rId2" Type="http://schemas.openxmlformats.org/officeDocument/2006/relationships/hyperlink" Target="http://www.basel.int/Countries/CountryContacts/tabid/1342/Default.aspx" TargetMode="External"/><Relationship Id="rId1" Type="http://schemas.openxmlformats.org/officeDocument/2006/relationships/hyperlink" Target="http://www2.oecd.org/waste/Countries.asp?q=1" TargetMode="External"/><Relationship Id="rId6" Type="http://schemas.openxmlformats.org/officeDocument/2006/relationships/printerSettings" Target="../printerSettings/printerSettings2.bin"/><Relationship Id="rId5" Type="http://schemas.openxmlformats.org/officeDocument/2006/relationships/hyperlink" Target="http://ec.europa.eu/eurostat/data/database" TargetMode="External"/><Relationship Id="rId4" Type="http://schemas.openxmlformats.org/officeDocument/2006/relationships/hyperlink" Target="http://epp.eurostat.ec.europa.eu/extraction/evalight/EVAlight.jsp?A=1&amp;language=en&amp;root=/theme8/env/env_wasgen" TargetMode="External"/></Relationships>
</file>

<file path=xl/worksheets/_rels/sheet3.xml.rels><?xml version="1.0" encoding="UTF-8" standalone="yes"?>
<Relationships xmlns="http://schemas.openxmlformats.org/package/2006/relationships"><Relationship Id="rId8" Type="http://schemas.openxmlformats.org/officeDocument/2006/relationships/comments" Target="../comments3.xml"/><Relationship Id="rId3" Type="http://schemas.openxmlformats.org/officeDocument/2006/relationships/hyperlink" Target="http://www.basel.int/Countries/CountryContacts/tabid/1342/Default.aspx" TargetMode="External"/><Relationship Id="rId7" Type="http://schemas.openxmlformats.org/officeDocument/2006/relationships/vmlDrawing" Target="../drawings/vmlDrawing3.vml"/><Relationship Id="rId2" Type="http://schemas.openxmlformats.org/officeDocument/2006/relationships/hyperlink" Target="http://www2.oecd.org/waste/Countries.asp?q=1" TargetMode="External"/><Relationship Id="rId1" Type="http://schemas.openxmlformats.org/officeDocument/2006/relationships/hyperlink" Target="mailto:woodenergy.timber@unece.org" TargetMode="External"/><Relationship Id="rId6" Type="http://schemas.openxmlformats.org/officeDocument/2006/relationships/printerSettings" Target="../printerSettings/printerSettings3.bin"/><Relationship Id="rId5" Type="http://schemas.openxmlformats.org/officeDocument/2006/relationships/hyperlink" Target="http://ec.europa.eu/eurostat/data/database" TargetMode="External"/><Relationship Id="rId4" Type="http://schemas.openxmlformats.org/officeDocument/2006/relationships/hyperlink" Target="http://epp.eurostat.ec.europa.eu/extraction/evalight/EVAlight.jsp?A=1&amp;language=en&amp;root=/theme8/env/env_wasgen"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4.bin"/><Relationship Id="rId1" Type="http://schemas.openxmlformats.org/officeDocument/2006/relationships/hyperlink" Target="mailto:woodenergy.info@unece.org" TargetMode="External"/><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8" Type="http://schemas.openxmlformats.org/officeDocument/2006/relationships/vmlDrawing" Target="../drawings/vmlDrawing5.vml"/><Relationship Id="rId3" Type="http://schemas.openxmlformats.org/officeDocument/2006/relationships/hyperlink" Target="mailto:woodenergy.info@unece.org" TargetMode="External"/><Relationship Id="rId7" Type="http://schemas.openxmlformats.org/officeDocument/2006/relationships/printerSettings" Target="../printerSettings/printerSettings5.bin"/><Relationship Id="rId2" Type="http://schemas.openxmlformats.org/officeDocument/2006/relationships/hyperlink" Target="mailto:woodenergy.timber@unece.org" TargetMode="External"/><Relationship Id="rId1" Type="http://schemas.openxmlformats.org/officeDocument/2006/relationships/hyperlink" Target="mailto:woodenergy.info@unece.org" TargetMode="External"/><Relationship Id="rId6" Type="http://schemas.openxmlformats.org/officeDocument/2006/relationships/hyperlink" Target="mailto:woodenergy.timber@unece.org" TargetMode="External"/><Relationship Id="rId5" Type="http://schemas.openxmlformats.org/officeDocument/2006/relationships/hyperlink" Target="mailto:woodenergy.timber@unece.org" TargetMode="External"/><Relationship Id="rId4" Type="http://schemas.openxmlformats.org/officeDocument/2006/relationships/hyperlink" Target="mailto:woodenergy.timber@unece.org" TargetMode="External"/><Relationship Id="rId9"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6.bin"/><Relationship Id="rId1" Type="http://schemas.openxmlformats.org/officeDocument/2006/relationships/hyperlink" Target="mailto:woodenergy.timber@unece.org" TargetMode="External"/><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7.bin"/><Relationship Id="rId1" Type="http://schemas.openxmlformats.org/officeDocument/2006/relationships/hyperlink" Target="http://ec.europa.eu/energy/renewables/transparency_platform/doc/article_22_progress_reports/template_progress_reports__article_22.zip" TargetMode="External"/><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8" Type="http://schemas.openxmlformats.org/officeDocument/2006/relationships/hyperlink" Target="ftp://ftp.fao.org/docrep/fao/010/i0139e/i0139e00.pdf" TargetMode="External"/><Relationship Id="rId13" Type="http://schemas.openxmlformats.org/officeDocument/2006/relationships/hyperlink" Target="http://www.mcpfe.org/files/u1/publications/pdf/state_of_europes_forests_2007.pdf" TargetMode="External"/><Relationship Id="rId18" Type="http://schemas.openxmlformats.org/officeDocument/2006/relationships/hyperlink" Target="http://www.basel.int/text/con-e-rev.pdf" TargetMode="External"/><Relationship Id="rId26" Type="http://schemas.openxmlformats.org/officeDocument/2006/relationships/hyperlink" Target="http://www.klimaaktiv.at/article/archive/12740/" TargetMode="External"/><Relationship Id="rId39" Type="http://schemas.openxmlformats.org/officeDocument/2006/relationships/hyperlink" Target="http://eur-lex.europa.eu/LexUriServ/site/en/oj/2000/l_226/l_22620000906en00030024.pdf" TargetMode="External"/><Relationship Id="rId3" Type="http://schemas.openxmlformats.org/officeDocument/2006/relationships/hyperlink" Target="http://unece.org/trade/timber/mis/jfsq/2007/def2007e.doc" TargetMode="External"/><Relationship Id="rId21" Type="http://schemas.openxmlformats.org/officeDocument/2006/relationships/hyperlink" Target="http://unece.org/trade/timber/mis/jfsq/2007/def2007e.doc" TargetMode="External"/><Relationship Id="rId34" Type="http://schemas.openxmlformats.org/officeDocument/2006/relationships/hyperlink" Target="http://www.ipcc.ch/" TargetMode="External"/><Relationship Id="rId42" Type="http://schemas.openxmlformats.org/officeDocument/2006/relationships/hyperlink" Target="http://www.census.gov/naics/2007/index.html" TargetMode="External"/><Relationship Id="rId7" Type="http://schemas.openxmlformats.org/officeDocument/2006/relationships/hyperlink" Target="ftp://ftp.fao.org/docrep/fao/010/i0139e/i0139e00.pdf" TargetMode="External"/><Relationship Id="rId12" Type="http://schemas.openxmlformats.org/officeDocument/2006/relationships/hyperlink" Target="http://www.fao.org/forestry/media/7797/1/0/" TargetMode="External"/><Relationship Id="rId17" Type="http://schemas.openxmlformats.org/officeDocument/2006/relationships/hyperlink" Target="http://unstats.un.org/unsd/cr/registry/regcst.asp?Cl=17" TargetMode="External"/><Relationship Id="rId25" Type="http://schemas.openxmlformats.org/officeDocument/2006/relationships/hyperlink" Target="http://www.biomassenergycentre.org.uk/portal/page?_pageid=74,18700&amp;_dad=portal&amp;_schema=PORTAL" TargetMode="External"/><Relationship Id="rId33" Type="http://schemas.openxmlformats.org/officeDocument/2006/relationships/hyperlink" Target="http://ec.europa.eu/eurostat/ramon/nomenclatures/index.cfm?TargetUrl=LST_NOM_DTL&amp;StrNom=NACE_1_1&amp;StrLanguageCode=EN&amp;IntPcKey=&amp;StrLayoutCode=HIERARCHIC&amp;CFID=83268228&amp;CFTOKEN=4fc0f645f39c0595-53BAF989-9D62-8670-BD1FF336C0525844&amp;jsessionid=ee30f5388173325295" TargetMode="External"/><Relationship Id="rId38" Type="http://schemas.openxmlformats.org/officeDocument/2006/relationships/hyperlink" Target="http://www.iea.org/" TargetMode="External"/><Relationship Id="rId46" Type="http://schemas.openxmlformats.org/officeDocument/2006/relationships/drawing" Target="../drawings/drawing1.xml"/><Relationship Id="rId2" Type="http://schemas.openxmlformats.org/officeDocument/2006/relationships/hyperlink" Target="http://unece.org/trade/timber/mis/jfsq/2007/def2007e.doc" TargetMode="External"/><Relationship Id="rId16" Type="http://schemas.openxmlformats.org/officeDocument/2006/relationships/hyperlink" Target="http://www.mcpfe.org/files/u1/publications/pdf/state_of_europes_forests_2007.pdf" TargetMode="External"/><Relationship Id="rId20" Type="http://schemas.openxmlformats.org/officeDocument/2006/relationships/hyperlink" Target="http://www.iea.org/textbase/stats/questionnaire/balance.xls" TargetMode="External"/><Relationship Id="rId29" Type="http://schemas.openxmlformats.org/officeDocument/2006/relationships/hyperlink" Target="ftp://ftp.fao.org/docrep/fao/007/j4504e/j4504e00.pdf" TargetMode="External"/><Relationship Id="rId41" Type="http://schemas.openxmlformats.org/officeDocument/2006/relationships/hyperlink" Target="ftp://ftp.fao.org/docrep/fao/007/j4504e/j4504e00.pdf" TargetMode="External"/><Relationship Id="rId1" Type="http://schemas.openxmlformats.org/officeDocument/2006/relationships/hyperlink" Target="http://193.170.148.70/silvavoc/search.asp" TargetMode="External"/><Relationship Id="rId6" Type="http://schemas.openxmlformats.org/officeDocument/2006/relationships/hyperlink" Target="http://en.wikipedia.org/wiki/Tall_oil" TargetMode="External"/><Relationship Id="rId11" Type="http://schemas.openxmlformats.org/officeDocument/2006/relationships/hyperlink" Target="http://www.fao.org/forestry/media/7797/1/0/" TargetMode="External"/><Relationship Id="rId24" Type="http://schemas.openxmlformats.org/officeDocument/2006/relationships/hyperlink" Target="http://www.biomassenergycentre.org.uk/portal/page?_pageid=74,18700&amp;_dad=portal&amp;_schema=PORTAL" TargetMode="External"/><Relationship Id="rId32" Type="http://schemas.openxmlformats.org/officeDocument/2006/relationships/hyperlink" Target="http://ec.europa.eu/taxation_customs/customs/customs_duties/tariff_aspects/combined_nomenclature/index_en.htm" TargetMode="External"/><Relationship Id="rId37" Type="http://schemas.openxmlformats.org/officeDocument/2006/relationships/hyperlink" Target="http://www.iufro.org/" TargetMode="External"/><Relationship Id="rId40" Type="http://schemas.openxmlformats.org/officeDocument/2006/relationships/hyperlink" Target="ftp://ftp.fao.org/docrep/fao/007/j4504e/j4504e00.pdf" TargetMode="External"/><Relationship Id="rId45" Type="http://schemas.openxmlformats.org/officeDocument/2006/relationships/printerSettings" Target="../printerSettings/printerSettings8.bin"/><Relationship Id="rId5" Type="http://schemas.openxmlformats.org/officeDocument/2006/relationships/hyperlink" Target="http://unece.org/trade/timber/mis/jfsq/2007/def2007e.doc" TargetMode="External"/><Relationship Id="rId15" Type="http://schemas.openxmlformats.org/officeDocument/2006/relationships/hyperlink" Target="http://www.ipcc-nggip.iges.or.jp/public/gpglulucf/gpglulucf_files/Glossary_Acronyms_BasicInfo/Glossary.pdf" TargetMode="External"/><Relationship Id="rId23" Type="http://schemas.openxmlformats.org/officeDocument/2006/relationships/hyperlink" Target="http://www.fao.org/docrep/t4470e/t4470e00.HTM" TargetMode="External"/><Relationship Id="rId28" Type="http://schemas.openxmlformats.org/officeDocument/2006/relationships/hyperlink" Target="ftp://ftp.fao.org/docrep/fao/007/j4504e/j4504e00.pdf" TargetMode="External"/><Relationship Id="rId36" Type="http://schemas.openxmlformats.org/officeDocument/2006/relationships/hyperlink" Target="http://unfccc.int/methods_and_science/lulucf/items/3060.php" TargetMode="External"/><Relationship Id="rId10" Type="http://schemas.openxmlformats.org/officeDocument/2006/relationships/hyperlink" Target="http://eur-lex.europa.eu/LexUriServ/LexUriServ.do?uri=OJ:L:2000:226:0003:0024:EN:PDF" TargetMode="External"/><Relationship Id="rId19" Type="http://schemas.openxmlformats.org/officeDocument/2006/relationships/hyperlink" Target="ftp://ftp.fao.org/docrep/fao/007/j4504e/j4504e00.pdf" TargetMode="External"/><Relationship Id="rId31" Type="http://schemas.openxmlformats.org/officeDocument/2006/relationships/hyperlink" Target="http://www.wcoomd.org/home_wco_topics_hsoverviewboxes_tools_and_instruments_hsnomenclaturetable2007.htm" TargetMode="External"/><Relationship Id="rId44" Type="http://schemas.openxmlformats.org/officeDocument/2006/relationships/hyperlink" Target="http://www.canadianbiomassmagazine.ca/torrefaction/biomass-torrefaction-technologies-2728" TargetMode="External"/><Relationship Id="rId4" Type="http://schemas.openxmlformats.org/officeDocument/2006/relationships/hyperlink" Target="http://unece.org/trade/timber/mis/jfsq/2007/def2007e.doc" TargetMode="External"/><Relationship Id="rId9" Type="http://schemas.openxmlformats.org/officeDocument/2006/relationships/hyperlink" Target="http://www.iea.org/textbase/stats/questionnaire/balance.xls" TargetMode="External"/><Relationship Id="rId14" Type="http://schemas.openxmlformats.org/officeDocument/2006/relationships/hyperlink" Target="http://www.fao.org/forestry/media/7797/1/0/" TargetMode="External"/><Relationship Id="rId22" Type="http://schemas.openxmlformats.org/officeDocument/2006/relationships/hyperlink" Target="http://www.biomassenergycentre.org.uk/portal/page?_pageid=74,18700&amp;_dad=portal&amp;_schema=PORTAL" TargetMode="External"/><Relationship Id="rId27" Type="http://schemas.openxmlformats.org/officeDocument/2006/relationships/hyperlink" Target="http://www.klimaaktiv.at/article/archive/12740/" TargetMode="External"/><Relationship Id="rId30" Type="http://schemas.openxmlformats.org/officeDocument/2006/relationships/hyperlink" Target="http://www.ipcc-nggip.iges.or.jp/public/gpglulucf/gpglulucf_files/Glossary_Acronyms_BasicInfo/Glossary.pdf" TargetMode="External"/><Relationship Id="rId35" Type="http://schemas.openxmlformats.org/officeDocument/2006/relationships/hyperlink" Target="http://www.fao.org/" TargetMode="External"/><Relationship Id="rId43" Type="http://schemas.openxmlformats.org/officeDocument/2006/relationships/hyperlink" Target="http://www.klimaaktiv.at/article/archive/127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34998626667073579"/>
  </sheetPr>
  <dimension ref="A1:FR87"/>
  <sheetViews>
    <sheetView showGridLines="0" view="pageLayout" topLeftCell="A29" zoomScale="85" zoomScaleNormal="55" zoomScaleSheetLayoutView="40" zoomScalePageLayoutView="85" workbookViewId="0">
      <selection activeCell="B9" sqref="B9"/>
    </sheetView>
  </sheetViews>
  <sheetFormatPr defaultColWidth="11.453125" defaultRowHeight="12.5"/>
  <cols>
    <col min="1" max="1" width="38.453125" customWidth="1"/>
    <col min="2" max="2" width="20.453125" customWidth="1"/>
    <col min="3" max="3" width="18.453125" customWidth="1"/>
    <col min="4" max="6" width="12.7265625" customWidth="1"/>
    <col min="7" max="7" width="14.453125" bestFit="1" customWidth="1"/>
    <col min="8" max="10" width="12.7265625" customWidth="1"/>
    <col min="11" max="11" width="19.453125" bestFit="1" customWidth="1"/>
    <col min="12" max="12" width="12.7265625" customWidth="1"/>
    <col min="13" max="13" width="19.26953125" customWidth="1"/>
    <col min="14" max="14" width="11.453125" customWidth="1"/>
    <col min="15" max="15" width="22.7265625" bestFit="1" customWidth="1"/>
    <col min="16" max="16" width="18.7265625" bestFit="1" customWidth="1"/>
    <col min="17" max="24" width="11.453125" customWidth="1"/>
    <col min="25" max="25" width="19.453125" bestFit="1" customWidth="1"/>
    <col min="26" max="168" width="11.453125" customWidth="1"/>
    <col min="169" max="169" width="5.7265625" customWidth="1"/>
    <col min="170" max="170" width="8.453125" hidden="1" customWidth="1"/>
    <col min="171" max="171" width="4.453125" hidden="1" customWidth="1"/>
    <col min="172" max="172" width="11.453125" hidden="1" customWidth="1"/>
    <col min="173" max="173" width="41" style="58" hidden="1" customWidth="1"/>
    <col min="174" max="174" width="11.453125" customWidth="1"/>
  </cols>
  <sheetData>
    <row r="1" spans="1:174" s="195" customFormat="1" ht="45" customHeight="1">
      <c r="A1" s="1300" t="s">
        <v>4251</v>
      </c>
      <c r="B1" s="1301"/>
      <c r="C1" s="1301"/>
      <c r="D1" s="1301"/>
      <c r="E1" s="1301"/>
      <c r="F1" s="1301"/>
      <c r="G1" s="1301"/>
      <c r="H1" s="1301"/>
      <c r="I1" s="1301"/>
      <c r="J1" s="1301"/>
      <c r="K1" s="1301"/>
      <c r="L1" s="1301"/>
      <c r="M1" s="1301"/>
      <c r="N1" s="1111"/>
      <c r="O1" s="1111"/>
      <c r="P1" s="1111"/>
      <c r="Q1" s="1111"/>
      <c r="R1" s="1111"/>
      <c r="S1" s="1111"/>
      <c r="T1" s="1111"/>
      <c r="U1" s="1111"/>
      <c r="V1" s="1111"/>
      <c r="W1" s="1111"/>
      <c r="X1" s="1111"/>
      <c r="Y1" s="1111"/>
      <c r="Z1" s="1111"/>
      <c r="AA1" s="1111"/>
      <c r="AB1" s="289"/>
      <c r="AC1" s="289"/>
      <c r="AD1" s="289"/>
      <c r="AE1" s="289"/>
      <c r="AF1" s="289"/>
      <c r="FQ1" s="289"/>
    </row>
    <row r="2" spans="1:174" s="185" customFormat="1" ht="15" customHeight="1">
      <c r="A2" s="1020" t="s">
        <v>2719</v>
      </c>
      <c r="B2" s="1021"/>
      <c r="C2" s="1021"/>
      <c r="D2" s="1021"/>
      <c r="E2" s="1021"/>
      <c r="F2" s="1021"/>
      <c r="G2" s="1021"/>
      <c r="H2" s="1021"/>
      <c r="I2" s="1021"/>
      <c r="J2" s="1021"/>
      <c r="K2" s="1021"/>
      <c r="L2" s="1021"/>
      <c r="M2" s="1021"/>
      <c r="FP2" s="186"/>
      <c r="FQ2" s="376">
        <v>2005</v>
      </c>
    </row>
    <row r="3" spans="1:174" s="185" customFormat="1" ht="15" customHeight="1">
      <c r="A3" s="438"/>
      <c r="B3" s="1021"/>
      <c r="C3" s="1021"/>
      <c r="D3" s="1021"/>
      <c r="E3" s="1021"/>
      <c r="F3" s="1021"/>
      <c r="G3" s="1021"/>
      <c r="H3" s="1021"/>
      <c r="I3" s="1021"/>
      <c r="K3" s="1021"/>
      <c r="L3" s="1021"/>
      <c r="M3" s="1021"/>
      <c r="FP3" s="186"/>
      <c r="FQ3" s="376"/>
    </row>
    <row r="4" spans="1:174" ht="15" customHeight="1">
      <c r="A4" s="442"/>
      <c r="B4" s="442"/>
      <c r="C4" s="442"/>
      <c r="D4" s="442"/>
      <c r="E4" s="442"/>
      <c r="F4" s="442"/>
      <c r="G4" s="442"/>
      <c r="H4" s="442"/>
      <c r="I4" s="442"/>
      <c r="K4" s="442"/>
      <c r="L4" s="442"/>
      <c r="M4" s="442"/>
      <c r="FQ4" s="377">
        <v>2007</v>
      </c>
    </row>
    <row r="5" spans="1:174" ht="15" customHeight="1">
      <c r="A5" s="1185"/>
      <c r="B5" s="1185"/>
      <c r="C5" s="1185"/>
      <c r="D5" s="442"/>
      <c r="E5" s="442"/>
      <c r="F5" s="442"/>
      <c r="G5" s="442"/>
      <c r="H5" s="442"/>
      <c r="I5" s="442"/>
      <c r="K5" s="442"/>
      <c r="L5" s="442"/>
      <c r="M5" s="442"/>
      <c r="N5" s="442"/>
      <c r="FQ5" s="377">
        <v>2009</v>
      </c>
    </row>
    <row r="6" spans="1:174" ht="15" customHeight="1" thickBot="1">
      <c r="A6" s="442"/>
      <c r="B6" s="442"/>
      <c r="C6" s="442"/>
      <c r="D6" s="442"/>
      <c r="E6" s="442"/>
      <c r="F6" s="442"/>
      <c r="G6" s="442"/>
      <c r="H6" s="442"/>
      <c r="K6" s="442"/>
      <c r="L6" s="442"/>
      <c r="N6" s="442"/>
      <c r="FQ6" s="377">
        <v>2011</v>
      </c>
    </row>
    <row r="7" spans="1:174" ht="16" thickBot="1">
      <c r="A7" s="457" t="s">
        <v>2687</v>
      </c>
      <c r="B7" s="1269" t="s">
        <v>1048</v>
      </c>
      <c r="C7" s="1270"/>
      <c r="D7" s="1271"/>
      <c r="E7" s="442"/>
      <c r="F7" s="442"/>
      <c r="G7" s="264"/>
      <c r="H7" s="264"/>
      <c r="K7" s="442"/>
      <c r="L7" s="442"/>
      <c r="N7" s="442"/>
    </row>
    <row r="8" spans="1:174" ht="15" customHeight="1" thickBot="1">
      <c r="A8" s="458" t="s">
        <v>1138</v>
      </c>
      <c r="B8" s="1272">
        <v>2018</v>
      </c>
      <c r="C8" s="1273"/>
      <c r="D8" s="1274"/>
      <c r="E8" s="442"/>
      <c r="F8" s="442"/>
      <c r="G8" s="264"/>
      <c r="H8" s="444"/>
      <c r="K8" s="442"/>
      <c r="L8" s="442"/>
      <c r="N8" s="442"/>
    </row>
    <row r="9" spans="1:174">
      <c r="A9" s="442"/>
      <c r="B9" s="442"/>
      <c r="C9" s="442"/>
      <c r="D9" s="442"/>
      <c r="E9" s="442"/>
      <c r="F9" s="442"/>
      <c r="G9" s="264"/>
      <c r="H9" s="264"/>
      <c r="K9" s="262"/>
      <c r="L9" s="442"/>
      <c r="N9" s="442"/>
      <c r="FQ9" s="263" t="s">
        <v>2850</v>
      </c>
    </row>
    <row r="10" spans="1:174" ht="13" thickBot="1">
      <c r="A10" s="442"/>
      <c r="B10" s="442"/>
      <c r="C10" s="442"/>
      <c r="D10" s="442"/>
      <c r="E10" s="442"/>
      <c r="F10" s="442"/>
      <c r="G10" s="264"/>
      <c r="H10" s="264"/>
      <c r="K10" s="262"/>
      <c r="L10" s="442"/>
      <c r="N10" s="442"/>
      <c r="FQ10" s="58" t="s">
        <v>1139</v>
      </c>
    </row>
    <row r="11" spans="1:174" s="185" customFormat="1" ht="20">
      <c r="A11" s="1278" t="s">
        <v>2666</v>
      </c>
      <c r="B11" s="1279"/>
      <c r="C11" s="1279"/>
      <c r="D11" s="1279"/>
      <c r="E11" s="1279"/>
      <c r="F11" s="1279"/>
      <c r="G11" s="1279"/>
      <c r="H11" s="1279"/>
      <c r="I11" s="1279"/>
      <c r="J11" s="1279"/>
      <c r="K11" s="1279"/>
      <c r="L11" s="1279"/>
      <c r="M11" s="1280"/>
      <c r="N11" s="446"/>
      <c r="P11"/>
      <c r="FI11"/>
      <c r="FQ11" s="58" t="s">
        <v>1225</v>
      </c>
      <c r="FR11"/>
    </row>
    <row r="12" spans="1:174" ht="15" customHeight="1" thickBot="1">
      <c r="A12" s="1305" t="s">
        <v>505</v>
      </c>
      <c r="B12" s="1306"/>
      <c r="C12" s="1306"/>
      <c r="D12" s="1306"/>
      <c r="E12" s="1016"/>
      <c r="F12" s="1016"/>
      <c r="G12" s="1016"/>
      <c r="H12" s="1016"/>
      <c r="I12" s="1016"/>
      <c r="J12" s="1016"/>
      <c r="K12" s="1016"/>
      <c r="L12" s="1016"/>
      <c r="M12" s="1017"/>
      <c r="N12" s="442"/>
      <c r="FQ12" s="58" t="s">
        <v>1208</v>
      </c>
    </row>
    <row r="13" spans="1:174" ht="37.5" customHeight="1">
      <c r="A13" s="1275" t="s">
        <v>2665</v>
      </c>
      <c r="B13" s="1277" t="s">
        <v>1160</v>
      </c>
      <c r="C13" s="1277"/>
      <c r="D13" s="1277"/>
      <c r="E13" s="1245" t="s">
        <v>1369</v>
      </c>
      <c r="F13" s="1245"/>
      <c r="G13" s="1245"/>
      <c r="H13" s="1245"/>
      <c r="I13" s="1245"/>
      <c r="J13" s="1245"/>
      <c r="K13" s="1245"/>
      <c r="L13" s="1245"/>
      <c r="M13" s="1246"/>
      <c r="N13" s="442"/>
      <c r="FQ13" s="58" t="s">
        <v>1140</v>
      </c>
    </row>
    <row r="14" spans="1:174" ht="37.5" customHeight="1" thickBot="1">
      <c r="A14" s="1276"/>
      <c r="B14" s="1247" t="s">
        <v>1311</v>
      </c>
      <c r="C14" s="1247"/>
      <c r="D14" s="1247"/>
      <c r="E14" s="1250" t="s">
        <v>1297</v>
      </c>
      <c r="F14" s="1250"/>
      <c r="G14" s="1250"/>
      <c r="H14" s="1250"/>
      <c r="I14" s="1250"/>
      <c r="J14" s="1250"/>
      <c r="K14" s="1250"/>
      <c r="L14" s="1250"/>
      <c r="M14" s="1251"/>
      <c r="N14" s="442"/>
      <c r="FQ14" s="58" t="s">
        <v>1209</v>
      </c>
    </row>
    <row r="15" spans="1:174" ht="37.5" customHeight="1">
      <c r="A15" s="1262" t="s">
        <v>2843</v>
      </c>
      <c r="B15" s="1264" t="s">
        <v>1320</v>
      </c>
      <c r="C15" s="1264"/>
      <c r="D15" s="1264"/>
      <c r="E15" s="1265" t="s">
        <v>2347</v>
      </c>
      <c r="F15" s="1266"/>
      <c r="G15" s="1266"/>
      <c r="H15" s="1266"/>
      <c r="I15" s="1266"/>
      <c r="J15" s="1266"/>
      <c r="K15" s="1266"/>
      <c r="L15" s="1266"/>
      <c r="M15" s="1267"/>
      <c r="N15" s="442"/>
      <c r="FQ15" s="58" t="s">
        <v>1210</v>
      </c>
    </row>
    <row r="16" spans="1:174" ht="37.5" customHeight="1" thickBot="1">
      <c r="A16" s="1263"/>
      <c r="B16" s="1268" t="s">
        <v>1317</v>
      </c>
      <c r="C16" s="1268"/>
      <c r="D16" s="1268"/>
      <c r="E16" s="1248" t="s">
        <v>1161</v>
      </c>
      <c r="F16" s="1248"/>
      <c r="G16" s="1248"/>
      <c r="H16" s="1248"/>
      <c r="I16" s="1248"/>
      <c r="J16" s="1248"/>
      <c r="K16" s="1248"/>
      <c r="L16" s="1248"/>
      <c r="M16" s="1249"/>
      <c r="N16" s="442"/>
      <c r="FQ16" s="58" t="s">
        <v>1141</v>
      </c>
    </row>
    <row r="17" spans="1:173" ht="37.5" customHeight="1" thickBot="1">
      <c r="A17" s="1091" t="s">
        <v>2844</v>
      </c>
      <c r="B17" s="1255" t="s">
        <v>4250</v>
      </c>
      <c r="C17" s="1255"/>
      <c r="D17" s="1255"/>
      <c r="E17" s="1252" t="s">
        <v>2693</v>
      </c>
      <c r="F17" s="1253"/>
      <c r="G17" s="1253"/>
      <c r="H17" s="1253"/>
      <c r="I17" s="1253"/>
      <c r="J17" s="1253"/>
      <c r="K17" s="1253"/>
      <c r="L17" s="1253"/>
      <c r="M17" s="1254"/>
      <c r="N17" s="442"/>
      <c r="FQ17" s="58" t="s">
        <v>1033</v>
      </c>
    </row>
    <row r="18" spans="1:173" ht="37.5" customHeight="1" thickBot="1">
      <c r="A18" s="1092" t="s">
        <v>2845</v>
      </c>
      <c r="B18" s="1242" t="s">
        <v>1318</v>
      </c>
      <c r="C18" s="1242"/>
      <c r="D18" s="1242"/>
      <c r="E18" s="1243" t="s">
        <v>1356</v>
      </c>
      <c r="F18" s="1243"/>
      <c r="G18" s="1243"/>
      <c r="H18" s="1243"/>
      <c r="I18" s="1243"/>
      <c r="J18" s="1243"/>
      <c r="K18" s="1243"/>
      <c r="L18" s="1243"/>
      <c r="M18" s="1244"/>
      <c r="N18" s="442"/>
      <c r="FQ18" s="58" t="s">
        <v>1034</v>
      </c>
    </row>
    <row r="19" spans="1:173" ht="37.5" customHeight="1">
      <c r="A19" s="1256" t="s">
        <v>4093</v>
      </c>
      <c r="B19" s="1258" t="s">
        <v>1364</v>
      </c>
      <c r="C19" s="1258"/>
      <c r="D19" s="1258"/>
      <c r="E19" s="1245" t="s">
        <v>1370</v>
      </c>
      <c r="F19" s="1259"/>
      <c r="G19" s="1259"/>
      <c r="H19" s="1259"/>
      <c r="I19" s="1259"/>
      <c r="J19" s="1259"/>
      <c r="K19" s="1259"/>
      <c r="L19" s="1259"/>
      <c r="M19" s="1260"/>
      <c r="N19" s="442"/>
      <c r="FQ19" s="58" t="s">
        <v>1220</v>
      </c>
    </row>
    <row r="20" spans="1:173" ht="37.5" customHeight="1" thickBot="1">
      <c r="A20" s="1257"/>
      <c r="B20" s="1261" t="s">
        <v>1363</v>
      </c>
      <c r="C20" s="1261"/>
      <c r="D20" s="1261"/>
      <c r="E20" s="1250" t="s">
        <v>1368</v>
      </c>
      <c r="F20" s="1250"/>
      <c r="G20" s="1250"/>
      <c r="H20" s="1250"/>
      <c r="I20" s="1250"/>
      <c r="J20" s="1250"/>
      <c r="K20" s="1250"/>
      <c r="L20" s="1250"/>
      <c r="M20" s="1251"/>
      <c r="N20" s="442"/>
      <c r="FQ20" s="58" t="s">
        <v>1035</v>
      </c>
    </row>
    <row r="21" spans="1:173" ht="37.5" customHeight="1" thickBot="1">
      <c r="A21" s="1093" t="s">
        <v>2755</v>
      </c>
      <c r="B21" s="1284" t="s">
        <v>2753</v>
      </c>
      <c r="C21" s="1284"/>
      <c r="D21" s="1284"/>
      <c r="E21" s="1281" t="s">
        <v>2754</v>
      </c>
      <c r="F21" s="1282"/>
      <c r="G21" s="1282"/>
      <c r="H21" s="1282"/>
      <c r="I21" s="1282"/>
      <c r="J21" s="1282"/>
      <c r="K21" s="1282"/>
      <c r="L21" s="1282"/>
      <c r="M21" s="1283"/>
      <c r="N21" s="442"/>
      <c r="FQ21" s="58" t="s">
        <v>1036</v>
      </c>
    </row>
    <row r="22" spans="1:173" ht="37.5" customHeight="1">
      <c r="A22" s="1287" t="s">
        <v>2685</v>
      </c>
      <c r="B22" s="1286" t="s">
        <v>1362</v>
      </c>
      <c r="C22" s="1286"/>
      <c r="D22" s="1286"/>
      <c r="E22" s="1245" t="s">
        <v>1366</v>
      </c>
      <c r="F22" s="1245"/>
      <c r="G22" s="1245"/>
      <c r="H22" s="1245"/>
      <c r="I22" s="1245"/>
      <c r="J22" s="1245"/>
      <c r="K22" s="1245"/>
      <c r="L22" s="1245"/>
      <c r="M22" s="1246"/>
      <c r="FQ22" s="58" t="s">
        <v>1037</v>
      </c>
    </row>
    <row r="23" spans="1:173" ht="37.5" customHeight="1" thickBot="1">
      <c r="A23" s="1288"/>
      <c r="B23" s="1285" t="s">
        <v>1319</v>
      </c>
      <c r="C23" s="1285"/>
      <c r="D23" s="1285"/>
      <c r="E23" s="1250" t="s">
        <v>1367</v>
      </c>
      <c r="F23" s="1250"/>
      <c r="G23" s="1250"/>
      <c r="H23" s="1250"/>
      <c r="I23" s="1250"/>
      <c r="J23" s="1250"/>
      <c r="K23" s="1250"/>
      <c r="L23" s="1250"/>
      <c r="M23" s="1251"/>
      <c r="FQ23" s="58" t="s">
        <v>1038</v>
      </c>
    </row>
    <row r="24" spans="1:173" ht="30" customHeight="1" thickBot="1">
      <c r="FQ24" s="58" t="s">
        <v>1039</v>
      </c>
    </row>
    <row r="25" spans="1:173" ht="30" customHeight="1" thickBot="1">
      <c r="A25" s="1189" t="s">
        <v>2853</v>
      </c>
      <c r="B25" s="1190"/>
      <c r="C25" s="1190"/>
      <c r="D25" s="1190"/>
      <c r="E25" s="1190"/>
      <c r="F25" s="1190"/>
      <c r="G25" s="1190"/>
      <c r="H25" s="1190"/>
      <c r="I25" s="1190"/>
      <c r="J25" s="1190"/>
      <c r="K25" s="1190"/>
      <c r="L25" s="1190"/>
      <c r="M25" s="1191"/>
      <c r="FQ25" s="58" t="s">
        <v>1040</v>
      </c>
    </row>
    <row r="26" spans="1:173" ht="30" customHeight="1">
      <c r="A26" s="1278" t="s">
        <v>2852</v>
      </c>
      <c r="B26" s="1279"/>
      <c r="C26" s="1279"/>
      <c r="D26" s="1279"/>
      <c r="E26" s="1279"/>
      <c r="F26" s="1279"/>
      <c r="G26" s="1279"/>
      <c r="H26" s="1279"/>
      <c r="I26" s="1279"/>
      <c r="J26" s="1279"/>
      <c r="K26" s="1279"/>
      <c r="L26" s="1279"/>
      <c r="M26" s="1280"/>
      <c r="FQ26" s="58" t="s">
        <v>1041</v>
      </c>
    </row>
    <row r="27" spans="1:173" ht="33" customHeight="1">
      <c r="A27" s="1227" t="s">
        <v>2851</v>
      </c>
      <c r="B27" s="1228"/>
      <c r="C27" s="1228"/>
      <c r="D27" s="1228"/>
      <c r="E27" s="1228"/>
      <c r="F27" s="1228"/>
      <c r="G27" s="1228"/>
      <c r="H27" s="1228"/>
      <c r="I27" s="1228"/>
      <c r="J27" s="1228"/>
      <c r="K27" s="1228"/>
      <c r="L27" s="1228"/>
      <c r="M27" s="1229"/>
      <c r="FQ27" s="58" t="s">
        <v>1211</v>
      </c>
    </row>
    <row r="28" spans="1:173" ht="13" thickBot="1">
      <c r="A28" s="1087"/>
      <c r="B28" s="1088"/>
      <c r="C28" s="1088"/>
      <c r="D28" s="1088"/>
      <c r="E28" s="1088"/>
      <c r="F28" s="1088"/>
      <c r="G28" s="1088"/>
      <c r="H28" s="1088"/>
      <c r="I28" s="1088"/>
      <c r="J28" s="1088"/>
      <c r="K28" s="1088"/>
      <c r="L28" s="1088"/>
      <c r="M28" s="1089"/>
      <c r="FQ28" s="58" t="s">
        <v>1042</v>
      </c>
    </row>
    <row r="29" spans="1:173" ht="34.5" customHeight="1" thickBot="1">
      <c r="A29" s="1225" t="s">
        <v>2847</v>
      </c>
      <c r="B29" s="1226"/>
      <c r="C29" s="1217" t="s">
        <v>2846</v>
      </c>
      <c r="D29" s="1218"/>
      <c r="E29" s="1194"/>
      <c r="F29" s="1195"/>
      <c r="G29" s="1203" t="s">
        <v>2841</v>
      </c>
      <c r="H29" s="1204"/>
      <c r="I29" s="1207" t="s">
        <v>2842</v>
      </c>
      <c r="J29" s="1208"/>
      <c r="K29" s="1094"/>
      <c r="L29" s="1094"/>
      <c r="M29" s="1095"/>
      <c r="FQ29" t="s">
        <v>1043</v>
      </c>
    </row>
    <row r="30" spans="1:173" ht="20.5" thickTop="1">
      <c r="A30" s="1211">
        <v>2005</v>
      </c>
      <c r="B30" s="1212"/>
      <c r="C30" s="1219" t="str">
        <f>IF(ISNUMBER(VLOOKUP(CONCATENATE(B7,"-","2005","-","0-1","-","1000 m3"),Data!$A$1:$J$20000,10,FALSE)),VLOOKUP(CONCATENATE(B7,"-","2005","-","0-1","-","1000 m3"),Data!$A$1:$J$20000,10,FALSE), "n/a")</f>
        <v>n/a</v>
      </c>
      <c r="D30" s="1220"/>
      <c r="E30" s="1196"/>
      <c r="F30" s="1197"/>
      <c r="G30" s="1205" t="str">
        <f>IFERROR(C30/(VLOOKUP(CONCATENATE($B$7,"-TPES-TJ"),'IEA data'!$A$2:$L$337,7,FALSE)*0.118802529475206),"n/a")</f>
        <v>n/a</v>
      </c>
      <c r="H30" s="1206"/>
      <c r="I30" s="1221" t="str">
        <f>IFERROR(C30/(VLOOKUP(CONCATENATE($B$7,"-RES-TJ"),'IEA data'!$A$2:$L$337,7,FALSE)*0.118802529475206),"n/a")</f>
        <v>n/a</v>
      </c>
      <c r="J30" s="1222"/>
      <c r="K30" s="1094"/>
      <c r="L30" s="1094"/>
      <c r="M30" s="1095"/>
      <c r="FQ30" s="284" t="s">
        <v>1044</v>
      </c>
    </row>
    <row r="31" spans="1:173" ht="20">
      <c r="A31" s="1213">
        <v>2007</v>
      </c>
      <c r="B31" s="1214"/>
      <c r="C31" s="1199">
        <f>IF(ISNUMBER(VLOOKUP(CONCATENATE(B7,"-","2007","-","0-2","-","1000 m3"),Data!$A$1:$J$20000,10,FALSE)),VLOOKUP(CONCATENATE(B7,"-","2007","-","0-2","-","1000 m3"),Data!$A$1:$J$20000,10,FALSE), "n/a")</f>
        <v>6860.7770718819083</v>
      </c>
      <c r="D31" s="1200"/>
      <c r="E31" s="1198"/>
      <c r="F31" s="1197"/>
      <c r="G31" s="1223">
        <f>IFERROR(VLOOKUP(CONCATENATE(Overview!$B$7,"-",$A31,"-0-2-TJ"),Data!$A$2:$O$298,10,FALSE)/VLOOKUP(CONCATENATE($B$7,"-TPES-TJ"),'IEA data'!$A$2:$L$337,8,FALSE),"n/a")</f>
        <v>0.28882531196227296</v>
      </c>
      <c r="H31" s="1224"/>
      <c r="I31" s="1221">
        <f>IFERROR(VLOOKUP(CONCATENATE(Overview!$B$7,"-",$A31,"-0-2-TJ"),Data!$A$2:$O$298,10,FALSE)/VLOOKUP(CONCATENATE($B$7,"-RES-TJ"),'IEA data'!$A$2:$L$337,8,FALSE),"n/a")</f>
        <v>0.9843563814473878</v>
      </c>
      <c r="J31" s="1222"/>
      <c r="K31" s="1094"/>
      <c r="L31" s="1094"/>
      <c r="M31" s="1095"/>
      <c r="FQ31" s="58" t="s">
        <v>1226</v>
      </c>
    </row>
    <row r="32" spans="1:173" ht="20">
      <c r="A32" s="1213">
        <v>2009</v>
      </c>
      <c r="B32" s="1214"/>
      <c r="C32" s="1199" t="str">
        <f>IF(ISNUMBER(VLOOKUP(CONCATENATE(B7,"-","2009","-","0-3","-","1000 m3"),Data!$A$1:$J$20000,10,FALSE)),VLOOKUP(CONCATENATE(B7,"-","2009","-","0-3","-","1000 m3"),Data!$A$1:$J$20000,10,FALSE), "n/a")</f>
        <v>n/a</v>
      </c>
      <c r="D32" s="1200"/>
      <c r="E32" s="1196"/>
      <c r="F32" s="1197"/>
      <c r="G32" s="1223" t="str">
        <f>IFERROR(VLOOKUP(CONCATENATE(Overview!$B$7,"-",$A32,"-0-3-TJ"),Data!$A$2:$O$298,10,FALSE)/VLOOKUP(CONCATENATE($B$7,"-TPES-TJ"),'IEA data'!$A$2:$L$337,9,FALSE),"n/a")</f>
        <v>n/a</v>
      </c>
      <c r="H32" s="1224"/>
      <c r="I32" s="1221" t="str">
        <f>IFERROR(VLOOKUP(CONCATENATE(Overview!$B$7,"-",$A32,"-0-3-TJ"),Data!$A$2:$O$298,10,FALSE)/VLOOKUP(CONCATENATE($B$7,"-RES-TJ"),'IEA data'!$A$2:$L$337,9,FALSE),"n/a")</f>
        <v>n/a</v>
      </c>
      <c r="J32" s="1222"/>
      <c r="K32" s="1094"/>
      <c r="L32" s="1094"/>
      <c r="M32" s="1095"/>
      <c r="FQ32" s="58" t="s">
        <v>1045</v>
      </c>
    </row>
    <row r="33" spans="1:173" ht="20">
      <c r="A33" s="1213">
        <v>2011</v>
      </c>
      <c r="B33" s="1214"/>
      <c r="C33" s="1199" t="str">
        <f>IF(ISNUMBER(VLOOKUP(CONCATENATE(B7,"-","2011","-","0-4","-","1000 m3"),Data!$A$1:$J$20000,10,FALSE)),VLOOKUP(CONCATENATE(B7,"-","2011","-","0-4","-","1000 m3"),Data!$A$1:$J$20000,10,FALSE), "n/a")</f>
        <v>n/a</v>
      </c>
      <c r="D33" s="1200"/>
      <c r="E33" s="1196"/>
      <c r="F33" s="1197"/>
      <c r="G33" s="1223" t="str">
        <f>IFERROR(VLOOKUP(CONCATENATE(Overview!$B$7,"-",$A33,"-0-4-TJ"),Data!$A$2:$O$298,10,FALSE)/VLOOKUP(CONCATENATE($B$7,"-TPES-TJ"),'IEA data'!$A$2:$L$337,10,FALSE),"n/a")</f>
        <v>n/a</v>
      </c>
      <c r="H33" s="1224"/>
      <c r="I33" s="1221" t="str">
        <f>IFERROR(VLOOKUP(CONCATENATE(Overview!$B$7,"-",$A33,"-0-4-TJ"),Data!$A$2:$O$298,10,FALSE)/VLOOKUP(CONCATENATE($B$7,"-RES-TJ"),'IEA data'!$A$2:$L$337,10,FALSE),"n/a")</f>
        <v>n/a</v>
      </c>
      <c r="J33" s="1222"/>
      <c r="K33" s="1094"/>
      <c r="L33" s="1094"/>
      <c r="M33" s="1095"/>
      <c r="FQ33" t="s">
        <v>1046</v>
      </c>
    </row>
    <row r="34" spans="1:173" ht="20">
      <c r="A34" s="1213">
        <v>2013</v>
      </c>
      <c r="B34" s="1214"/>
      <c r="C34" s="1199" t="str">
        <f>IF(ISNUMBER(VLOOKUP(CONCATENATE(B7,"-","2013","-","0-5","-","1000 m3"),Data!$A$1:$J$20000,10,FALSE)),VLOOKUP(CONCATENATE(B7,"-","2013","-","0-5","-","1000 m3"),Data!$A$1:$J$20000,10,FALSE), "n/a")</f>
        <v>n/a</v>
      </c>
      <c r="D34" s="1200"/>
      <c r="E34" s="1196"/>
      <c r="F34" s="1197"/>
      <c r="G34" s="1223" t="str">
        <f>IFERROR(VLOOKUP(CONCATENATE(Overview!$B$7,"-",$A34,"-0-5-TJ"),Data!$A$2:$O$298,10,FALSE)/VLOOKUP(CONCATENATE($B$7,"-TPES-TJ"),'IEA data'!$A$2:$L$337,11,FALSE),"n/a")</f>
        <v>n/a</v>
      </c>
      <c r="H34" s="1224"/>
      <c r="I34" s="1221" t="str">
        <f>IFERROR(VLOOKUP(CONCATENATE(Overview!$B$7,"-",$A34,"-0-5-TJ"),Data!$A$2:$O$298,10,FALSE)/VLOOKUP(CONCATENATE($B$7,"-RES-TJ"),'IEA data'!$A$2:$L$337,11,FALSE),"n/a")</f>
        <v>n/a</v>
      </c>
      <c r="J34" s="1222"/>
      <c r="K34" s="1094"/>
      <c r="L34" s="1094"/>
      <c r="M34" s="1095"/>
      <c r="FQ34" s="58" t="s">
        <v>1047</v>
      </c>
    </row>
    <row r="35" spans="1:173" ht="20.5" thickBot="1">
      <c r="A35" s="1215">
        <v>2015</v>
      </c>
      <c r="B35" s="1216"/>
      <c r="C35" s="1201">
        <f>IF(ISNUMBER(K48),K48,"n/a")</f>
        <v>7960.8496889407124</v>
      </c>
      <c r="D35" s="1202"/>
      <c r="E35" s="1196"/>
      <c r="F35" s="1197"/>
      <c r="G35" s="1240">
        <f>IFERROR(SUM('T IV energy use'!J17*'Conversion Factors'!L14,'T IV energy use'!J18*'Conversion Factors'!L15,'T IV energy use'!J19*'Conversion Factors'!L16,'T IV energy use'!J20*'Conversion Factors'!L17,'T IV energy use'!J21*'Conversion Factors'!L18,'T IV energy use'!J23*'Conversion Factors'!L20,'T IV energy use'!J24*'Conversion Factors'!L21,'T IV energy use'!J25*'Conversion Factors'!L22,'T IV energy use'!J26*'Conversion Factors'!L23,'T IV energy use'!J27*'Conversion Factors'!L24,'T IV energy use'!J28*'Conversion Factors'!L25,'T IV energy use'!J29*'Conversion Factors'!L26,'T IV energy use'!J31*'Conversion Factors'!L28,'T IV energy use'!J32*'Conversion Factors'!L29,'T IV energy use'!J34*'Conversion Factors'!L31,'T IV energy use'!J35*'Conversion Factors'!L32,'T IV energy use'!J36*'Conversion Factors'!L33,'T IV energy use'!J37*'Conversion Factors'!L34,'T IV energy use'!J39*'Conversion Factors'!L36,'T IV energy use'!J40*'Conversion Factors'!L37,'T IV energy use'!J41*'Conversion Factors'!L38,'T IV energy use'!J43*'Conversion Factors'!L40)/VLOOKUP(CONCATENATE($B$7,"-TPES-TJ"),'IEA data'!$A$2:$L$337,12,FALSE),"n/a")</f>
        <v>0.37159274044453505</v>
      </c>
      <c r="H35" s="1241"/>
      <c r="I35" s="1238">
        <f>IFERROR(SUM('T IV energy use'!J17*'Conversion Factors'!L14,'T IV energy use'!J18*'Conversion Factors'!L15,'T IV energy use'!J19*'Conversion Factors'!L16,'T IV energy use'!J20*'Conversion Factors'!L17,'T IV energy use'!J21*'Conversion Factors'!L18,'T IV energy use'!J23*'Conversion Factors'!L20,'T IV energy use'!J24*'Conversion Factors'!L21,'T IV energy use'!J25*'Conversion Factors'!L22,'T IV energy use'!J26*'Conversion Factors'!L23,'T IV energy use'!J27*'Conversion Factors'!L24,'T IV energy use'!J28*'Conversion Factors'!L25,'T IV energy use'!J29*'Conversion Factors'!L26,'T IV energy use'!J31*'Conversion Factors'!L28,'T IV energy use'!J32*'Conversion Factors'!L29,'T IV energy use'!J34*'Conversion Factors'!L31,'T IV energy use'!J35*'Conversion Factors'!L32,'T IV energy use'!J36*'Conversion Factors'!L33,'T IV energy use'!J37*'Conversion Factors'!L34,'T IV energy use'!J39*'Conversion Factors'!L36,'T IV energy use'!J40*'Conversion Factors'!L37,'T IV energy use'!J41*'Conversion Factors'!L38,'T IV energy use'!J43*'Conversion Factors'!L40)/VLOOKUP(CONCATENATE($B$7,"-RES-TJ"),'IEA data'!$A$2:$L$337,12,FALSE),"n/a")</f>
        <v>0.99969420171286139</v>
      </c>
      <c r="J35" s="1239"/>
      <c r="K35" s="1094"/>
      <c r="L35" s="1094"/>
      <c r="M35" s="1095"/>
      <c r="FQ35" s="58" t="s">
        <v>1212</v>
      </c>
    </row>
    <row r="36" spans="1:173" ht="12.75" customHeight="1" thickBot="1">
      <c r="A36" s="1209" t="s">
        <v>2848</v>
      </c>
      <c r="B36" s="1210"/>
      <c r="C36" s="1230" t="s">
        <v>2849</v>
      </c>
      <c r="D36" s="1231"/>
      <c r="E36" s="1192"/>
      <c r="F36" s="1193"/>
      <c r="G36" s="1235" t="s">
        <v>4247</v>
      </c>
      <c r="H36" s="1237"/>
      <c r="I36" s="1235" t="s">
        <v>4248</v>
      </c>
      <c r="J36" s="1236"/>
      <c r="K36" s="1094"/>
      <c r="L36" s="1094"/>
      <c r="M36" s="1095"/>
      <c r="FQ36" s="58" t="s">
        <v>1213</v>
      </c>
    </row>
    <row r="37" spans="1:173" ht="13.5" thickBot="1">
      <c r="A37" s="1166"/>
      <c r="B37" s="1097"/>
      <c r="C37" s="1097"/>
      <c r="D37" s="1097"/>
      <c r="E37" s="1097"/>
      <c r="F37" s="1097"/>
      <c r="G37" s="1097"/>
      <c r="H37" s="1097"/>
      <c r="I37" s="1097"/>
      <c r="J37" s="1097"/>
      <c r="K37" s="1097"/>
      <c r="L37" s="1097"/>
      <c r="M37" s="1098"/>
      <c r="FQ37" s="58" t="s">
        <v>1048</v>
      </c>
    </row>
    <row r="38" spans="1:173" ht="31.5" customHeight="1" thickBot="1">
      <c r="A38" s="447"/>
      <c r="B38" s="442"/>
      <c r="C38" s="442"/>
      <c r="D38" s="442"/>
      <c r="E38" s="442"/>
      <c r="F38" s="442"/>
      <c r="G38" s="442"/>
      <c r="H38" s="442"/>
      <c r="I38" s="442"/>
      <c r="J38" s="442"/>
      <c r="K38" s="442"/>
      <c r="L38" s="442"/>
      <c r="M38" s="1096"/>
      <c r="N38" s="442"/>
      <c r="FQ38" s="58" t="s">
        <v>1049</v>
      </c>
    </row>
    <row r="39" spans="1:173" ht="30.75" customHeight="1">
      <c r="A39" s="1232" t="s">
        <v>2667</v>
      </c>
      <c r="B39" s="1233"/>
      <c r="C39" s="1233"/>
      <c r="D39" s="1233"/>
      <c r="E39" s="1233"/>
      <c r="F39" s="1233"/>
      <c r="G39" s="1233"/>
      <c r="H39" s="1233"/>
      <c r="I39" s="1233"/>
      <c r="J39" s="1233"/>
      <c r="K39" s="1233"/>
      <c r="L39" s="1233"/>
      <c r="M39" s="1234"/>
      <c r="FQ39" s="58" t="s">
        <v>1050</v>
      </c>
    </row>
    <row r="40" spans="1:173">
      <c r="A40" s="1227" t="s">
        <v>2851</v>
      </c>
      <c r="B40" s="1228"/>
      <c r="C40" s="1228"/>
      <c r="D40" s="1228"/>
      <c r="E40" s="1228"/>
      <c r="F40" s="1228"/>
      <c r="G40" s="1228"/>
      <c r="H40" s="1228"/>
      <c r="I40" s="1228"/>
      <c r="J40" s="1228"/>
      <c r="K40" s="1228"/>
      <c r="L40" s="1228"/>
      <c r="M40" s="1229"/>
      <c r="FQ40" s="58" t="s">
        <v>1051</v>
      </c>
    </row>
    <row r="41" spans="1:173" ht="13" thickBot="1">
      <c r="A41" s="448"/>
      <c r="B41" s="449"/>
      <c r="C41" s="449"/>
      <c r="D41" s="449"/>
      <c r="E41" s="449"/>
      <c r="F41" s="449"/>
      <c r="G41" s="449"/>
      <c r="H41" s="449"/>
      <c r="I41" s="449"/>
      <c r="J41" s="449"/>
      <c r="K41" s="449"/>
      <c r="L41" s="449"/>
      <c r="M41" s="451"/>
      <c r="FQ41" s="58" t="s">
        <v>1224</v>
      </c>
    </row>
    <row r="42" spans="1:173" ht="19.5" thickBot="1">
      <c r="A42" s="448"/>
      <c r="B42" s="449"/>
      <c r="C42" s="1310" t="s">
        <v>1032</v>
      </c>
      <c r="D42" s="1311"/>
      <c r="E42" s="1311"/>
      <c r="F42" s="1311"/>
      <c r="G42" s="1311"/>
      <c r="H42" s="1311"/>
      <c r="I42" s="1311"/>
      <c r="J42" s="1312"/>
      <c r="K42" s="450"/>
      <c r="L42" s="449"/>
      <c r="M42" s="451"/>
      <c r="FQ42" s="58" t="s">
        <v>1223</v>
      </c>
    </row>
    <row r="43" spans="1:173" ht="31.5" thickBot="1">
      <c r="A43" s="448"/>
      <c r="B43" s="187" t="s">
        <v>1123</v>
      </c>
      <c r="C43" s="1057" t="s">
        <v>1308</v>
      </c>
      <c r="D43" s="1099" t="s">
        <v>1282</v>
      </c>
      <c r="E43" s="1057" t="s">
        <v>1074</v>
      </c>
      <c r="F43" s="1099" t="s">
        <v>1282</v>
      </c>
      <c r="G43" s="1057" t="s">
        <v>1309</v>
      </c>
      <c r="H43" s="1099" t="s">
        <v>1282</v>
      </c>
      <c r="I43" s="1057" t="s">
        <v>1310</v>
      </c>
      <c r="J43" s="1100" t="s">
        <v>1282</v>
      </c>
      <c r="K43" s="468" t="s">
        <v>1077</v>
      </c>
      <c r="L43" s="469" t="s">
        <v>1124</v>
      </c>
      <c r="M43" s="451"/>
      <c r="FQ43" s="58" t="s">
        <v>1057</v>
      </c>
    </row>
    <row r="44" spans="1:173" ht="16" thickBot="1">
      <c r="A44" s="1293" t="s">
        <v>1261</v>
      </c>
      <c r="B44" s="466" t="s">
        <v>1125</v>
      </c>
      <c r="C44" s="357">
        <f>IF(SUM('T IV energy use'!BE17:BE21)&gt;0, SUM('T IV energy use'!BE17:BE21), "n/a")</f>
        <v>2523.1758986977138</v>
      </c>
      <c r="D44" s="188" t="s">
        <v>1235</v>
      </c>
      <c r="E44" s="361">
        <f>IF(SUM('T IV energy use'!BP17:BP21)&gt;0,SUM('T IV energy use'!BP17:BP21),"n/a")</f>
        <v>1008.6250975214548</v>
      </c>
      <c r="F44" s="188" t="s">
        <v>1235</v>
      </c>
      <c r="G44" s="363">
        <f>IF(SUM('T IV energy use'!BS17:BS21)&gt;0,SUM('T IV energy use'!BS17:BS21),"n/a")</f>
        <v>2566.9327251995442</v>
      </c>
      <c r="H44" s="188" t="s">
        <v>1235</v>
      </c>
      <c r="I44" s="366">
        <f>IF(SUM('T IV energy use'!BU17:BU21)+SUM('T IV energy use'!BW17:BW21)+SUM('T IV energy use'!CA17:CA21)+SUM('T IV energy use'!CC17:CC21)&gt;0,SUM('T IV energy use'!BU17:BU21)+SUM('T IV energy use'!BW17:BW21)+SUM('T IV energy use'!CA17:CA21)+SUM('T IV energy use'!CC17:CC21),"n/a")</f>
        <v>265.16233571385709</v>
      </c>
      <c r="J44" s="373" t="s">
        <v>1235</v>
      </c>
      <c r="K44" s="471">
        <f>IF(SUM(C44:I44)&gt;0,SUM(C44:I44),"n/a")</f>
        <v>6363.8960571325697</v>
      </c>
      <c r="L44" s="472">
        <f>IF(ISNUMBER(K44/$K$48),(K44/$K$48),"n/a")</f>
        <v>0.79939909755780891</v>
      </c>
      <c r="M44" s="451"/>
      <c r="FQ44" s="58" t="s">
        <v>1052</v>
      </c>
    </row>
    <row r="45" spans="1:173" ht="16" thickBot="1">
      <c r="A45" s="1294"/>
      <c r="B45" s="467" t="s">
        <v>1126</v>
      </c>
      <c r="C45" s="358">
        <f>IF(SUM('T IV energy use'!BE23:BE29)+SUM('T IV energy use'!BE31:BE33)+SUM('T IV energy use'!BE35:BE36)&gt;0,SUM('T IV energy use'!BE23:BE29)+SUM('T IV energy use'!BE31:BE33)+SUM('T IV energy use'!BE35:BE36),"n/a")</f>
        <v>61.10549490487908</v>
      </c>
      <c r="D45" s="189" t="s">
        <v>1235</v>
      </c>
      <c r="E45" s="850">
        <f>IF(SUM('T IV energy use'!BP23:BP29)+SUM('T IV energy use'!BP31:BP33)+SUM('T IV energy use'!BP35:BP36)&gt;0,SUM('T IV energy use'!BP23:BP29)+SUM('T IV energy use'!BP31:BP33)+SUM('T IV energy use'!BP35:BP36),"n/a")</f>
        <v>1040.7136967653018</v>
      </c>
      <c r="F45" s="189" t="s">
        <v>1235</v>
      </c>
      <c r="G45" s="364">
        <f>IF(SUM('T IV energy use'!BS23:BS29)+SUM('T IV energy use'!BS31:BS37)&gt;0,SUM('T IV energy use'!BS23:BS29)+SUM('T IV energy use'!BS31:BS37),"n/a")</f>
        <v>353.59189916341597</v>
      </c>
      <c r="H45" s="189" t="s">
        <v>1235</v>
      </c>
      <c r="I45" s="367">
        <f>IF(SUM('T IV energy use'!BU23:BU29)+SUM('T IV energy use'!BU31:BU37)+SUM('T IV energy use'!BW23:BW29)+SUM('T IV energy use'!BW31:BW37)+SUM('T IV energy use'!BY28:BY29)+SUM('T IV energy use'!BY36:BY37)+SUM('T IV energy use'!CA23:CA29)+SUM('T IV energy use'!CA31:CA37)+SUM('T IV energy use'!CC23:CC29)+SUM('T IV energy use'!CC31:CC37)&gt;0,SUM('T IV energy use'!BU23:BU29)+SUM('T IV energy use'!BU31:BU37)+SUM('T IV energy use'!BW23:BW29)+SUM('T IV energy use'!BW31:BW37)+SUM('T IV energy use'!BY28:BY29)+SUM('T IV energy use'!BY36:BY37)+SUM('T IV energy use'!CA23:CA29)+SUM('T IV energy use'!CA31:CA37)+SUM('T IV energy use'!CC23:CC29)+SUM('T IV energy use'!CC31:CC37),"n/a")</f>
        <v>141.54254097454591</v>
      </c>
      <c r="J45" s="374" t="s">
        <v>1235</v>
      </c>
      <c r="K45" s="471">
        <f>IF(SUM(C45:I45)&gt;0,SUM(C45:I45),"n/a")</f>
        <v>1596.953631808143</v>
      </c>
      <c r="L45" s="472">
        <f>IF(ISNUMBER(K45/$K$48),(K45/$K$48),"n/a")</f>
        <v>0.20060090244219106</v>
      </c>
      <c r="M45" s="451"/>
      <c r="FQ45" s="58" t="s">
        <v>1053</v>
      </c>
    </row>
    <row r="46" spans="1:173" ht="16" thickBot="1">
      <c r="A46" s="1294"/>
      <c r="B46" s="467" t="s">
        <v>1127</v>
      </c>
      <c r="C46" s="359" t="str">
        <f>IF(SUM('T IV energy use'!BE39:BE41)&gt;0,SUM('T IV energy use'!BE39:BE41),"n/a")</f>
        <v>n/a</v>
      </c>
      <c r="D46" s="189" t="s">
        <v>1235</v>
      </c>
      <c r="E46" s="362" t="str">
        <f>IF(SUM('T IV energy use'!BP39:BP41)&gt;0,SUM('T IV energy use'!BP39:BP41),"n/a")</f>
        <v>n/a</v>
      </c>
      <c r="F46" s="189" t="s">
        <v>1235</v>
      </c>
      <c r="G46" s="365" t="str">
        <f>IF(SUM('T IV energy use'!BS39:BS41)&gt;0,SUM('T IV energy use'!BS39:BS41),"n/a")</f>
        <v>n/a</v>
      </c>
      <c r="H46" s="189" t="s">
        <v>1235</v>
      </c>
      <c r="I46" s="368" t="str">
        <f>IF(SUM('T IV energy use'!BU39:BU41)+SUM('T IV energy use'!BW39:BW41)+SUM('T IV energy use'!CA39:CA41)+SUM('T IV energy use'!CC39:CC41)&gt;0,SUM('T IV energy use'!BU39:BU41)+SUM('T IV energy use'!BW39:BW41)+SUM('T IV energy use'!CA39:CA41)+SUM('T IV energy use'!CC39:CC41),"n/a")</f>
        <v>n/a</v>
      </c>
      <c r="J46" s="374" t="s">
        <v>1235</v>
      </c>
      <c r="K46" s="471" t="str">
        <f>IF(SUM(C46:I46)&gt;0,SUM(C46:I46),"n/a")</f>
        <v>n/a</v>
      </c>
      <c r="L46" s="472" t="str">
        <f>IF(ISNUMBER(K46/$K$48),(K46/$K$48),"n/a")</f>
        <v>n/a</v>
      </c>
      <c r="M46" s="451"/>
      <c r="FQ46" s="58" t="s">
        <v>1054</v>
      </c>
    </row>
    <row r="47" spans="1:173" ht="16" thickBot="1">
      <c r="A47" s="1295"/>
      <c r="B47" s="1178" t="s">
        <v>1128</v>
      </c>
      <c r="C47" s="360" t="str">
        <f>IF(SUM('T IV energy use'!BE43)&gt;0,SUM('T IV energy use'!BE43),"n/a")</f>
        <v>n/a</v>
      </c>
      <c r="D47" s="370" t="s">
        <v>1235</v>
      </c>
      <c r="E47" s="1179" t="str">
        <f>IF(SUM('T IV energy use'!BP43)&gt;0,SUM('T IV energy use'!BP43),"n/a")</f>
        <v>n/a</v>
      </c>
      <c r="F47" s="372" t="s">
        <v>1235</v>
      </c>
      <c r="G47" s="371" t="str">
        <f>IF(SUM('T IV energy use'!BS43)&gt;0,SUM('T IV energy use'!BS43),"n/a")</f>
        <v>n/a</v>
      </c>
      <c r="H47" s="372" t="s">
        <v>1235</v>
      </c>
      <c r="I47" s="369" t="str">
        <f>IF(SUM('T IV energy use'!BU43)+SUM('T IV energy use'!BW43)+SUM('T IV energy use'!CA43)+SUM('T IV energy use'!CC43)&gt;0,SUM('T IV energy use'!BU43)+SUM('T IV energy use'!BW43)+SUM('T IV energy use'!CA43)+SUM('T IV energy use'!CC43),"n/a")</f>
        <v>n/a</v>
      </c>
      <c r="J47" s="375" t="s">
        <v>1235</v>
      </c>
      <c r="K47" s="473" t="str">
        <f>IF(SUM(C47:I47)&gt;0,SUM(C47:I47),"n/a")</f>
        <v>n/a</v>
      </c>
      <c r="L47" s="474" t="str">
        <f>IF(ISNUMBER(K47/$K$48),(K47/$K$48),"n/a")</f>
        <v>n/a</v>
      </c>
      <c r="M47" s="451"/>
      <c r="N47" s="144"/>
      <c r="FQ47" s="58" t="s">
        <v>1055</v>
      </c>
    </row>
    <row r="48" spans="1:173" ht="19.5" thickBot="1">
      <c r="A48" s="452"/>
      <c r="B48" s="470" t="s">
        <v>1078</v>
      </c>
      <c r="C48" s="1296">
        <f>IF(SUM(C44:C47)&gt;0,SUM(C44:C47),"n/a")</f>
        <v>2584.2813936025927</v>
      </c>
      <c r="D48" s="1297"/>
      <c r="E48" s="1296">
        <f>IF(SUM(E44:E47)&gt;0,SUM(E44:E47),"n/a")</f>
        <v>2049.3387942867566</v>
      </c>
      <c r="F48" s="1297"/>
      <c r="G48" s="1296">
        <f>IF(SUM(G44:G47)&gt;0,SUM(G44:G47),"n/a")</f>
        <v>2920.5246243629599</v>
      </c>
      <c r="H48" s="1297"/>
      <c r="I48" s="1296">
        <f>IF(SUM(I44:I47)&gt;0,SUM(I44:I47),"n/a")</f>
        <v>406.70487668840303</v>
      </c>
      <c r="J48" s="1297"/>
      <c r="K48" s="1177">
        <f>IF(SUM(C48:I48)&gt;0,SUM(C48:I48),"n/a")</f>
        <v>7960.8496889407124</v>
      </c>
      <c r="L48" s="5"/>
      <c r="M48" s="453"/>
      <c r="N48" s="183"/>
      <c r="FQ48" s="58" t="s">
        <v>1214</v>
      </c>
    </row>
    <row r="49" spans="1:173" ht="14.5" thickBot="1">
      <c r="A49" s="448"/>
      <c r="B49" s="470" t="s">
        <v>1124</v>
      </c>
      <c r="C49" s="1289">
        <f>IF(ISNUMBER(C48),C48/$K$48,"n/a")</f>
        <v>0.32462381461525408</v>
      </c>
      <c r="D49" s="1290"/>
      <c r="E49" s="1289">
        <f>IF(ISNUMBER(E48),E48/$K$48,"n/a")</f>
        <v>0.25742714337813932</v>
      </c>
      <c r="F49" s="1290"/>
      <c r="G49" s="1289">
        <f>IF(ISNUMBER(G48),G48/$K$48,"n/a")</f>
        <v>0.36686091792691178</v>
      </c>
      <c r="H49" s="1290"/>
      <c r="I49" s="1289">
        <f>IF(ISNUMBER(I48),I48/$K$48,"n/a")</f>
        <v>5.1088124079694819E-2</v>
      </c>
      <c r="J49" s="1290"/>
      <c r="K49" s="5"/>
      <c r="L49" s="5"/>
      <c r="M49" s="451"/>
      <c r="N49" s="183"/>
      <c r="FQ49" s="58" t="s">
        <v>1056</v>
      </c>
    </row>
    <row r="50" spans="1:173" s="262" customFormat="1" ht="14.5" thickBot="1">
      <c r="A50" s="1298" t="s">
        <v>4249</v>
      </c>
      <c r="B50" s="1299"/>
      <c r="C50" s="1176"/>
      <c r="D50" s="1176"/>
      <c r="E50" s="1176"/>
      <c r="F50" s="1176"/>
      <c r="G50" s="1176"/>
      <c r="H50" s="1176"/>
      <c r="I50" s="1176"/>
      <c r="J50" s="1176"/>
      <c r="K50" s="170"/>
      <c r="L50" s="1187" t="s">
        <v>3108</v>
      </c>
      <c r="M50" s="1188"/>
      <c r="N50" s="191"/>
    </row>
    <row r="51" spans="1:173" ht="15" customHeight="1" thickBot="1">
      <c r="A51" s="1291" t="s">
        <v>3107</v>
      </c>
      <c r="B51" s="1292"/>
      <c r="C51" s="1180" t="str">
        <f>IFERROR(VLOOKUP(CONCATENATE(B7,"-SB-MAP-TJ"),'IEA data'!A2:L337,11,FALSE)*$L$51,"n/a")</f>
        <v>n/a</v>
      </c>
      <c r="D51" s="1181"/>
      <c r="E51" s="1180" t="str">
        <f>IFERROR(VLOOKUP(CONCATENATE(B7,"-SB-AP-TJ"),'IEA data'!A2:L337,11,FALSE)*$L$51,"n/a")</f>
        <v>n/a</v>
      </c>
      <c r="F51" s="1181"/>
      <c r="G51" s="1180" t="str">
        <f>IFERROR(VLOOKUP(CONCATENATE(B7,"-SB-R-TJ"),'IEA data'!A2:L337,11,FALSE)*$L$51,"n/a")</f>
        <v>n/a</v>
      </c>
      <c r="H51" s="1181"/>
      <c r="I51" s="1180" t="str">
        <f>IFERROR(VLOOKUP(CONCATENATE(B7,"-SB-O-TJ"),'IEA data'!A2:L337,11,FALSE)*$L$51,"n/a")</f>
        <v>n/a</v>
      </c>
      <c r="J51" s="1181"/>
      <c r="K51" s="1182"/>
      <c r="L51" s="1183">
        <f>'Conversion Factors'!J14/'Conversion Factors'!L14</f>
        <v>0.11880252947520625</v>
      </c>
      <c r="M51" s="1184" t="s">
        <v>3102</v>
      </c>
      <c r="N51" s="183"/>
      <c r="FQ51" s="58" t="s">
        <v>1215</v>
      </c>
    </row>
    <row r="52" spans="1:173" ht="14.5" thickBot="1">
      <c r="A52" s="1165"/>
      <c r="B52" s="1016"/>
      <c r="C52" s="1016"/>
      <c r="D52" s="1016"/>
      <c r="E52" s="1016"/>
      <c r="F52" s="1016"/>
      <c r="G52" s="1016"/>
      <c r="H52" s="1016"/>
      <c r="I52" s="1016"/>
      <c r="J52" s="1016"/>
      <c r="K52" s="1016"/>
      <c r="L52" s="1016"/>
      <c r="M52" s="1017"/>
      <c r="N52" s="851"/>
      <c r="W52" s="4"/>
      <c r="FQ52" s="58" t="s">
        <v>1199</v>
      </c>
    </row>
    <row r="53" spans="1:173" ht="53.25" customHeight="1">
      <c r="A53" s="445"/>
      <c r="B53" s="454"/>
      <c r="C53" s="455"/>
      <c r="D53" s="1167"/>
      <c r="E53" s="455"/>
      <c r="F53" s="455"/>
      <c r="G53" s="455"/>
      <c r="H53" s="455"/>
      <c r="I53" s="455"/>
      <c r="J53" s="455"/>
      <c r="K53" s="455"/>
      <c r="L53" s="852"/>
      <c r="M53" s="446"/>
      <c r="N53" s="183"/>
      <c r="W53" s="4"/>
      <c r="FQ53" s="58" t="s">
        <v>1200</v>
      </c>
    </row>
    <row r="54" spans="1:173" ht="14.5" thickBot="1">
      <c r="A54" s="445"/>
      <c r="B54" s="454"/>
      <c r="C54" s="455"/>
      <c r="D54" s="1170"/>
      <c r="E54" s="455"/>
      <c r="F54" s="455"/>
      <c r="G54" s="455"/>
      <c r="H54" s="446"/>
      <c r="I54" s="446"/>
      <c r="J54" s="446"/>
      <c r="K54" s="446"/>
      <c r="L54" s="446"/>
      <c r="M54" s="446"/>
      <c r="N54" s="183"/>
      <c r="W54" s="4"/>
      <c r="FQ54" s="58" t="s">
        <v>1201</v>
      </c>
    </row>
    <row r="55" spans="1:173" ht="20">
      <c r="A55" s="1278" t="s">
        <v>2668</v>
      </c>
      <c r="B55" s="1279"/>
      <c r="C55" s="1279"/>
      <c r="D55" s="1279"/>
      <c r="E55" s="1279"/>
      <c r="F55" s="1279"/>
      <c r="G55" s="1279"/>
      <c r="H55" s="1279"/>
      <c r="I55" s="1279"/>
      <c r="J55" s="1279"/>
      <c r="K55" s="1279"/>
      <c r="L55" s="1279"/>
      <c r="M55" s="1280"/>
      <c r="N55" s="184"/>
      <c r="W55" s="4"/>
      <c r="FQ55" s="58" t="s">
        <v>1202</v>
      </c>
    </row>
    <row r="56" spans="1:173" ht="20.5" thickBot="1">
      <c r="A56" s="459"/>
      <c r="B56" s="460"/>
      <c r="C56" s="460"/>
      <c r="D56" s="460"/>
      <c r="E56" s="460"/>
      <c r="F56" s="460"/>
      <c r="G56" s="460"/>
      <c r="H56" s="460"/>
      <c r="I56" s="460"/>
      <c r="J56" s="460"/>
      <c r="K56" s="460"/>
      <c r="L56" s="460"/>
      <c r="M56" s="461"/>
      <c r="N56" s="183"/>
      <c r="W56" s="4"/>
      <c r="FQ56" s="58" t="s">
        <v>1203</v>
      </c>
    </row>
    <row r="57" spans="1:173" ht="19.5" thickBot="1">
      <c r="A57" s="475" t="str">
        <f>B44</f>
        <v>S1 Direct</v>
      </c>
      <c r="B57" s="449"/>
      <c r="C57" s="449"/>
      <c r="D57" s="449"/>
      <c r="E57" s="449"/>
      <c r="F57" s="449"/>
      <c r="G57" s="449"/>
      <c r="H57" s="449"/>
      <c r="I57" s="449"/>
      <c r="J57" s="450"/>
      <c r="K57" s="449"/>
      <c r="L57" s="449"/>
      <c r="M57" s="443"/>
      <c r="N57" s="446"/>
      <c r="FQ57" s="58" t="s">
        <v>1204</v>
      </c>
    </row>
    <row r="58" spans="1:173" ht="56.25" customHeight="1" thickBot="1">
      <c r="A58" s="1307" t="s">
        <v>1394</v>
      </c>
      <c r="B58" s="1308"/>
      <c r="C58" s="1308"/>
      <c r="D58" s="1308"/>
      <c r="E58" s="1308"/>
      <c r="F58" s="1308"/>
      <c r="G58" s="1308"/>
      <c r="H58" s="1308"/>
      <c r="I58" s="1308"/>
      <c r="J58" s="1308"/>
      <c r="K58" s="1308"/>
      <c r="L58" s="1308"/>
      <c r="M58" s="1309"/>
      <c r="N58" s="446"/>
      <c r="FQ58" s="58" t="s">
        <v>1216</v>
      </c>
    </row>
    <row r="59" spans="1:173" ht="13.5" thickBot="1">
      <c r="A59" s="456"/>
      <c r="B59" s="2"/>
      <c r="C59" s="177"/>
      <c r="D59" s="177"/>
      <c r="E59" s="177"/>
      <c r="F59" s="177"/>
      <c r="G59" s="177"/>
      <c r="H59" s="177"/>
      <c r="I59" s="177"/>
      <c r="J59" s="177"/>
      <c r="K59" s="177"/>
      <c r="L59" s="177"/>
      <c r="M59" s="451"/>
      <c r="N59" s="446"/>
      <c r="FQ59" s="58" t="s">
        <v>2696</v>
      </c>
    </row>
    <row r="60" spans="1:173" ht="19.5" thickBot="1">
      <c r="A60" s="476" t="str">
        <f>B45</f>
        <v>S2 Indirect</v>
      </c>
      <c r="B60" s="449"/>
      <c r="C60" s="449"/>
      <c r="D60" s="449"/>
      <c r="E60" s="449"/>
      <c r="F60" s="449"/>
      <c r="G60" s="449"/>
      <c r="H60" s="449"/>
      <c r="I60" s="449"/>
      <c r="J60" s="450"/>
      <c r="K60" s="449"/>
      <c r="L60" s="449"/>
      <c r="M60" s="443"/>
      <c r="N60" s="183"/>
      <c r="FQ60" s="58" t="s">
        <v>1206</v>
      </c>
    </row>
    <row r="61" spans="1:173" ht="29.25" customHeight="1" thickBot="1">
      <c r="A61" s="1302" t="s">
        <v>499</v>
      </c>
      <c r="B61" s="1303"/>
      <c r="C61" s="1303"/>
      <c r="D61" s="1303"/>
      <c r="E61" s="1303"/>
      <c r="F61" s="1303"/>
      <c r="G61" s="1303"/>
      <c r="H61" s="1303"/>
      <c r="I61" s="1303"/>
      <c r="J61" s="1303"/>
      <c r="K61" s="1303"/>
      <c r="L61" s="1303"/>
      <c r="M61" s="1304"/>
      <c r="N61" s="183"/>
      <c r="FQ61" s="58" t="s">
        <v>1217</v>
      </c>
    </row>
    <row r="62" spans="1:173" ht="13" thickBot="1">
      <c r="A62" s="464"/>
      <c r="B62" s="190"/>
      <c r="C62" s="190"/>
      <c r="D62" s="190"/>
      <c r="E62" s="190"/>
      <c r="F62" s="190"/>
      <c r="G62" s="190"/>
      <c r="H62" s="190"/>
      <c r="I62" s="190"/>
      <c r="J62" s="190"/>
      <c r="K62" s="190"/>
      <c r="L62" s="449"/>
      <c r="M62" s="443"/>
      <c r="N62" s="183"/>
      <c r="FQ62" s="58" t="s">
        <v>1218</v>
      </c>
    </row>
    <row r="63" spans="1:173" ht="19.5" thickBot="1">
      <c r="A63" s="476" t="str">
        <f>B46</f>
        <v>S3 Recovered</v>
      </c>
      <c r="B63" s="449"/>
      <c r="C63" s="449"/>
      <c r="D63" s="449"/>
      <c r="E63" s="449"/>
      <c r="F63" s="449"/>
      <c r="G63" s="449"/>
      <c r="H63" s="449"/>
      <c r="I63" s="449"/>
      <c r="J63" s="450"/>
      <c r="K63" s="449"/>
      <c r="L63" s="449"/>
      <c r="M63" s="443"/>
      <c r="N63" s="183"/>
      <c r="FQ63" s="58" t="s">
        <v>1207</v>
      </c>
    </row>
    <row r="64" spans="1:173" ht="32.25" customHeight="1" thickBot="1">
      <c r="A64" s="1302" t="s">
        <v>500</v>
      </c>
      <c r="B64" s="1303"/>
      <c r="C64" s="1303"/>
      <c r="D64" s="1303"/>
      <c r="E64" s="1303"/>
      <c r="F64" s="1303"/>
      <c r="G64" s="1303"/>
      <c r="H64" s="1303"/>
      <c r="I64" s="1303"/>
      <c r="J64" s="1303"/>
      <c r="K64" s="1303"/>
      <c r="L64" s="1303"/>
      <c r="M64" s="1304"/>
      <c r="N64" s="183"/>
      <c r="FQ64" s="58" t="s">
        <v>1221</v>
      </c>
    </row>
    <row r="65" spans="1:173" ht="13" thickBot="1">
      <c r="A65" s="464"/>
      <c r="B65" s="190"/>
      <c r="C65" s="190"/>
      <c r="D65" s="190"/>
      <c r="E65" s="190"/>
      <c r="F65" s="190"/>
      <c r="G65" s="190"/>
      <c r="H65" s="190"/>
      <c r="I65" s="190"/>
      <c r="J65" s="190"/>
      <c r="K65" s="190"/>
      <c r="L65" s="449"/>
      <c r="M65" s="443"/>
      <c r="N65" s="183"/>
      <c r="FQ65" s="58" t="s">
        <v>1219</v>
      </c>
    </row>
    <row r="66" spans="1:173" ht="19.5" thickBot="1">
      <c r="A66" s="476" t="str">
        <f>B47</f>
        <v>S4 Unspecified</v>
      </c>
      <c r="B66" s="449"/>
      <c r="C66" s="449"/>
      <c r="D66" s="449"/>
      <c r="E66" s="449"/>
      <c r="F66" s="449"/>
      <c r="G66" s="449"/>
      <c r="H66" s="449"/>
      <c r="I66" s="449"/>
      <c r="J66" s="450"/>
      <c r="K66" s="449"/>
      <c r="L66" s="449"/>
      <c r="M66" s="443"/>
      <c r="N66" s="183"/>
    </row>
    <row r="67" spans="1:173" ht="32.25" customHeight="1" thickBot="1">
      <c r="A67" s="1302" t="s">
        <v>501</v>
      </c>
      <c r="B67" s="1303"/>
      <c r="C67" s="1303"/>
      <c r="D67" s="1303"/>
      <c r="E67" s="1303"/>
      <c r="F67" s="1303"/>
      <c r="G67" s="1303"/>
      <c r="H67" s="1303"/>
      <c r="I67" s="1303"/>
      <c r="J67" s="1303"/>
      <c r="K67" s="1303"/>
      <c r="L67" s="1303"/>
      <c r="M67" s="1304"/>
      <c r="N67" s="183"/>
    </row>
    <row r="68" spans="1:173" ht="19.5" thickBot="1">
      <c r="A68" s="465"/>
      <c r="B68" s="191"/>
      <c r="C68" s="191"/>
      <c r="D68" s="191"/>
      <c r="E68" s="191"/>
      <c r="F68" s="191"/>
      <c r="G68" s="191"/>
      <c r="H68" s="191"/>
      <c r="I68" s="191"/>
      <c r="J68" s="193"/>
      <c r="K68" s="191"/>
      <c r="L68" s="191"/>
      <c r="M68" s="443"/>
      <c r="N68" s="183"/>
    </row>
    <row r="69" spans="1:173" ht="19.5" thickBot="1">
      <c r="A69" s="476" t="str">
        <f>C43</f>
        <v>U1 
Power &amp; heat</v>
      </c>
      <c r="B69" s="449"/>
      <c r="C69" s="449"/>
      <c r="D69" s="449"/>
      <c r="E69" s="449"/>
      <c r="F69" s="449"/>
      <c r="G69" s="449"/>
      <c r="H69" s="449"/>
      <c r="I69" s="449"/>
      <c r="J69" s="450"/>
      <c r="K69" s="449"/>
      <c r="L69" s="449"/>
      <c r="M69" s="443"/>
      <c r="N69" s="183"/>
    </row>
    <row r="70" spans="1:173" ht="45" customHeight="1" thickBot="1">
      <c r="A70" s="1307" t="s">
        <v>1383</v>
      </c>
      <c r="B70" s="1308"/>
      <c r="C70" s="1308"/>
      <c r="D70" s="1308"/>
      <c r="E70" s="1308"/>
      <c r="F70" s="1308"/>
      <c r="G70" s="1308"/>
      <c r="H70" s="1308"/>
      <c r="I70" s="1308"/>
      <c r="J70" s="1308"/>
      <c r="K70" s="1308"/>
      <c r="L70" s="1308"/>
      <c r="M70" s="1309"/>
      <c r="N70" s="183"/>
    </row>
    <row r="71" spans="1:173" ht="13" thickBot="1">
      <c r="A71" s="456"/>
      <c r="B71" s="177"/>
      <c r="C71" s="177"/>
      <c r="D71" s="177"/>
      <c r="E71" s="177"/>
      <c r="F71" s="177"/>
      <c r="G71" s="177"/>
      <c r="H71" s="177"/>
      <c r="I71" s="177"/>
      <c r="J71" s="177"/>
      <c r="K71" s="177"/>
      <c r="L71" s="449"/>
      <c r="M71" s="443"/>
      <c r="N71" s="183"/>
    </row>
    <row r="72" spans="1:173" ht="19.5" thickBot="1">
      <c r="A72" s="476" t="str">
        <f>E43</f>
        <v>U2 
Industrial</v>
      </c>
      <c r="B72" s="449"/>
      <c r="C72" s="449"/>
      <c r="D72" s="449"/>
      <c r="E72" s="449"/>
      <c r="F72" s="449"/>
      <c r="G72" s="449"/>
      <c r="H72" s="449"/>
      <c r="I72" s="449"/>
      <c r="J72" s="450"/>
      <c r="K72" s="449"/>
      <c r="L72" s="449"/>
      <c r="M72" s="443"/>
      <c r="N72" s="183"/>
    </row>
    <row r="73" spans="1:173" ht="13" thickBot="1">
      <c r="A73" s="1302" t="s">
        <v>1246</v>
      </c>
      <c r="B73" s="1303"/>
      <c r="C73" s="1303"/>
      <c r="D73" s="1303"/>
      <c r="E73" s="1303"/>
      <c r="F73" s="1303"/>
      <c r="G73" s="1303"/>
      <c r="H73" s="1303"/>
      <c r="I73" s="1303"/>
      <c r="J73" s="1303"/>
      <c r="K73" s="1303"/>
      <c r="L73" s="1303"/>
      <c r="M73" s="1304"/>
      <c r="N73" s="191"/>
    </row>
    <row r="74" spans="1:173" ht="24" customHeight="1" thickBot="1">
      <c r="A74" s="464"/>
      <c r="B74" s="190"/>
      <c r="C74" s="190"/>
      <c r="D74" s="190"/>
      <c r="E74" s="190"/>
      <c r="F74" s="190"/>
      <c r="G74" s="190"/>
      <c r="H74" s="190"/>
      <c r="I74" s="190"/>
      <c r="J74" s="190"/>
      <c r="K74" s="190"/>
      <c r="L74" s="449"/>
      <c r="M74" s="443"/>
      <c r="N74" s="183"/>
      <c r="FQ74" s="138"/>
    </row>
    <row r="75" spans="1:173" ht="19.5" thickBot="1">
      <c r="A75" s="476" t="str">
        <f>G43</f>
        <v>U3 
Residential</v>
      </c>
      <c r="B75" s="449"/>
      <c r="C75" s="449"/>
      <c r="D75" s="449"/>
      <c r="E75" s="449"/>
      <c r="F75" s="449"/>
      <c r="G75" s="449"/>
      <c r="H75" s="449"/>
      <c r="I75" s="449"/>
      <c r="J75" s="450"/>
      <c r="K75" s="449"/>
      <c r="L75" s="449"/>
      <c r="M75" s="443"/>
      <c r="N75" s="183"/>
      <c r="FQ75" s="138"/>
    </row>
    <row r="76" spans="1:173" ht="30.75" customHeight="1" thickBot="1">
      <c r="A76" s="1302" t="s">
        <v>1144</v>
      </c>
      <c r="B76" s="1303"/>
      <c r="C76" s="1303"/>
      <c r="D76" s="1303"/>
      <c r="E76" s="1303"/>
      <c r="F76" s="1303"/>
      <c r="G76" s="1303"/>
      <c r="H76" s="1303"/>
      <c r="I76" s="1303"/>
      <c r="J76" s="1303"/>
      <c r="K76" s="1303"/>
      <c r="L76" s="1303"/>
      <c r="M76" s="1304"/>
      <c r="N76" s="183"/>
      <c r="FQ76" s="138"/>
    </row>
    <row r="77" spans="1:173" ht="13.5" thickBot="1">
      <c r="A77" s="464"/>
      <c r="B77" s="190"/>
      <c r="C77" s="190"/>
      <c r="D77" s="190"/>
      <c r="E77" s="190"/>
      <c r="F77" s="190"/>
      <c r="G77" s="190"/>
      <c r="H77" s="190"/>
      <c r="I77" s="190"/>
      <c r="J77" s="190"/>
      <c r="K77" s="190"/>
      <c r="L77" s="449"/>
      <c r="M77" s="443"/>
      <c r="N77" s="183"/>
      <c r="FQ77" s="138"/>
    </row>
    <row r="78" spans="1:173" ht="19.5" thickBot="1">
      <c r="A78" s="476" t="str">
        <f>I43</f>
        <v>U4 
Other</v>
      </c>
      <c r="B78" s="449"/>
      <c r="C78" s="449"/>
      <c r="D78" s="449"/>
      <c r="E78" s="449"/>
      <c r="F78" s="449"/>
      <c r="G78" s="449"/>
      <c r="H78" s="449"/>
      <c r="I78" s="449"/>
      <c r="J78" s="450"/>
      <c r="K78" s="449"/>
      <c r="L78" s="449"/>
      <c r="M78" s="443"/>
      <c r="N78" s="183"/>
    </row>
    <row r="79" spans="1:173" ht="19.5" customHeight="1" thickBot="1">
      <c r="A79" s="1302" t="s">
        <v>1145</v>
      </c>
      <c r="B79" s="1303"/>
      <c r="C79" s="1303"/>
      <c r="D79" s="1303"/>
      <c r="E79" s="1303"/>
      <c r="F79" s="1303"/>
      <c r="G79" s="1303"/>
      <c r="H79" s="1303"/>
      <c r="I79" s="1303"/>
      <c r="J79" s="1303"/>
      <c r="K79" s="1303"/>
      <c r="L79" s="1303"/>
      <c r="M79" s="1304"/>
      <c r="N79" s="183"/>
    </row>
    <row r="80" spans="1:173" ht="29.25" customHeight="1">
      <c r="N80" s="183"/>
      <c r="FQ80"/>
    </row>
    <row r="81" spans="1:173">
      <c r="N81" s="183"/>
      <c r="FQ81"/>
    </row>
    <row r="82" spans="1:173" ht="19">
      <c r="A82" s="191"/>
      <c r="B82" s="191"/>
      <c r="C82" s="191"/>
      <c r="D82" s="191"/>
      <c r="E82" s="191"/>
      <c r="F82" s="191"/>
      <c r="G82" s="191"/>
      <c r="H82" s="191"/>
      <c r="I82" s="191"/>
      <c r="J82" s="191"/>
      <c r="K82" s="193"/>
      <c r="L82" s="191"/>
      <c r="M82" s="191"/>
      <c r="N82" s="183"/>
      <c r="FQ82"/>
    </row>
    <row r="83" spans="1:173" ht="17.25" customHeight="1">
      <c r="A83" s="191"/>
      <c r="B83" s="192"/>
      <c r="C83" s="191"/>
      <c r="D83" s="191"/>
      <c r="E83" s="191"/>
      <c r="F83" s="191"/>
      <c r="G83" s="191"/>
      <c r="H83" s="191"/>
      <c r="I83" s="191"/>
      <c r="J83" s="191"/>
      <c r="K83" s="193"/>
      <c r="L83" s="191"/>
      <c r="M83" s="191"/>
      <c r="N83" s="183"/>
      <c r="FQ83"/>
    </row>
    <row r="84" spans="1:173" ht="18" customHeight="1">
      <c r="A84" s="191"/>
      <c r="B84" s="191"/>
      <c r="C84" s="191"/>
      <c r="D84" s="191"/>
      <c r="E84" s="191"/>
      <c r="F84" s="191"/>
      <c r="G84" s="191"/>
      <c r="H84" s="191"/>
      <c r="I84" s="191"/>
      <c r="J84" s="191"/>
      <c r="K84" s="193"/>
      <c r="L84" s="191"/>
      <c r="M84" s="191"/>
      <c r="N84" s="183"/>
      <c r="FQ84"/>
    </row>
    <row r="85" spans="1:173" ht="53.25" customHeight="1">
      <c r="N85" s="191"/>
      <c r="FQ85"/>
    </row>
    <row r="86" spans="1:173">
      <c r="N86" s="191"/>
      <c r="FQ86"/>
    </row>
    <row r="87" spans="1:173">
      <c r="N87" s="191"/>
      <c r="FQ87"/>
    </row>
  </sheetData>
  <mergeCells count="98">
    <mergeCell ref="A1:M1"/>
    <mergeCell ref="A79:M79"/>
    <mergeCell ref="A12:D12"/>
    <mergeCell ref="A27:M27"/>
    <mergeCell ref="A58:M58"/>
    <mergeCell ref="A61:M61"/>
    <mergeCell ref="A64:M64"/>
    <mergeCell ref="A67:M67"/>
    <mergeCell ref="A70:M70"/>
    <mergeCell ref="A73:M73"/>
    <mergeCell ref="A76:M76"/>
    <mergeCell ref="C49:D49"/>
    <mergeCell ref="E49:F49"/>
    <mergeCell ref="G49:H49"/>
    <mergeCell ref="A55:M55"/>
    <mergeCell ref="C42:J42"/>
    <mergeCell ref="I49:J49"/>
    <mergeCell ref="A51:B51"/>
    <mergeCell ref="A44:A47"/>
    <mergeCell ref="C48:D48"/>
    <mergeCell ref="E48:F48"/>
    <mergeCell ref="G48:H48"/>
    <mergeCell ref="I48:J48"/>
    <mergeCell ref="A50:B50"/>
    <mergeCell ref="E21:M21"/>
    <mergeCell ref="B21:D21"/>
    <mergeCell ref="A26:M26"/>
    <mergeCell ref="B23:D23"/>
    <mergeCell ref="E23:M23"/>
    <mergeCell ref="B22:D22"/>
    <mergeCell ref="E22:M22"/>
    <mergeCell ref="A22:A23"/>
    <mergeCell ref="A15:A16"/>
    <mergeCell ref="B15:D15"/>
    <mergeCell ref="E15:M15"/>
    <mergeCell ref="B16:D16"/>
    <mergeCell ref="B7:D7"/>
    <mergeCell ref="B8:D8"/>
    <mergeCell ref="A13:A14"/>
    <mergeCell ref="B13:D13"/>
    <mergeCell ref="A11:M11"/>
    <mergeCell ref="A19:A20"/>
    <mergeCell ref="B19:D19"/>
    <mergeCell ref="E19:M19"/>
    <mergeCell ref="B20:D20"/>
    <mergeCell ref="E20:M20"/>
    <mergeCell ref="B18:D18"/>
    <mergeCell ref="E18:M18"/>
    <mergeCell ref="E13:M13"/>
    <mergeCell ref="B14:D14"/>
    <mergeCell ref="E16:M16"/>
    <mergeCell ref="E14:M14"/>
    <mergeCell ref="E17:M17"/>
    <mergeCell ref="B17:D17"/>
    <mergeCell ref="A29:B29"/>
    <mergeCell ref="A34:B34"/>
    <mergeCell ref="A40:M40"/>
    <mergeCell ref="C36:D36"/>
    <mergeCell ref="I32:J32"/>
    <mergeCell ref="I33:J33"/>
    <mergeCell ref="A39:M39"/>
    <mergeCell ref="I36:J36"/>
    <mergeCell ref="G36:H36"/>
    <mergeCell ref="I34:J34"/>
    <mergeCell ref="I35:J35"/>
    <mergeCell ref="G35:H35"/>
    <mergeCell ref="G34:H34"/>
    <mergeCell ref="G33:H33"/>
    <mergeCell ref="C32:D32"/>
    <mergeCell ref="G32:H32"/>
    <mergeCell ref="C29:D29"/>
    <mergeCell ref="C30:D30"/>
    <mergeCell ref="C31:D31"/>
    <mergeCell ref="I30:J30"/>
    <mergeCell ref="I31:J31"/>
    <mergeCell ref="G31:H31"/>
    <mergeCell ref="A36:B36"/>
    <mergeCell ref="A30:B30"/>
    <mergeCell ref="A31:B31"/>
    <mergeCell ref="A32:B32"/>
    <mergeCell ref="A33:B33"/>
    <mergeCell ref="A35:B35"/>
    <mergeCell ref="L50:M50"/>
    <mergeCell ref="A25:M25"/>
    <mergeCell ref="E36:F36"/>
    <mergeCell ref="E29:F29"/>
    <mergeCell ref="E30:F30"/>
    <mergeCell ref="E31:F31"/>
    <mergeCell ref="E32:F32"/>
    <mergeCell ref="E33:F33"/>
    <mergeCell ref="E34:F34"/>
    <mergeCell ref="E35:F35"/>
    <mergeCell ref="C33:D33"/>
    <mergeCell ref="C34:D34"/>
    <mergeCell ref="C35:D35"/>
    <mergeCell ref="G29:H29"/>
    <mergeCell ref="G30:H30"/>
    <mergeCell ref="I29:J29"/>
  </mergeCells>
  <dataValidations count="2">
    <dataValidation type="list" allowBlank="1" showInputMessage="1" showErrorMessage="1" sqref="D44:D47 F44:F47 J44:J47 H44:H47" xr:uid="{00000000-0002-0000-0000-000000000000}">
      <formula1>$FQ$108:$FQ$113</formula1>
    </dataValidation>
    <dataValidation type="list" allowBlank="1" showInputMessage="1" showErrorMessage="1" sqref="B7:D7" xr:uid="{00000000-0002-0000-0000-000001000000}">
      <formula1>$FQ$9:$FQ$65</formula1>
    </dataValidation>
  </dataValidations>
  <hyperlinks>
    <hyperlink ref="A2:N2" r:id="rId1" display="© 2014 UNECE/FAO Forestry and Timber Section - In case of any uncertainties or questions on the JWEE 2013 please contact: woodenergy.timber@unece.org" xr:uid="{00000000-0004-0000-0000-000000000000}"/>
  </hyperlinks>
  <pageMargins left="0.25" right="0.25" top="0.75" bottom="0.75" header="0.3" footer="0.3"/>
  <pageSetup paperSize="8" scale="60" fitToWidth="0" fitToHeight="0" orientation="landscape" r:id="rId2"/>
  <headerFooter alignWithMargins="0"/>
  <rowBreaks count="1" manualBreakCount="1">
    <brk id="52" max="16383" man="1"/>
  </rowBreaks>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1"/>
  </sheetPr>
  <dimension ref="A1:L337"/>
  <sheetViews>
    <sheetView zoomScale="85" zoomScaleNormal="85" workbookViewId="0">
      <pane xSplit="1" ySplit="1" topLeftCell="B2" activePane="bottomRight" state="frozen"/>
      <selection activeCell="M17" sqref="M17"/>
      <selection pane="topRight" activeCell="M17" sqref="M17"/>
      <selection pane="bottomLeft" activeCell="M17" sqref="M17"/>
      <selection pane="bottomRight" activeCell="M17" sqref="M17"/>
    </sheetView>
  </sheetViews>
  <sheetFormatPr defaultColWidth="11.453125" defaultRowHeight="12.5"/>
  <cols>
    <col min="1" max="1" width="47" bestFit="1" customWidth="1"/>
    <col min="2" max="2" width="9.7265625" style="442" bestFit="1" customWidth="1"/>
    <col min="3" max="3" width="38.7265625" bestFit="1" customWidth="1"/>
    <col min="4" max="4" width="7.7265625" bestFit="1" customWidth="1"/>
    <col min="5" max="5" width="5.7265625" bestFit="1" customWidth="1"/>
    <col min="6" max="6" width="4.7265625" bestFit="1" customWidth="1"/>
    <col min="7" max="12" width="12" bestFit="1" customWidth="1"/>
  </cols>
  <sheetData>
    <row r="1" spans="1:12" ht="14.5">
      <c r="A1" s="1160"/>
      <c r="B1" s="1164" t="s">
        <v>520</v>
      </c>
      <c r="C1" s="1160" t="s">
        <v>515</v>
      </c>
      <c r="D1" s="1160" t="s">
        <v>518</v>
      </c>
      <c r="E1" s="1160" t="s">
        <v>519</v>
      </c>
      <c r="F1" s="1160" t="s">
        <v>1196</v>
      </c>
      <c r="G1" s="1160">
        <v>2005</v>
      </c>
      <c r="H1" s="1160">
        <v>2007</v>
      </c>
      <c r="I1" s="1160">
        <v>2009</v>
      </c>
      <c r="J1" s="1160">
        <v>2011</v>
      </c>
      <c r="K1" s="1160">
        <v>2013</v>
      </c>
      <c r="L1" s="1160">
        <v>2014</v>
      </c>
    </row>
    <row r="2" spans="1:12">
      <c r="A2" t="str">
        <f>CONCATENATE(C2,"-",E2,"-",F2)</f>
        <v>Albania-TPES-TJ</v>
      </c>
      <c r="B2" s="442" t="s">
        <v>3100</v>
      </c>
      <c r="C2" s="58" t="s">
        <v>1139</v>
      </c>
      <c r="D2" s="1162" t="s">
        <v>2870</v>
      </c>
      <c r="E2" s="1161" t="s">
        <v>2867</v>
      </c>
      <c r="F2" s="1161" t="s">
        <v>2868</v>
      </c>
      <c r="G2" s="1024">
        <v>90728.75</v>
      </c>
      <c r="H2" s="1024">
        <v>84539.91</v>
      </c>
      <c r="I2" s="1024">
        <v>89759.59</v>
      </c>
      <c r="J2" s="1024">
        <v>93046.73</v>
      </c>
      <c r="K2" s="1024">
        <v>97130.58</v>
      </c>
      <c r="L2" s="1024">
        <v>97791.63</v>
      </c>
    </row>
    <row r="3" spans="1:12">
      <c r="A3" t="str">
        <f t="shared" ref="A3:A66" si="0">CONCATENATE(C3,"-",E3,"-",F3)</f>
        <v>Andorra-TPES-TJ</v>
      </c>
      <c r="B3" s="442" t="s">
        <v>3100</v>
      </c>
      <c r="C3" s="435" t="s">
        <v>1225</v>
      </c>
      <c r="D3" s="1163" t="s">
        <v>2870</v>
      </c>
      <c r="E3" s="1161" t="s">
        <v>2867</v>
      </c>
      <c r="F3" s="1161" t="s">
        <v>2868</v>
      </c>
      <c r="G3" s="1024"/>
      <c r="H3" s="1024"/>
      <c r="I3" s="1024"/>
      <c r="J3" s="1024"/>
      <c r="K3" s="1024"/>
      <c r="L3" s="1024"/>
    </row>
    <row r="4" spans="1:12">
      <c r="A4" t="str">
        <f t="shared" si="0"/>
        <v>Armenia-TPES-TJ</v>
      </c>
      <c r="B4" s="442" t="s">
        <v>3100</v>
      </c>
      <c r="C4" s="58" t="s">
        <v>1208</v>
      </c>
      <c r="D4" s="1161" t="s">
        <v>2870</v>
      </c>
      <c r="E4" s="1161" t="s">
        <v>2867</v>
      </c>
      <c r="F4" s="1161" t="s">
        <v>2868</v>
      </c>
      <c r="G4" s="1024">
        <v>105185.31</v>
      </c>
      <c r="H4" s="1024">
        <v>119442.96</v>
      </c>
      <c r="I4" s="1024">
        <v>109274.22</v>
      </c>
      <c r="J4" s="1024">
        <v>113695.4</v>
      </c>
      <c r="K4" s="1024">
        <v>121432.31</v>
      </c>
      <c r="L4" s="1024">
        <v>123876.48</v>
      </c>
    </row>
    <row r="5" spans="1:12">
      <c r="A5" t="str">
        <f t="shared" si="0"/>
        <v>Austria-TPES-TJ</v>
      </c>
      <c r="B5" s="442" t="s">
        <v>3101</v>
      </c>
      <c r="C5" s="58" t="s">
        <v>1140</v>
      </c>
      <c r="D5" s="1161" t="s">
        <v>2870</v>
      </c>
      <c r="E5" s="1161" t="s">
        <v>2867</v>
      </c>
      <c r="F5" s="1161" t="s">
        <v>2868</v>
      </c>
      <c r="G5" s="1024">
        <v>1407407.56</v>
      </c>
      <c r="H5" s="1024">
        <v>1396065.77</v>
      </c>
      <c r="I5" s="1024">
        <v>1326763.51</v>
      </c>
      <c r="J5" s="1024">
        <v>1377925.66</v>
      </c>
      <c r="K5" s="1024">
        <v>1391391</v>
      </c>
      <c r="L5" s="1024">
        <v>1346589.6</v>
      </c>
    </row>
    <row r="6" spans="1:12">
      <c r="A6" t="str">
        <f t="shared" si="0"/>
        <v>Azerbaijan-TPES-TJ</v>
      </c>
      <c r="B6" s="442" t="s">
        <v>3100</v>
      </c>
      <c r="C6" s="58" t="s">
        <v>1209</v>
      </c>
      <c r="D6" s="1161" t="s">
        <v>2870</v>
      </c>
      <c r="E6" s="1161" t="s">
        <v>2867</v>
      </c>
      <c r="F6" s="1161" t="s">
        <v>2868</v>
      </c>
      <c r="G6" s="1024">
        <v>562146.14</v>
      </c>
      <c r="H6" s="1024">
        <v>507146.96</v>
      </c>
      <c r="I6" s="1024">
        <v>499782.88</v>
      </c>
      <c r="J6" s="1024">
        <v>525911.02</v>
      </c>
      <c r="K6" s="1024">
        <v>581144.46</v>
      </c>
      <c r="L6" s="1024">
        <v>599651.67000000004</v>
      </c>
    </row>
    <row r="7" spans="1:12">
      <c r="A7" t="str">
        <f t="shared" si="0"/>
        <v>Belarus-TPES-TJ</v>
      </c>
      <c r="B7" s="442" t="s">
        <v>3100</v>
      </c>
      <c r="C7" s="58" t="s">
        <v>1210</v>
      </c>
      <c r="D7" s="1161" t="s">
        <v>2870</v>
      </c>
      <c r="E7" s="1161" t="s">
        <v>2867</v>
      </c>
      <c r="F7" s="1161" t="s">
        <v>2868</v>
      </c>
      <c r="G7" s="1024">
        <v>1120289.54</v>
      </c>
      <c r="H7" s="1024">
        <v>1168032.29</v>
      </c>
      <c r="I7" s="1024">
        <v>1110556.24</v>
      </c>
      <c r="J7" s="1024">
        <v>1228601.1399999999</v>
      </c>
      <c r="K7" s="1024">
        <v>1142005.8</v>
      </c>
      <c r="L7" s="1024">
        <v>1161681.96</v>
      </c>
    </row>
    <row r="8" spans="1:12">
      <c r="A8" t="str">
        <f t="shared" si="0"/>
        <v>Belgium-TPES-TJ</v>
      </c>
      <c r="B8" s="442" t="s">
        <v>3101</v>
      </c>
      <c r="C8" s="58" t="s">
        <v>1141</v>
      </c>
      <c r="D8" s="1161" t="s">
        <v>2870</v>
      </c>
      <c r="E8" s="1161" t="s">
        <v>2867</v>
      </c>
      <c r="F8" s="1161" t="s">
        <v>2868</v>
      </c>
      <c r="G8" s="1024">
        <v>2437352.7400000002</v>
      </c>
      <c r="H8" s="1024">
        <v>2374291.16</v>
      </c>
      <c r="I8" s="1024">
        <v>2348998.3199999998</v>
      </c>
      <c r="J8" s="1024">
        <v>2353414.1</v>
      </c>
      <c r="K8" s="1024">
        <v>2334925.06</v>
      </c>
      <c r="L8" s="1024">
        <v>2209571.98</v>
      </c>
    </row>
    <row r="9" spans="1:12">
      <c r="A9" t="str">
        <f t="shared" si="0"/>
        <v>Bosnia and Herzegovina-TPES-TJ</v>
      </c>
      <c r="B9" s="442" t="s">
        <v>3100</v>
      </c>
      <c r="C9" s="58" t="s">
        <v>1033</v>
      </c>
      <c r="D9" s="1161" t="s">
        <v>2870</v>
      </c>
      <c r="E9" s="1161" t="s">
        <v>2867</v>
      </c>
      <c r="F9" s="1161" t="s">
        <v>2868</v>
      </c>
      <c r="G9" s="1024">
        <v>211013.76000000001</v>
      </c>
      <c r="H9" s="1024">
        <v>222071.47</v>
      </c>
      <c r="I9" s="1024">
        <v>260313.03</v>
      </c>
      <c r="J9" s="1024">
        <v>299169.96999999997</v>
      </c>
      <c r="K9" s="1024">
        <v>270216.24</v>
      </c>
      <c r="L9" s="1024">
        <v>327575.57</v>
      </c>
    </row>
    <row r="10" spans="1:12">
      <c r="A10" t="str">
        <f t="shared" si="0"/>
        <v>Bulgaria-TPES-TJ</v>
      </c>
      <c r="B10" s="442" t="s">
        <v>3100</v>
      </c>
      <c r="C10" s="58" t="s">
        <v>1034</v>
      </c>
      <c r="D10" s="1161" t="s">
        <v>2870</v>
      </c>
      <c r="E10" s="1161" t="s">
        <v>2867</v>
      </c>
      <c r="F10" s="1161" t="s">
        <v>2868</v>
      </c>
      <c r="G10" s="1024">
        <v>833056.56</v>
      </c>
      <c r="H10" s="1024">
        <v>842246.5</v>
      </c>
      <c r="I10" s="1024">
        <v>732973.11</v>
      </c>
      <c r="J10" s="1024">
        <v>805185.03</v>
      </c>
      <c r="K10" s="1024">
        <v>708462.87</v>
      </c>
      <c r="L10" s="1024">
        <v>749371.43</v>
      </c>
    </row>
    <row r="11" spans="1:12">
      <c r="A11" t="str">
        <f t="shared" si="0"/>
        <v>Canada-TPES-TJ</v>
      </c>
      <c r="B11" s="442" t="s">
        <v>3101</v>
      </c>
      <c r="C11" s="58" t="s">
        <v>1220</v>
      </c>
      <c r="D11" s="1161" t="s">
        <v>2870</v>
      </c>
      <c r="E11" s="1161" t="s">
        <v>2867</v>
      </c>
      <c r="F11" s="1161" t="s">
        <v>2868</v>
      </c>
      <c r="G11" s="1024">
        <v>11369590.09</v>
      </c>
      <c r="H11" s="1024">
        <v>11309818.5</v>
      </c>
      <c r="I11" s="1024">
        <v>10978148.33</v>
      </c>
      <c r="J11" s="1024">
        <v>11374592.23</v>
      </c>
      <c r="K11" s="1024">
        <v>11374395.699999999</v>
      </c>
      <c r="L11" s="1024">
        <v>11718005.16</v>
      </c>
    </row>
    <row r="12" spans="1:12">
      <c r="A12" t="str">
        <f t="shared" si="0"/>
        <v>Croatia-TPES-TJ</v>
      </c>
      <c r="B12" s="442" t="s">
        <v>3100</v>
      </c>
      <c r="C12" s="58" t="s">
        <v>1035</v>
      </c>
      <c r="D12" s="1161" t="s">
        <v>2870</v>
      </c>
      <c r="E12" s="1161" t="s">
        <v>2867</v>
      </c>
      <c r="F12" s="1161" t="s">
        <v>2868</v>
      </c>
      <c r="G12" s="1024">
        <v>408100.92</v>
      </c>
      <c r="H12" s="1024">
        <v>421996.66</v>
      </c>
      <c r="I12" s="1024">
        <v>397828.81</v>
      </c>
      <c r="J12" s="1024">
        <v>383611.28</v>
      </c>
      <c r="K12" s="1024">
        <v>353480.01</v>
      </c>
      <c r="L12" s="1024">
        <v>336777.27</v>
      </c>
    </row>
    <row r="13" spans="1:12">
      <c r="A13" t="str">
        <f t="shared" si="0"/>
        <v>Cyprus-TPES-TJ</v>
      </c>
      <c r="B13" s="442" t="s">
        <v>3100</v>
      </c>
      <c r="C13" s="58" t="s">
        <v>1036</v>
      </c>
      <c r="D13" s="1161" t="s">
        <v>2870</v>
      </c>
      <c r="E13" s="1161" t="s">
        <v>2867</v>
      </c>
      <c r="F13" s="1161" t="s">
        <v>2868</v>
      </c>
      <c r="G13" s="1024">
        <v>92919.03</v>
      </c>
      <c r="H13" s="1024">
        <v>102085.45</v>
      </c>
      <c r="I13" s="1024">
        <v>105732.07</v>
      </c>
      <c r="J13" s="1024">
        <v>99146.02</v>
      </c>
      <c r="K13" s="1024">
        <v>80832.5</v>
      </c>
      <c r="L13" s="1024">
        <v>82601.210000000006</v>
      </c>
    </row>
    <row r="14" spans="1:12">
      <c r="A14" t="str">
        <f t="shared" si="0"/>
        <v>Czech Republic-TPES-TJ</v>
      </c>
      <c r="B14" s="442" t="s">
        <v>3101</v>
      </c>
      <c r="C14" s="58" t="s">
        <v>1037</v>
      </c>
      <c r="D14" s="1161" t="s">
        <v>2870</v>
      </c>
      <c r="E14" s="1161" t="s">
        <v>2867</v>
      </c>
      <c r="F14" s="1161" t="s">
        <v>2868</v>
      </c>
      <c r="G14" s="1024">
        <v>1881477.46</v>
      </c>
      <c r="H14" s="1024">
        <v>1926976.96</v>
      </c>
      <c r="I14" s="1024">
        <v>1764259.03</v>
      </c>
      <c r="J14" s="1024">
        <v>1791794.99</v>
      </c>
      <c r="K14" s="1024">
        <v>1756440.27</v>
      </c>
      <c r="L14" s="1024">
        <v>1725293.57</v>
      </c>
    </row>
    <row r="15" spans="1:12">
      <c r="A15" t="str">
        <f t="shared" si="0"/>
        <v>Denmark-TPES-TJ</v>
      </c>
      <c r="B15" s="442" t="s">
        <v>3101</v>
      </c>
      <c r="C15" s="58" t="s">
        <v>1038</v>
      </c>
      <c r="D15" s="1161" t="s">
        <v>2870</v>
      </c>
      <c r="E15" s="1161" t="s">
        <v>2867</v>
      </c>
      <c r="F15" s="1161" t="s">
        <v>2868</v>
      </c>
      <c r="G15" s="1024">
        <v>791346.4</v>
      </c>
      <c r="H15" s="1024">
        <v>828341.13</v>
      </c>
      <c r="I15" s="1024">
        <v>769849.9</v>
      </c>
      <c r="J15" s="1024">
        <v>753372.58</v>
      </c>
      <c r="K15" s="1024">
        <v>734723.07</v>
      </c>
      <c r="L15" s="1024">
        <v>678734.58</v>
      </c>
    </row>
    <row r="16" spans="1:12">
      <c r="A16" t="str">
        <f t="shared" si="0"/>
        <v>Estonia-TPES-TJ</v>
      </c>
      <c r="B16" s="442" t="s">
        <v>3101</v>
      </c>
      <c r="C16" s="58" t="s">
        <v>1039</v>
      </c>
      <c r="D16" s="1161" t="s">
        <v>2870</v>
      </c>
      <c r="E16" s="1161" t="s">
        <v>2867</v>
      </c>
      <c r="F16" s="1161" t="s">
        <v>2868</v>
      </c>
      <c r="G16" s="1024">
        <v>218174.02</v>
      </c>
      <c r="H16" s="1024">
        <v>238202.71</v>
      </c>
      <c r="I16" s="1024">
        <v>203881.12</v>
      </c>
      <c r="J16" s="1024">
        <v>235521.19</v>
      </c>
      <c r="K16" s="1024">
        <v>255121.32</v>
      </c>
      <c r="L16" s="1024">
        <v>252765.53</v>
      </c>
    </row>
    <row r="17" spans="1:12">
      <c r="A17" t="str">
        <f t="shared" si="0"/>
        <v>Finland-TPES-TJ</v>
      </c>
      <c r="B17" s="442" t="s">
        <v>3101</v>
      </c>
      <c r="C17" s="58" t="s">
        <v>1040</v>
      </c>
      <c r="D17" s="1161" t="s">
        <v>2870</v>
      </c>
      <c r="E17" s="1161" t="s">
        <v>2867</v>
      </c>
      <c r="F17" s="1161" t="s">
        <v>2868</v>
      </c>
      <c r="G17" s="1024">
        <v>1441305.86</v>
      </c>
      <c r="H17" s="1024">
        <v>1544438.34</v>
      </c>
      <c r="I17" s="1024">
        <v>1401139.75</v>
      </c>
      <c r="J17" s="1024">
        <v>1474865.95</v>
      </c>
      <c r="K17" s="1024">
        <v>1392780.43</v>
      </c>
      <c r="L17" s="1024">
        <v>1420762.44</v>
      </c>
    </row>
    <row r="18" spans="1:12">
      <c r="A18" t="str">
        <f t="shared" si="0"/>
        <v>France-TPES-TJ</v>
      </c>
      <c r="B18" s="442" t="s">
        <v>3101</v>
      </c>
      <c r="C18" s="58" t="s">
        <v>1041</v>
      </c>
      <c r="D18" s="1161" t="s">
        <v>2870</v>
      </c>
      <c r="E18" s="1161" t="s">
        <v>2867</v>
      </c>
      <c r="F18" s="1161" t="s">
        <v>2868</v>
      </c>
      <c r="G18" s="1024">
        <v>11340359.07</v>
      </c>
      <c r="H18" s="1024">
        <v>11030565.300000001</v>
      </c>
      <c r="I18" s="1024">
        <v>10602160.789999999</v>
      </c>
      <c r="J18" s="1024">
        <v>10524711.98</v>
      </c>
      <c r="K18" s="1024">
        <v>10592948.15</v>
      </c>
      <c r="L18" s="1024">
        <v>10158921.65</v>
      </c>
    </row>
    <row r="19" spans="1:12">
      <c r="A19" t="str">
        <f t="shared" si="0"/>
        <v>Georgia-TPES-TJ</v>
      </c>
      <c r="B19" s="442" t="s">
        <v>3100</v>
      </c>
      <c r="C19" s="58" t="s">
        <v>1211</v>
      </c>
      <c r="D19" s="1161" t="s">
        <v>2870</v>
      </c>
      <c r="E19" s="1161" t="s">
        <v>2867</v>
      </c>
      <c r="F19" s="1161" t="s">
        <v>2868</v>
      </c>
      <c r="G19" s="1024">
        <v>118927.39</v>
      </c>
      <c r="H19" s="1024">
        <v>139894.6</v>
      </c>
      <c r="I19" s="1024">
        <v>129603.36</v>
      </c>
      <c r="J19" s="1024">
        <v>148395.56</v>
      </c>
      <c r="K19" s="1024">
        <v>163175.67000000001</v>
      </c>
      <c r="L19" s="1024">
        <v>183797.3</v>
      </c>
    </row>
    <row r="20" spans="1:12">
      <c r="A20" t="str">
        <f t="shared" si="0"/>
        <v>Germany-TPES-TJ</v>
      </c>
      <c r="B20" s="442" t="s">
        <v>3101</v>
      </c>
      <c r="C20" s="58" t="s">
        <v>1042</v>
      </c>
      <c r="D20" s="1161" t="s">
        <v>2870</v>
      </c>
      <c r="E20" s="1161" t="s">
        <v>2867</v>
      </c>
      <c r="F20" s="1161" t="s">
        <v>2868</v>
      </c>
      <c r="G20" s="1024">
        <v>14110000.58</v>
      </c>
      <c r="H20" s="1024">
        <v>13728445.560000001</v>
      </c>
      <c r="I20" s="1024">
        <v>12997953.630000001</v>
      </c>
      <c r="J20" s="1024">
        <v>13006270.42</v>
      </c>
      <c r="K20" s="1024">
        <v>13301704.130000001</v>
      </c>
      <c r="L20" s="1024">
        <v>12814550.27</v>
      </c>
    </row>
    <row r="21" spans="1:12">
      <c r="A21" t="str">
        <f t="shared" si="0"/>
        <v>Greece-TPES-TJ</v>
      </c>
      <c r="B21" s="442" t="s">
        <v>3101</v>
      </c>
      <c r="C21" t="s">
        <v>1043</v>
      </c>
      <c r="D21" s="1024" t="s">
        <v>2870</v>
      </c>
      <c r="E21" s="1161" t="s">
        <v>2867</v>
      </c>
      <c r="F21" s="1161" t="s">
        <v>2868</v>
      </c>
      <c r="G21" s="1024">
        <v>1266449.98</v>
      </c>
      <c r="H21" s="1024">
        <v>1265036.43</v>
      </c>
      <c r="I21" s="1024">
        <v>1232168.21</v>
      </c>
      <c r="J21" s="1024">
        <v>1119464.99</v>
      </c>
      <c r="K21" s="1024">
        <v>976951.51</v>
      </c>
      <c r="L21" s="1024">
        <v>968589.93</v>
      </c>
    </row>
    <row r="22" spans="1:12">
      <c r="A22" t="str">
        <f t="shared" si="0"/>
        <v>Hungary-TPES-TJ</v>
      </c>
      <c r="B22" s="442" t="s">
        <v>3101</v>
      </c>
      <c r="C22" s="284" t="s">
        <v>1044</v>
      </c>
      <c r="D22" s="1145" t="s">
        <v>2870</v>
      </c>
      <c r="E22" s="1161" t="s">
        <v>2867</v>
      </c>
      <c r="F22" s="1161" t="s">
        <v>2868</v>
      </c>
      <c r="G22" s="1024">
        <v>1153386.99</v>
      </c>
      <c r="H22" s="1024">
        <v>1119074.24</v>
      </c>
      <c r="I22" s="1024">
        <v>1039881.63</v>
      </c>
      <c r="J22" s="1024">
        <v>1043874.83</v>
      </c>
      <c r="K22" s="1024">
        <v>941048.61</v>
      </c>
      <c r="L22" s="1024">
        <v>956093.67</v>
      </c>
    </row>
    <row r="23" spans="1:12">
      <c r="A23" t="str">
        <f t="shared" si="0"/>
        <v>Iceland-TPES-TJ</v>
      </c>
      <c r="B23" s="442" t="s">
        <v>3101</v>
      </c>
      <c r="C23" s="58" t="s">
        <v>1226</v>
      </c>
      <c r="D23" s="1161" t="s">
        <v>2870</v>
      </c>
      <c r="E23" s="1161" t="s">
        <v>2867</v>
      </c>
      <c r="F23" s="1161" t="s">
        <v>2868</v>
      </c>
      <c r="G23" s="1024">
        <v>130757.49</v>
      </c>
      <c r="H23" s="1024">
        <v>192356.75</v>
      </c>
      <c r="I23" s="1024">
        <v>225507.83</v>
      </c>
      <c r="J23" s="1024">
        <v>242521.56</v>
      </c>
      <c r="K23" s="1024">
        <v>246411.06</v>
      </c>
      <c r="L23" s="1024">
        <v>245576.21</v>
      </c>
    </row>
    <row r="24" spans="1:12">
      <c r="A24" t="str">
        <f t="shared" si="0"/>
        <v>Ireland-TPES-TJ</v>
      </c>
      <c r="B24" s="442" t="s">
        <v>3101</v>
      </c>
      <c r="C24" s="58" t="s">
        <v>1045</v>
      </c>
      <c r="D24" s="1161" t="s">
        <v>2870</v>
      </c>
      <c r="E24" s="1161" t="s">
        <v>2867</v>
      </c>
      <c r="F24" s="1161" t="s">
        <v>2868</v>
      </c>
      <c r="G24" s="1024">
        <v>610219.94999999995</v>
      </c>
      <c r="H24" s="1024">
        <v>629147.17000000004</v>
      </c>
      <c r="I24" s="1024">
        <v>598061.73</v>
      </c>
      <c r="J24" s="1024">
        <v>549461.27</v>
      </c>
      <c r="K24" s="1024">
        <v>544952.30000000005</v>
      </c>
      <c r="L24" s="1024">
        <v>534635.23</v>
      </c>
    </row>
    <row r="25" spans="1:12">
      <c r="A25" t="str">
        <f t="shared" si="0"/>
        <v>Israel-TPES-TJ</v>
      </c>
      <c r="B25" s="442" t="s">
        <v>3101</v>
      </c>
      <c r="C25" t="s">
        <v>1046</v>
      </c>
      <c r="D25" s="1024" t="s">
        <v>2870</v>
      </c>
      <c r="E25" s="1161" t="s">
        <v>2867</v>
      </c>
      <c r="F25" s="1161" t="s">
        <v>2868</v>
      </c>
      <c r="G25" s="1024">
        <v>772217.96</v>
      </c>
      <c r="H25" s="1024">
        <v>871232.51</v>
      </c>
      <c r="I25" s="1024">
        <v>900693.18</v>
      </c>
      <c r="J25" s="1024">
        <v>968970.05</v>
      </c>
      <c r="K25" s="1024">
        <v>968472.2</v>
      </c>
      <c r="L25" s="1024">
        <v>950232.78</v>
      </c>
    </row>
    <row r="26" spans="1:12">
      <c r="A26" t="str">
        <f t="shared" si="0"/>
        <v>Italy-TPES-TJ</v>
      </c>
      <c r="B26" s="442" t="s">
        <v>3101</v>
      </c>
      <c r="C26" s="58" t="s">
        <v>1047</v>
      </c>
      <c r="D26" s="1161" t="s">
        <v>2870</v>
      </c>
      <c r="E26" s="1161" t="s">
        <v>2867</v>
      </c>
      <c r="F26" s="1161" t="s">
        <v>2868</v>
      </c>
      <c r="G26" s="1024">
        <v>7802227.4000000004</v>
      </c>
      <c r="H26" s="1024">
        <v>7706053.7199999997</v>
      </c>
      <c r="I26" s="1024">
        <v>7100771.4299999997</v>
      </c>
      <c r="J26" s="1024">
        <v>7031693.9199999999</v>
      </c>
      <c r="K26" s="1024">
        <v>6505107.1500000004</v>
      </c>
      <c r="L26" s="1024">
        <v>6145150.8300000001</v>
      </c>
    </row>
    <row r="27" spans="1:12">
      <c r="A27" t="str">
        <f t="shared" si="0"/>
        <v>Kazakhstan-TPES-TJ</v>
      </c>
      <c r="B27" s="442" t="s">
        <v>3100</v>
      </c>
      <c r="C27" s="58" t="s">
        <v>1212</v>
      </c>
      <c r="D27" s="1161" t="s">
        <v>2870</v>
      </c>
      <c r="E27" s="1161" t="s">
        <v>2867</v>
      </c>
      <c r="F27" s="1161" t="s">
        <v>2868</v>
      </c>
      <c r="G27" s="1024">
        <v>2130178.23</v>
      </c>
      <c r="H27" s="1024">
        <v>2766906.4</v>
      </c>
      <c r="I27" s="1024">
        <v>2657559.9500000002</v>
      </c>
      <c r="J27" s="1024">
        <v>3237892.18</v>
      </c>
      <c r="K27" s="1024">
        <v>3414010.71</v>
      </c>
      <c r="L27" s="1024">
        <v>3209906.73</v>
      </c>
    </row>
    <row r="28" spans="1:12">
      <c r="A28" t="str">
        <f t="shared" si="0"/>
        <v>Kyrgyzstan-TPES-TJ</v>
      </c>
      <c r="B28" s="442" t="s">
        <v>3100</v>
      </c>
      <c r="C28" s="58" t="s">
        <v>1213</v>
      </c>
      <c r="D28" s="1161" t="s">
        <v>2870</v>
      </c>
      <c r="E28" s="1161" t="s">
        <v>2867</v>
      </c>
      <c r="F28" s="1161" t="s">
        <v>2868</v>
      </c>
      <c r="G28" s="1024">
        <v>107758.9</v>
      </c>
      <c r="H28" s="1024">
        <v>123659.69</v>
      </c>
      <c r="I28" s="1024">
        <v>120766.7</v>
      </c>
      <c r="J28" s="1024">
        <v>138597.01999999999</v>
      </c>
      <c r="K28" s="1024">
        <v>165309.14000000001</v>
      </c>
      <c r="L28" s="1024">
        <v>158906.56</v>
      </c>
    </row>
    <row r="29" spans="1:12">
      <c r="A29" t="str">
        <f t="shared" si="0"/>
        <v>Latvia-TPES-TJ</v>
      </c>
      <c r="B29" s="442" t="s">
        <v>3100</v>
      </c>
      <c r="C29" s="58" t="s">
        <v>1048</v>
      </c>
      <c r="D29" s="1161" t="s">
        <v>2870</v>
      </c>
      <c r="E29" s="1161" t="s">
        <v>2867</v>
      </c>
      <c r="F29" s="1161" t="s">
        <v>2868</v>
      </c>
      <c r="G29" s="1024">
        <v>189583.12</v>
      </c>
      <c r="H29" s="1024">
        <v>200811.45</v>
      </c>
      <c r="I29" s="1024">
        <v>184340.45</v>
      </c>
      <c r="J29" s="1024">
        <v>178218.34</v>
      </c>
      <c r="K29" s="1024">
        <v>181690.08</v>
      </c>
      <c r="L29" s="1024">
        <v>181713.44</v>
      </c>
    </row>
    <row r="30" spans="1:12">
      <c r="A30" t="str">
        <f t="shared" si="0"/>
        <v>Liechtenstein-TPES-TJ</v>
      </c>
      <c r="B30" s="442" t="s">
        <v>3100</v>
      </c>
      <c r="C30" s="435" t="s">
        <v>1049</v>
      </c>
      <c r="D30" s="1163" t="s">
        <v>2870</v>
      </c>
      <c r="E30" s="1161" t="s">
        <v>2867</v>
      </c>
      <c r="F30" s="1161" t="s">
        <v>2868</v>
      </c>
      <c r="G30" s="1024"/>
      <c r="H30" s="1024"/>
      <c r="I30" s="1024"/>
      <c r="J30" s="1024"/>
      <c r="K30" s="1024"/>
      <c r="L30" s="1024"/>
    </row>
    <row r="31" spans="1:12">
      <c r="A31" t="str">
        <f t="shared" si="0"/>
        <v>Lithuania-TPES-TJ</v>
      </c>
      <c r="B31" s="442" t="s">
        <v>3100</v>
      </c>
      <c r="C31" s="58" t="s">
        <v>1050</v>
      </c>
      <c r="D31" s="1161" t="s">
        <v>2870</v>
      </c>
      <c r="E31" s="1161" t="s">
        <v>2867</v>
      </c>
      <c r="F31" s="1161" t="s">
        <v>2868</v>
      </c>
      <c r="G31" s="1024">
        <v>370415.83</v>
      </c>
      <c r="H31" s="1024">
        <v>396020.08</v>
      </c>
      <c r="I31" s="1024">
        <v>366927.38</v>
      </c>
      <c r="J31" s="1024">
        <v>305857</v>
      </c>
      <c r="K31" s="1024">
        <v>291829.3</v>
      </c>
      <c r="L31" s="1024">
        <v>293091.37</v>
      </c>
    </row>
    <row r="32" spans="1:12">
      <c r="A32" t="str">
        <f t="shared" si="0"/>
        <v>Luxembourg-TPES-TJ</v>
      </c>
      <c r="B32" s="442" t="s">
        <v>3101</v>
      </c>
      <c r="C32" s="58" t="s">
        <v>1051</v>
      </c>
      <c r="D32" s="1161" t="s">
        <v>2870</v>
      </c>
      <c r="E32" s="1161" t="s">
        <v>2867</v>
      </c>
      <c r="F32" s="1161" t="s">
        <v>2868</v>
      </c>
      <c r="G32" s="1024">
        <v>183628.32</v>
      </c>
      <c r="H32" s="1024">
        <v>176323.27</v>
      </c>
      <c r="I32" s="1024">
        <v>165723.29999999999</v>
      </c>
      <c r="J32" s="1024">
        <v>174841.31</v>
      </c>
      <c r="K32" s="1024">
        <v>166347.09</v>
      </c>
      <c r="L32" s="1024">
        <v>159808.65</v>
      </c>
    </row>
    <row r="33" spans="1:12">
      <c r="A33" t="str">
        <f t="shared" si="0"/>
        <v>Malta-TPES-TJ</v>
      </c>
      <c r="B33" s="442" t="s">
        <v>3100</v>
      </c>
      <c r="C33" s="58" t="s">
        <v>1224</v>
      </c>
      <c r="D33" s="1161" t="s">
        <v>2870</v>
      </c>
      <c r="E33" s="1161" t="s">
        <v>2867</v>
      </c>
      <c r="F33" s="1161" t="s">
        <v>2868</v>
      </c>
      <c r="G33" s="1024">
        <v>36878.17</v>
      </c>
      <c r="H33" s="1024">
        <v>36723.39</v>
      </c>
      <c r="I33" s="1024">
        <v>32591.22</v>
      </c>
      <c r="J33" s="1024">
        <v>34740.35</v>
      </c>
      <c r="K33" s="1024">
        <v>32159.15</v>
      </c>
      <c r="L33" s="1024">
        <v>32412.82</v>
      </c>
    </row>
    <row r="34" spans="1:12">
      <c r="A34" t="str">
        <f t="shared" si="0"/>
        <v>Monaco-TPES-TJ</v>
      </c>
      <c r="B34" s="442" t="s">
        <v>3100</v>
      </c>
      <c r="C34" s="435" t="s">
        <v>1223</v>
      </c>
      <c r="D34" s="1163" t="s">
        <v>2870</v>
      </c>
      <c r="E34" s="1161" t="s">
        <v>2867</v>
      </c>
      <c r="F34" s="1161" t="s">
        <v>2868</v>
      </c>
      <c r="G34" s="1024"/>
      <c r="H34" s="1024"/>
      <c r="I34" s="1024"/>
      <c r="J34" s="1024"/>
      <c r="K34" s="1024"/>
      <c r="L34" s="1024"/>
    </row>
    <row r="35" spans="1:12">
      <c r="A35" t="str">
        <f t="shared" si="0"/>
        <v>Montenegro-TPES-TJ</v>
      </c>
      <c r="B35" s="442" t="s">
        <v>3100</v>
      </c>
      <c r="C35" s="58" t="s">
        <v>1057</v>
      </c>
      <c r="D35" s="1161" t="s">
        <v>2870</v>
      </c>
      <c r="E35" s="1161" t="s">
        <v>2867</v>
      </c>
      <c r="F35" s="1161" t="s">
        <v>2868</v>
      </c>
      <c r="G35" s="1024">
        <v>44902.76</v>
      </c>
      <c r="H35" s="1024">
        <v>49713.81</v>
      </c>
      <c r="I35" s="1024">
        <v>42617.65</v>
      </c>
      <c r="J35" s="1024">
        <v>47133.82</v>
      </c>
      <c r="K35" s="1024">
        <v>41104.620000000003</v>
      </c>
      <c r="L35" s="1024">
        <v>40047.08</v>
      </c>
    </row>
    <row r="36" spans="1:12">
      <c r="A36" t="str">
        <f t="shared" si="0"/>
        <v>Netherlands-TPES-TJ</v>
      </c>
      <c r="B36" s="442" t="s">
        <v>3101</v>
      </c>
      <c r="C36" s="58" t="s">
        <v>1052</v>
      </c>
      <c r="D36" s="1161" t="s">
        <v>2870</v>
      </c>
      <c r="E36" s="1161" t="s">
        <v>2867</v>
      </c>
      <c r="F36" s="1161" t="s">
        <v>2868</v>
      </c>
      <c r="G36" s="1024">
        <v>3409204.81</v>
      </c>
      <c r="H36" s="1024">
        <v>3366860.4</v>
      </c>
      <c r="I36" s="1024">
        <v>3268142.6</v>
      </c>
      <c r="J36" s="1024">
        <v>3240617.03</v>
      </c>
      <c r="K36" s="1024">
        <v>3236541.35</v>
      </c>
      <c r="L36" s="1024">
        <v>3054270.27</v>
      </c>
    </row>
    <row r="37" spans="1:12">
      <c r="A37" t="str">
        <f t="shared" si="0"/>
        <v>Norway-TPES-TJ</v>
      </c>
      <c r="B37" s="442" t="s">
        <v>3101</v>
      </c>
      <c r="C37" s="58" t="s">
        <v>1053</v>
      </c>
      <c r="D37" s="1161" t="s">
        <v>2870</v>
      </c>
      <c r="E37" s="1161" t="s">
        <v>2867</v>
      </c>
      <c r="F37" s="1161" t="s">
        <v>2868</v>
      </c>
      <c r="G37" s="1024">
        <v>1123219.8799999999</v>
      </c>
      <c r="H37" s="1024">
        <v>1155811.27</v>
      </c>
      <c r="I37" s="1024">
        <v>1310888.42</v>
      </c>
      <c r="J37" s="1024">
        <v>1171611.08</v>
      </c>
      <c r="K37" s="1024">
        <v>1364512.2</v>
      </c>
      <c r="L37" s="1024">
        <v>1203544.8999999999</v>
      </c>
    </row>
    <row r="38" spans="1:12">
      <c r="A38" t="str">
        <f t="shared" si="0"/>
        <v>Poland-TPES-TJ</v>
      </c>
      <c r="B38" s="442" t="s">
        <v>3101</v>
      </c>
      <c r="C38" s="58" t="s">
        <v>1054</v>
      </c>
      <c r="D38" s="1161" t="s">
        <v>2870</v>
      </c>
      <c r="E38" s="1161" t="s">
        <v>2867</v>
      </c>
      <c r="F38" s="1161" t="s">
        <v>2868</v>
      </c>
      <c r="G38" s="1024">
        <v>3857615.32</v>
      </c>
      <c r="H38" s="1024">
        <v>4033823.71</v>
      </c>
      <c r="I38" s="1024">
        <v>3939856.09</v>
      </c>
      <c r="J38" s="1024">
        <v>4228549.93</v>
      </c>
      <c r="K38" s="1024">
        <v>4086258.48</v>
      </c>
      <c r="L38" s="1024">
        <v>3936366.01</v>
      </c>
    </row>
    <row r="39" spans="1:12">
      <c r="A39" t="str">
        <f t="shared" si="0"/>
        <v>Portugal-TPES-TJ</v>
      </c>
      <c r="B39" s="442" t="s">
        <v>3101</v>
      </c>
      <c r="C39" s="58" t="s">
        <v>1055</v>
      </c>
      <c r="D39" s="1161" t="s">
        <v>2870</v>
      </c>
      <c r="E39" s="1161" t="s">
        <v>2867</v>
      </c>
      <c r="F39" s="1161" t="s">
        <v>2868</v>
      </c>
      <c r="G39" s="1024">
        <v>1107741.03</v>
      </c>
      <c r="H39" s="1024">
        <v>1060461.8</v>
      </c>
      <c r="I39" s="1024">
        <v>1019465.83</v>
      </c>
      <c r="J39" s="1024">
        <v>956531.86</v>
      </c>
      <c r="K39" s="1024">
        <v>900985.25</v>
      </c>
      <c r="L39" s="1024">
        <v>885972.6</v>
      </c>
    </row>
    <row r="40" spans="1:12">
      <c r="A40" t="str">
        <f t="shared" si="0"/>
        <v>Republic of Moldova-TPES-TJ</v>
      </c>
      <c r="B40" s="442" t="s">
        <v>3100</v>
      </c>
      <c r="C40" s="58" t="s">
        <v>1214</v>
      </c>
      <c r="D40" s="1161" t="s">
        <v>2870</v>
      </c>
      <c r="E40" s="1161" t="s">
        <v>2867</v>
      </c>
      <c r="F40" s="1161" t="s">
        <v>2868</v>
      </c>
      <c r="G40" s="1024">
        <v>146420.14000000001</v>
      </c>
      <c r="H40" s="1024">
        <v>140562.43</v>
      </c>
      <c r="I40" s="1024">
        <v>133017.06</v>
      </c>
      <c r="J40" s="1024">
        <v>144529.79999999999</v>
      </c>
      <c r="K40" s="1024">
        <v>128527.47</v>
      </c>
      <c r="L40" s="1024">
        <v>138228.32999999999</v>
      </c>
    </row>
    <row r="41" spans="1:12">
      <c r="A41" t="str">
        <f t="shared" si="0"/>
        <v>Romania-TPES-TJ</v>
      </c>
      <c r="B41" s="442" t="s">
        <v>3100</v>
      </c>
      <c r="C41" s="58" t="s">
        <v>1056</v>
      </c>
      <c r="D41" s="1161" t="s">
        <v>2870</v>
      </c>
      <c r="E41" s="1161" t="s">
        <v>2867</v>
      </c>
      <c r="F41" s="1161" t="s">
        <v>2868</v>
      </c>
      <c r="G41" s="1024">
        <v>1615920.87</v>
      </c>
      <c r="H41" s="1024">
        <v>1664806.54</v>
      </c>
      <c r="I41" s="1024">
        <v>1460349.69</v>
      </c>
      <c r="J41" s="1024">
        <v>1499054.26</v>
      </c>
      <c r="K41" s="1024">
        <v>1335328.03</v>
      </c>
      <c r="L41" s="1024">
        <v>1326733.2</v>
      </c>
    </row>
    <row r="42" spans="1:12">
      <c r="A42" t="str">
        <f t="shared" si="0"/>
        <v>Russian Federation-TPES-TJ</v>
      </c>
      <c r="B42" s="442" t="s">
        <v>3100</v>
      </c>
      <c r="C42" s="58" t="s">
        <v>1215</v>
      </c>
      <c r="D42" s="1161" t="s">
        <v>2870</v>
      </c>
      <c r="E42" s="1161" t="s">
        <v>2867</v>
      </c>
      <c r="F42" s="1161" t="s">
        <v>2868</v>
      </c>
      <c r="G42" s="1024">
        <v>27285616.469999999</v>
      </c>
      <c r="H42" s="1024">
        <v>28159995.440000001</v>
      </c>
      <c r="I42" s="1024">
        <v>27088651.219999999</v>
      </c>
      <c r="J42" s="1024">
        <v>30223278.949999999</v>
      </c>
      <c r="K42" s="1024">
        <v>30514168.98</v>
      </c>
      <c r="L42" s="1024">
        <v>29763237.129999999</v>
      </c>
    </row>
    <row r="43" spans="1:12">
      <c r="A43" t="str">
        <f t="shared" si="0"/>
        <v>San Marino-TPES-TJ</v>
      </c>
      <c r="B43" s="442" t="s">
        <v>3100</v>
      </c>
      <c r="C43" s="435" t="s">
        <v>1143</v>
      </c>
      <c r="D43" s="1163" t="s">
        <v>2870</v>
      </c>
      <c r="E43" s="1161" t="s">
        <v>2867</v>
      </c>
      <c r="F43" s="1161" t="s">
        <v>2868</v>
      </c>
      <c r="G43" s="1024"/>
      <c r="H43" s="1024"/>
      <c r="I43" s="1024"/>
      <c r="J43" s="1024"/>
      <c r="K43" s="1024"/>
      <c r="L43" s="1024"/>
    </row>
    <row r="44" spans="1:12">
      <c r="A44" t="str">
        <f t="shared" si="0"/>
        <v>Serbia-TPES-TJ</v>
      </c>
      <c r="B44" s="442" t="s">
        <v>3100</v>
      </c>
      <c r="C44" s="58" t="s">
        <v>1199</v>
      </c>
      <c r="D44" s="1161" t="s">
        <v>2870</v>
      </c>
      <c r="E44" s="1161" t="s">
        <v>2867</v>
      </c>
      <c r="F44" s="1161" t="s">
        <v>2868</v>
      </c>
      <c r="G44" s="1024">
        <v>672772.29</v>
      </c>
      <c r="H44" s="1024">
        <v>694796.7</v>
      </c>
      <c r="I44" s="1024">
        <v>634540.9</v>
      </c>
      <c r="J44" s="1024">
        <v>677676.12</v>
      </c>
      <c r="K44" s="1024">
        <v>624183.30000000005</v>
      </c>
      <c r="L44" s="1024">
        <v>555119.4</v>
      </c>
    </row>
    <row r="45" spans="1:12">
      <c r="A45" t="str">
        <f t="shared" si="0"/>
        <v>Slovakia-TPES-TJ</v>
      </c>
      <c r="B45" s="442" t="s">
        <v>3101</v>
      </c>
      <c r="C45" s="58" t="s">
        <v>1200</v>
      </c>
      <c r="D45" s="1161" t="s">
        <v>2870</v>
      </c>
      <c r="E45" s="1161" t="s">
        <v>2867</v>
      </c>
      <c r="F45" s="1161" t="s">
        <v>2868</v>
      </c>
      <c r="G45" s="1024">
        <v>788327.17</v>
      </c>
      <c r="H45" s="1024">
        <v>747184.24</v>
      </c>
      <c r="I45" s="1024">
        <v>700613.79</v>
      </c>
      <c r="J45" s="1024">
        <v>726415.45</v>
      </c>
      <c r="K45" s="1024">
        <v>709618.05</v>
      </c>
      <c r="L45" s="1024">
        <v>667715.43000000005</v>
      </c>
    </row>
    <row r="46" spans="1:12">
      <c r="A46" t="str">
        <f t="shared" si="0"/>
        <v>Slovenia-TPES-TJ</v>
      </c>
      <c r="B46" s="442" t="s">
        <v>3101</v>
      </c>
      <c r="C46" s="58" t="s">
        <v>1201</v>
      </c>
      <c r="D46" s="1161" t="s">
        <v>2870</v>
      </c>
      <c r="E46" s="1161" t="s">
        <v>2867</v>
      </c>
      <c r="F46" s="1161" t="s">
        <v>2868</v>
      </c>
      <c r="G46" s="1024">
        <v>305360.2</v>
      </c>
      <c r="H46" s="1024">
        <v>306932.63</v>
      </c>
      <c r="I46" s="1024">
        <v>298567.03000000003</v>
      </c>
      <c r="J46" s="1024">
        <v>306662.53999999998</v>
      </c>
      <c r="K46" s="1024">
        <v>287284.94</v>
      </c>
      <c r="L46" s="1024">
        <v>279387.42</v>
      </c>
    </row>
    <row r="47" spans="1:12">
      <c r="A47" t="str">
        <f t="shared" si="0"/>
        <v>Spain-TPES-TJ</v>
      </c>
      <c r="B47" s="442" t="s">
        <v>3101</v>
      </c>
      <c r="C47" s="58" t="s">
        <v>1202</v>
      </c>
      <c r="D47" s="1161" t="s">
        <v>2870</v>
      </c>
      <c r="E47" s="1161" t="s">
        <v>2867</v>
      </c>
      <c r="F47" s="1161" t="s">
        <v>2868</v>
      </c>
      <c r="G47" s="1024">
        <v>5942481.9500000002</v>
      </c>
      <c r="H47" s="1024">
        <v>6021570.6900000004</v>
      </c>
      <c r="I47" s="1024">
        <v>5353020.5</v>
      </c>
      <c r="J47" s="1024">
        <v>5263774.75</v>
      </c>
      <c r="K47" s="1024">
        <v>4903349.51</v>
      </c>
      <c r="L47" s="1024">
        <v>4796343.6900000004</v>
      </c>
    </row>
    <row r="48" spans="1:12">
      <c r="A48" t="str">
        <f t="shared" si="0"/>
        <v>Sweden-TPES-TJ</v>
      </c>
      <c r="B48" s="442" t="s">
        <v>3101</v>
      </c>
      <c r="C48" s="58" t="s">
        <v>1203</v>
      </c>
      <c r="D48" s="1161" t="s">
        <v>2870</v>
      </c>
      <c r="E48" s="1161" t="s">
        <v>2867</v>
      </c>
      <c r="F48" s="1161" t="s">
        <v>2868</v>
      </c>
      <c r="G48" s="1024">
        <v>2159092.36</v>
      </c>
      <c r="H48" s="1024">
        <v>2095895.25</v>
      </c>
      <c r="I48" s="1024">
        <v>1901079.89</v>
      </c>
      <c r="J48" s="1024">
        <v>2086752.66</v>
      </c>
      <c r="K48" s="1024">
        <v>2068642.32</v>
      </c>
      <c r="L48" s="1024">
        <v>2016158.1</v>
      </c>
    </row>
    <row r="49" spans="1:12">
      <c r="A49" t="str">
        <f t="shared" si="0"/>
        <v>Switzerland-TPES-TJ</v>
      </c>
      <c r="B49" s="442" t="s">
        <v>3101</v>
      </c>
      <c r="C49" s="58" t="s">
        <v>1204</v>
      </c>
      <c r="D49" s="1161" t="s">
        <v>2870</v>
      </c>
      <c r="E49" s="1161" t="s">
        <v>2867</v>
      </c>
      <c r="F49" s="1161" t="s">
        <v>2868</v>
      </c>
      <c r="G49" s="1024">
        <v>1086151.42</v>
      </c>
      <c r="H49" s="1024">
        <v>1078331.27</v>
      </c>
      <c r="I49" s="1024">
        <v>1128881.8600000001</v>
      </c>
      <c r="J49" s="1024">
        <v>1061849.22</v>
      </c>
      <c r="K49" s="1024">
        <v>1119053.47</v>
      </c>
      <c r="L49" s="1024">
        <v>1049075.93</v>
      </c>
    </row>
    <row r="50" spans="1:12">
      <c r="A50" t="str">
        <f t="shared" si="0"/>
        <v>Tajikistan-TPES-TJ</v>
      </c>
      <c r="B50" s="442" t="s">
        <v>3100</v>
      </c>
      <c r="C50" s="58" t="s">
        <v>1216</v>
      </c>
      <c r="D50" s="1161" t="s">
        <v>2870</v>
      </c>
      <c r="E50" s="1161" t="s">
        <v>2867</v>
      </c>
      <c r="F50" s="1161" t="s">
        <v>2868</v>
      </c>
      <c r="G50" s="1024">
        <v>97975.18</v>
      </c>
      <c r="H50" s="1024">
        <v>107969.87</v>
      </c>
      <c r="I50" s="1024">
        <v>89275.39</v>
      </c>
      <c r="J50" s="1024">
        <v>91363.97</v>
      </c>
      <c r="K50" s="1024">
        <v>108906.41</v>
      </c>
      <c r="L50" s="1024">
        <v>117428.98</v>
      </c>
    </row>
    <row r="51" spans="1:12">
      <c r="A51" t="str">
        <f t="shared" si="0"/>
        <v>The former Yugoslav Republic of Macedonia  -TPES-TJ</v>
      </c>
      <c r="B51" s="442" t="s">
        <v>3100</v>
      </c>
      <c r="C51" s="58" t="s">
        <v>2696</v>
      </c>
      <c r="D51" s="1161" t="s">
        <v>2870</v>
      </c>
      <c r="E51" s="1161" t="s">
        <v>2867</v>
      </c>
      <c r="F51" s="1161" t="s">
        <v>2868</v>
      </c>
      <c r="G51" s="1024">
        <v>117259.25</v>
      </c>
      <c r="H51" s="1024">
        <v>126661.71</v>
      </c>
      <c r="I51" s="1024">
        <v>117870.14</v>
      </c>
      <c r="J51" s="1024">
        <v>130682.38</v>
      </c>
      <c r="K51" s="1024">
        <v>113068.34</v>
      </c>
      <c r="L51" s="1024">
        <v>109817.88</v>
      </c>
    </row>
    <row r="52" spans="1:12">
      <c r="A52" t="str">
        <f t="shared" si="0"/>
        <v>Turkey-TPES-TJ</v>
      </c>
      <c r="B52" s="987" t="s">
        <v>3101</v>
      </c>
      <c r="C52" s="58" t="s">
        <v>1206</v>
      </c>
      <c r="D52" s="1161" t="s">
        <v>2870</v>
      </c>
      <c r="E52" s="1161" t="s">
        <v>2867</v>
      </c>
      <c r="F52" s="1161" t="s">
        <v>2868</v>
      </c>
      <c r="G52" s="1024">
        <v>3525768.09</v>
      </c>
      <c r="H52" s="1024">
        <v>4186820.39</v>
      </c>
      <c r="I52" s="1024">
        <v>4094310.82</v>
      </c>
      <c r="J52" s="1024">
        <v>4752266.82</v>
      </c>
      <c r="K52" s="1024">
        <v>4895937.07</v>
      </c>
      <c r="L52" s="1024">
        <v>5088681.9400000004</v>
      </c>
    </row>
    <row r="53" spans="1:12">
      <c r="A53" t="str">
        <f t="shared" si="0"/>
        <v>Turkmenistan-TPES-TJ</v>
      </c>
      <c r="B53" s="442" t="s">
        <v>3100</v>
      </c>
      <c r="C53" s="58" t="s">
        <v>1217</v>
      </c>
      <c r="D53" s="1161" t="s">
        <v>2870</v>
      </c>
      <c r="E53" s="1161" t="s">
        <v>2867</v>
      </c>
      <c r="F53" s="1161" t="s">
        <v>2868</v>
      </c>
      <c r="G53" s="1024">
        <v>802830.58</v>
      </c>
      <c r="H53" s="1024">
        <v>936920.22</v>
      </c>
      <c r="I53" s="1024">
        <v>832461.82</v>
      </c>
      <c r="J53" s="1024">
        <v>1033277.2</v>
      </c>
      <c r="K53" s="1024">
        <v>1097142.32</v>
      </c>
      <c r="L53" s="1024">
        <v>1119926.3799999999</v>
      </c>
    </row>
    <row r="54" spans="1:12">
      <c r="A54" t="str">
        <f t="shared" si="0"/>
        <v>Ukraine-TPES-TJ</v>
      </c>
      <c r="B54" s="442" t="s">
        <v>3100</v>
      </c>
      <c r="C54" s="58" t="s">
        <v>1218</v>
      </c>
      <c r="D54" s="1161" t="s">
        <v>2870</v>
      </c>
      <c r="E54" s="1161" t="s">
        <v>2867</v>
      </c>
      <c r="F54" s="1161" t="s">
        <v>2868</v>
      </c>
      <c r="G54" s="1024">
        <v>5982040.0499999998</v>
      </c>
      <c r="H54" s="1024">
        <v>5834381.75</v>
      </c>
      <c r="I54" s="1024">
        <v>4795402.79</v>
      </c>
      <c r="J54" s="1024">
        <v>5298676.88</v>
      </c>
      <c r="K54" s="1024">
        <v>4862559.95</v>
      </c>
      <c r="L54" s="1024">
        <v>4424742.5</v>
      </c>
    </row>
    <row r="55" spans="1:12">
      <c r="A55" t="str">
        <f t="shared" si="0"/>
        <v>United Kingdom-TPES-TJ</v>
      </c>
      <c r="B55" s="442" t="s">
        <v>3101</v>
      </c>
      <c r="C55" s="58" t="s">
        <v>1207</v>
      </c>
      <c r="D55" s="1161" t="s">
        <v>2870</v>
      </c>
      <c r="E55" s="1161" t="s">
        <v>2867</v>
      </c>
      <c r="F55" s="1161" t="s">
        <v>2868</v>
      </c>
      <c r="G55" s="1024">
        <v>9322353.3300000001</v>
      </c>
      <c r="H55" s="1024">
        <v>8836235.3300000001</v>
      </c>
      <c r="I55" s="1024">
        <v>8201746.1799999997</v>
      </c>
      <c r="J55" s="1024">
        <v>7871806.4100000001</v>
      </c>
      <c r="K55" s="1024">
        <v>8021744.6399999997</v>
      </c>
      <c r="L55" s="1024">
        <v>7511984.7000000002</v>
      </c>
    </row>
    <row r="56" spans="1:12">
      <c r="A56" t="str">
        <f t="shared" si="0"/>
        <v>United States-TPES-TJ</v>
      </c>
      <c r="B56" s="442" t="s">
        <v>3101</v>
      </c>
      <c r="C56" s="58" t="s">
        <v>1221</v>
      </c>
      <c r="D56" s="1161" t="s">
        <v>2870</v>
      </c>
      <c r="E56" s="1161" t="s">
        <v>2867</v>
      </c>
      <c r="F56" s="1161" t="s">
        <v>2868</v>
      </c>
      <c r="G56" s="1024">
        <v>97082300.120000005</v>
      </c>
      <c r="H56" s="1024">
        <v>97845587.340000004</v>
      </c>
      <c r="I56" s="1024">
        <v>90636696.780000001</v>
      </c>
      <c r="J56" s="1024">
        <v>91708409.349999994</v>
      </c>
      <c r="K56" s="1024">
        <v>91380390.819999993</v>
      </c>
      <c r="L56" s="1024">
        <v>92787301.620000005</v>
      </c>
    </row>
    <row r="57" spans="1:12">
      <c r="A57" t="str">
        <f t="shared" si="0"/>
        <v>Uzbekistan-TPES-TJ</v>
      </c>
      <c r="B57" s="442" t="s">
        <v>3100</v>
      </c>
      <c r="C57" s="58" t="s">
        <v>1219</v>
      </c>
      <c r="D57" s="1161" t="s">
        <v>2870</v>
      </c>
      <c r="E57" s="1161" t="s">
        <v>2867</v>
      </c>
      <c r="F57" s="1161" t="s">
        <v>2868</v>
      </c>
      <c r="G57" s="1024">
        <v>1971354.07</v>
      </c>
      <c r="H57" s="1024">
        <v>1999993.08</v>
      </c>
      <c r="I57" s="1024">
        <v>1850793.91</v>
      </c>
      <c r="J57" s="1024">
        <v>1982375.27</v>
      </c>
      <c r="K57" s="1024">
        <v>1798844.47</v>
      </c>
      <c r="L57" s="1024">
        <v>1828658</v>
      </c>
    </row>
    <row r="58" spans="1:12">
      <c r="A58" t="str">
        <f t="shared" si="0"/>
        <v>Albania-RES-TJ</v>
      </c>
      <c r="B58" s="442" t="s">
        <v>3100</v>
      </c>
      <c r="C58" s="58" t="s">
        <v>1139</v>
      </c>
      <c r="D58" s="1161" t="s">
        <v>2870</v>
      </c>
      <c r="E58" s="1161" t="s">
        <v>2869</v>
      </c>
      <c r="F58" s="1161" t="s">
        <v>2868</v>
      </c>
      <c r="G58" s="1024">
        <v>29070.38</v>
      </c>
      <c r="H58" s="1024">
        <v>19302.82</v>
      </c>
      <c r="I58" s="1024">
        <v>27795.24</v>
      </c>
      <c r="J58" s="1024">
        <v>24075.1</v>
      </c>
      <c r="K58" s="1024">
        <v>33989.199999999997</v>
      </c>
      <c r="L58" s="1024">
        <v>26683.02</v>
      </c>
    </row>
    <row r="59" spans="1:12">
      <c r="A59" t="str">
        <f t="shared" si="0"/>
        <v>Andorra-RES-TJ</v>
      </c>
      <c r="B59" s="442" t="s">
        <v>3100</v>
      </c>
      <c r="C59" s="435" t="s">
        <v>1225</v>
      </c>
      <c r="D59" s="1163" t="s">
        <v>2870</v>
      </c>
      <c r="E59" s="1161" t="s">
        <v>2869</v>
      </c>
      <c r="F59" s="1161" t="s">
        <v>2868</v>
      </c>
      <c r="G59" s="1024"/>
      <c r="H59" s="1024"/>
      <c r="I59" s="1024"/>
      <c r="J59" s="1024"/>
      <c r="K59" s="1024"/>
      <c r="L59" s="1024"/>
    </row>
    <row r="60" spans="1:12">
      <c r="A60" t="str">
        <f t="shared" si="0"/>
        <v>Armenia-RES-TJ</v>
      </c>
      <c r="B60" s="442" t="s">
        <v>3100</v>
      </c>
      <c r="C60" s="58" t="s">
        <v>1208</v>
      </c>
      <c r="D60" s="1161" t="s">
        <v>2870</v>
      </c>
      <c r="E60" s="1161" t="s">
        <v>2869</v>
      </c>
      <c r="F60" s="1161" t="s">
        <v>2868</v>
      </c>
      <c r="G60" s="1024">
        <v>6729.86</v>
      </c>
      <c r="H60" s="1024">
        <v>7039.73</v>
      </c>
      <c r="I60" s="1024">
        <v>7639.03</v>
      </c>
      <c r="J60" s="1024">
        <v>9326.77</v>
      </c>
      <c r="K60" s="1024">
        <v>8194.5300000000007</v>
      </c>
      <c r="L60" s="1024">
        <v>8605.6299999999992</v>
      </c>
    </row>
    <row r="61" spans="1:12">
      <c r="A61" t="str">
        <f t="shared" si="0"/>
        <v>Austria-RES-TJ</v>
      </c>
      <c r="B61" s="442" t="s">
        <v>3101</v>
      </c>
      <c r="C61" s="58" t="s">
        <v>1140</v>
      </c>
      <c r="D61" s="1161" t="s">
        <v>2870</v>
      </c>
      <c r="E61" s="1161" t="s">
        <v>2869</v>
      </c>
      <c r="F61" s="1161" t="s">
        <v>2868</v>
      </c>
      <c r="G61" s="1024">
        <v>292701.7</v>
      </c>
      <c r="H61" s="1024">
        <v>334410.56</v>
      </c>
      <c r="I61" s="1024">
        <v>367921.46</v>
      </c>
      <c r="J61" s="1024">
        <v>363926.08</v>
      </c>
      <c r="K61" s="1024">
        <v>416456.35</v>
      </c>
      <c r="L61" s="1024">
        <v>409858.37</v>
      </c>
    </row>
    <row r="62" spans="1:12">
      <c r="A62" t="str">
        <f t="shared" si="0"/>
        <v>Azerbaijan-RES-TJ</v>
      </c>
      <c r="B62" s="442" t="s">
        <v>3100</v>
      </c>
      <c r="C62" s="58" t="s">
        <v>1209</v>
      </c>
      <c r="D62" s="1161" t="s">
        <v>2870</v>
      </c>
      <c r="E62" s="1161" t="s">
        <v>2869</v>
      </c>
      <c r="F62" s="1161" t="s">
        <v>2868</v>
      </c>
      <c r="G62" s="1024">
        <v>11881.13</v>
      </c>
      <c r="H62" s="1024">
        <v>12193.22</v>
      </c>
      <c r="I62" s="1024">
        <v>11384.91</v>
      </c>
      <c r="J62" s="1024">
        <v>13678.57</v>
      </c>
      <c r="K62" s="1024">
        <v>10668.55</v>
      </c>
      <c r="L62" s="1024">
        <v>9798.8700000000008</v>
      </c>
    </row>
    <row r="63" spans="1:12">
      <c r="A63" t="str">
        <f t="shared" si="0"/>
        <v>Belarus-RES-TJ</v>
      </c>
      <c r="B63" s="442" t="s">
        <v>3100</v>
      </c>
      <c r="C63" s="58" t="s">
        <v>1210</v>
      </c>
      <c r="D63" s="1161" t="s">
        <v>2870</v>
      </c>
      <c r="E63" s="1161" t="s">
        <v>2869</v>
      </c>
      <c r="F63" s="1161" t="s">
        <v>2868</v>
      </c>
      <c r="G63" s="1024">
        <v>47510.13</v>
      </c>
      <c r="H63" s="1024">
        <v>53761.32</v>
      </c>
      <c r="I63" s="1024">
        <v>56318.82</v>
      </c>
      <c r="J63" s="1024">
        <v>64796.47</v>
      </c>
      <c r="K63" s="1024">
        <v>64868.31</v>
      </c>
      <c r="L63" s="1024">
        <v>60455.97</v>
      </c>
    </row>
    <row r="64" spans="1:12">
      <c r="A64" t="str">
        <f t="shared" si="0"/>
        <v>Belgium-RES-TJ</v>
      </c>
      <c r="B64" s="442" t="s">
        <v>3101</v>
      </c>
      <c r="C64" s="58" t="s">
        <v>1141</v>
      </c>
      <c r="D64" s="1161" t="s">
        <v>2870</v>
      </c>
      <c r="E64" s="1161" t="s">
        <v>2869</v>
      </c>
      <c r="F64" s="1161" t="s">
        <v>2868</v>
      </c>
      <c r="G64" s="1024">
        <v>48403.13</v>
      </c>
      <c r="H64" s="1024">
        <v>70364.570000000007</v>
      </c>
      <c r="I64" s="1024">
        <v>100245.35</v>
      </c>
      <c r="J64" s="1024">
        <v>129549.89</v>
      </c>
      <c r="K64" s="1024">
        <v>145493.18</v>
      </c>
      <c r="L64" s="1024">
        <v>140605.85</v>
      </c>
    </row>
    <row r="65" spans="1:12">
      <c r="A65" t="str">
        <f t="shared" si="0"/>
        <v>Bosnia and Herzegovina-RES-TJ</v>
      </c>
      <c r="B65" s="442" t="s">
        <v>3100</v>
      </c>
      <c r="C65" s="58" t="s">
        <v>1033</v>
      </c>
      <c r="D65" s="1161" t="s">
        <v>2870</v>
      </c>
      <c r="E65" s="1161" t="s">
        <v>2869</v>
      </c>
      <c r="F65" s="1161" t="s">
        <v>2868</v>
      </c>
      <c r="G65" s="1024">
        <v>29204.23</v>
      </c>
      <c r="H65" s="1024">
        <v>21991.75</v>
      </c>
      <c r="I65" s="1024">
        <v>30017.97</v>
      </c>
      <c r="J65" s="1024">
        <v>23321.61</v>
      </c>
      <c r="K65" s="1024">
        <v>33559.839999999997</v>
      </c>
      <c r="L65" s="1024">
        <v>83843.679999999993</v>
      </c>
    </row>
    <row r="66" spans="1:12">
      <c r="A66" t="str">
        <f t="shared" si="0"/>
        <v>Bulgaria-RES-TJ</v>
      </c>
      <c r="B66" s="442" t="s">
        <v>3100</v>
      </c>
      <c r="C66" s="58" t="s">
        <v>1034</v>
      </c>
      <c r="D66" s="1161" t="s">
        <v>2870</v>
      </c>
      <c r="E66" s="1161" t="s">
        <v>2869</v>
      </c>
      <c r="F66" s="1161" t="s">
        <v>2868</v>
      </c>
      <c r="G66" s="1024">
        <v>45977.18</v>
      </c>
      <c r="H66" s="1024">
        <v>40306.99</v>
      </c>
      <c r="I66" s="1024">
        <v>46582.84</v>
      </c>
      <c r="J66" s="1024">
        <v>57067.67</v>
      </c>
      <c r="K66" s="1024">
        <v>75728.58</v>
      </c>
      <c r="L66" s="1024">
        <v>74717.3</v>
      </c>
    </row>
    <row r="67" spans="1:12">
      <c r="A67" t="str">
        <f t="shared" ref="A67:A113" si="1">CONCATENATE(C67,"-",E67,"-",F67)</f>
        <v>Canada-RES-TJ</v>
      </c>
      <c r="B67" s="442" t="s">
        <v>3101</v>
      </c>
      <c r="C67" s="58" t="s">
        <v>1220</v>
      </c>
      <c r="D67" s="1161" t="s">
        <v>2870</v>
      </c>
      <c r="E67" s="1161" t="s">
        <v>2869</v>
      </c>
      <c r="F67" s="1161" t="s">
        <v>2868</v>
      </c>
      <c r="G67" s="1024">
        <v>1896716.95</v>
      </c>
      <c r="H67" s="1024">
        <v>1909618.24</v>
      </c>
      <c r="I67" s="1024">
        <v>1871828.52</v>
      </c>
      <c r="J67" s="1024">
        <v>1984738.39</v>
      </c>
      <c r="K67" s="1024">
        <v>2101923.5699999998</v>
      </c>
      <c r="L67" s="1024">
        <v>2098718.79</v>
      </c>
    </row>
    <row r="68" spans="1:12">
      <c r="A68" t="str">
        <f t="shared" si="1"/>
        <v>Croatia-RES-TJ</v>
      </c>
      <c r="B68" s="442" t="s">
        <v>3100</v>
      </c>
      <c r="C68" s="58" t="s">
        <v>1035</v>
      </c>
      <c r="D68" s="1161" t="s">
        <v>2870</v>
      </c>
      <c r="E68" s="1161" t="s">
        <v>2869</v>
      </c>
      <c r="F68" s="1161" t="s">
        <v>2868</v>
      </c>
      <c r="G68" s="1024">
        <v>77678.080000000002</v>
      </c>
      <c r="H68" s="1024">
        <v>64339.39</v>
      </c>
      <c r="I68" s="1024">
        <v>76576.149999999994</v>
      </c>
      <c r="J68" s="1024">
        <v>71353.37</v>
      </c>
      <c r="K68" s="1024">
        <v>87140.54</v>
      </c>
      <c r="L68" s="1024">
        <v>84005.13</v>
      </c>
    </row>
    <row r="69" spans="1:12">
      <c r="A69" t="str">
        <f t="shared" si="1"/>
        <v>Cyprus-RES-TJ</v>
      </c>
      <c r="B69" s="442" t="s">
        <v>3100</v>
      </c>
      <c r="C69" s="58" t="s">
        <v>1036</v>
      </c>
      <c r="D69" s="1161" t="s">
        <v>2870</v>
      </c>
      <c r="E69" s="1161" t="s">
        <v>2869</v>
      </c>
      <c r="F69" s="1161" t="s">
        <v>2868</v>
      </c>
      <c r="G69" s="1024">
        <v>2248.65</v>
      </c>
      <c r="H69" s="1024">
        <v>3063.86</v>
      </c>
      <c r="I69" s="1024">
        <v>4184.33</v>
      </c>
      <c r="J69" s="1024">
        <v>5058.2</v>
      </c>
      <c r="K69" s="1024">
        <v>5620.7</v>
      </c>
      <c r="L69" s="1024">
        <v>5543.57</v>
      </c>
    </row>
    <row r="70" spans="1:12">
      <c r="A70" t="str">
        <f t="shared" si="1"/>
        <v>Czech Republic-RES-TJ</v>
      </c>
      <c r="B70" s="442" t="s">
        <v>3101</v>
      </c>
      <c r="C70" s="58" t="s">
        <v>1037</v>
      </c>
      <c r="D70" s="1161" t="s">
        <v>2870</v>
      </c>
      <c r="E70" s="1161" t="s">
        <v>2869</v>
      </c>
      <c r="F70" s="1161" t="s">
        <v>2868</v>
      </c>
      <c r="G70" s="1024">
        <v>74646.5</v>
      </c>
      <c r="H70" s="1024">
        <v>89625.57</v>
      </c>
      <c r="I70" s="1024">
        <v>101580.35</v>
      </c>
      <c r="J70" s="1024">
        <v>125247.66</v>
      </c>
      <c r="K70" s="1024">
        <v>149597.29</v>
      </c>
      <c r="L70" s="1024">
        <v>152126.75</v>
      </c>
    </row>
    <row r="71" spans="1:12">
      <c r="A71" t="str">
        <f t="shared" si="1"/>
        <v>Denmark-RES-TJ</v>
      </c>
      <c r="B71" s="442" t="s">
        <v>3101</v>
      </c>
      <c r="C71" s="58" t="s">
        <v>1038</v>
      </c>
      <c r="D71" s="1161" t="s">
        <v>2870</v>
      </c>
      <c r="E71" s="1161" t="s">
        <v>2869</v>
      </c>
      <c r="F71" s="1161" t="s">
        <v>2868</v>
      </c>
      <c r="G71" s="1024">
        <v>118871.58</v>
      </c>
      <c r="H71" s="1024">
        <v>134182.59</v>
      </c>
      <c r="I71" s="1024">
        <v>138175.54</v>
      </c>
      <c r="J71" s="1024">
        <v>167483.76</v>
      </c>
      <c r="K71" s="1024">
        <v>181238.83</v>
      </c>
      <c r="L71" s="1024">
        <v>185660.59</v>
      </c>
    </row>
    <row r="72" spans="1:12">
      <c r="A72" t="str">
        <f t="shared" si="1"/>
        <v>Estonia-RES-TJ</v>
      </c>
      <c r="B72" s="442" t="s">
        <v>3101</v>
      </c>
      <c r="C72" s="58" t="s">
        <v>1039</v>
      </c>
      <c r="D72" s="1161" t="s">
        <v>2870</v>
      </c>
      <c r="E72" s="1161" t="s">
        <v>2869</v>
      </c>
      <c r="F72" s="1161" t="s">
        <v>2868</v>
      </c>
      <c r="G72" s="1024">
        <v>24637.98</v>
      </c>
      <c r="H72" s="1024">
        <v>25184.52</v>
      </c>
      <c r="I72" s="1024">
        <v>30034.720000000001</v>
      </c>
      <c r="J72" s="1024">
        <v>34972.47</v>
      </c>
      <c r="K72" s="1024">
        <v>35630.97</v>
      </c>
      <c r="L72" s="1024">
        <v>35954.81</v>
      </c>
    </row>
    <row r="73" spans="1:12">
      <c r="A73" t="str">
        <f t="shared" si="1"/>
        <v>Finland-RES-TJ</v>
      </c>
      <c r="B73" s="442" t="s">
        <v>3101</v>
      </c>
      <c r="C73" s="58" t="s">
        <v>1040</v>
      </c>
      <c r="D73" s="1161" t="s">
        <v>2870</v>
      </c>
      <c r="E73" s="1161" t="s">
        <v>2869</v>
      </c>
      <c r="F73" s="1161" t="s">
        <v>2868</v>
      </c>
      <c r="G73" s="1024">
        <v>338489.84</v>
      </c>
      <c r="H73" s="1024">
        <v>362392.49</v>
      </c>
      <c r="I73" s="1024">
        <v>337080.86</v>
      </c>
      <c r="J73" s="1024">
        <v>382783.59</v>
      </c>
      <c r="K73" s="1024">
        <v>414940.39</v>
      </c>
      <c r="L73" s="1024">
        <v>425099.03</v>
      </c>
    </row>
    <row r="74" spans="1:12">
      <c r="A74" t="str">
        <f t="shared" si="1"/>
        <v>France-RES-TJ</v>
      </c>
      <c r="B74" s="442" t="s">
        <v>3101</v>
      </c>
      <c r="C74" s="58" t="s">
        <v>1041</v>
      </c>
      <c r="D74" s="1161" t="s">
        <v>2870</v>
      </c>
      <c r="E74" s="1161" t="s">
        <v>2869</v>
      </c>
      <c r="F74" s="1161" t="s">
        <v>2868</v>
      </c>
      <c r="G74" s="1024">
        <v>655957.13</v>
      </c>
      <c r="H74" s="1024">
        <v>692214.82</v>
      </c>
      <c r="I74" s="1024">
        <v>784801.3</v>
      </c>
      <c r="J74" s="1024">
        <v>749541.58</v>
      </c>
      <c r="K74" s="1024">
        <v>957745.53</v>
      </c>
      <c r="L74" s="1024">
        <v>891978.82</v>
      </c>
    </row>
    <row r="75" spans="1:12">
      <c r="A75" t="str">
        <f t="shared" si="1"/>
        <v>Georgia-RES-TJ</v>
      </c>
      <c r="B75" s="442" t="s">
        <v>3100</v>
      </c>
      <c r="C75" s="58" t="s">
        <v>1211</v>
      </c>
      <c r="D75" s="1161" t="s">
        <v>2870</v>
      </c>
      <c r="E75" s="1161" t="s">
        <v>2869</v>
      </c>
      <c r="F75" s="1161" t="s">
        <v>2868</v>
      </c>
      <c r="G75" s="1024">
        <v>37475.800000000003</v>
      </c>
      <c r="H75" s="1024">
        <v>41714.93</v>
      </c>
      <c r="I75" s="1024">
        <v>44523.6</v>
      </c>
      <c r="J75" s="1024">
        <v>42046.48</v>
      </c>
      <c r="K75" s="1024">
        <v>50568.97</v>
      </c>
      <c r="L75" s="1024">
        <v>50181.56</v>
      </c>
    </row>
    <row r="76" spans="1:12">
      <c r="A76" t="str">
        <f t="shared" si="1"/>
        <v>Germany-RES-TJ</v>
      </c>
      <c r="B76" s="442" t="s">
        <v>3101</v>
      </c>
      <c r="C76" s="58" t="s">
        <v>1042</v>
      </c>
      <c r="D76" s="1161" t="s">
        <v>2870</v>
      </c>
      <c r="E76" s="1161" t="s">
        <v>2869</v>
      </c>
      <c r="F76" s="1161" t="s">
        <v>2868</v>
      </c>
      <c r="G76" s="1024">
        <v>720454.2</v>
      </c>
      <c r="H76" s="1024">
        <v>993360.63</v>
      </c>
      <c r="I76" s="1024">
        <v>1024904.44</v>
      </c>
      <c r="J76" s="1024">
        <v>1226660.8500000001</v>
      </c>
      <c r="K76" s="1024">
        <v>1398186.88</v>
      </c>
      <c r="L76" s="1024">
        <v>1482285.5</v>
      </c>
    </row>
    <row r="77" spans="1:12">
      <c r="A77" t="str">
        <f t="shared" si="1"/>
        <v>Greece-RES-TJ</v>
      </c>
      <c r="B77" s="442" t="s">
        <v>3101</v>
      </c>
      <c r="C77" t="s">
        <v>1043</v>
      </c>
      <c r="D77" s="1024" t="s">
        <v>2870</v>
      </c>
      <c r="E77" s="1161" t="s">
        <v>2869</v>
      </c>
      <c r="F77" s="1161" t="s">
        <v>2868</v>
      </c>
      <c r="G77" s="1024">
        <v>68799.55</v>
      </c>
      <c r="H77" s="1024">
        <v>72309.64</v>
      </c>
      <c r="I77" s="1024">
        <v>78111.199999999997</v>
      </c>
      <c r="J77" s="1024">
        <v>89585.84</v>
      </c>
      <c r="K77" s="1024">
        <v>109502.11</v>
      </c>
      <c r="L77" s="1024">
        <v>102417.71</v>
      </c>
    </row>
    <row r="78" spans="1:12">
      <c r="A78" t="str">
        <f t="shared" si="1"/>
        <v>Hungary-RES-TJ</v>
      </c>
      <c r="B78" s="442" t="s">
        <v>3101</v>
      </c>
      <c r="C78" s="284" t="s">
        <v>1044</v>
      </c>
      <c r="D78" s="1145" t="s">
        <v>2870</v>
      </c>
      <c r="E78" s="1161" t="s">
        <v>2869</v>
      </c>
      <c r="F78" s="1161" t="s">
        <v>2868</v>
      </c>
      <c r="G78" s="1024">
        <v>49783.1</v>
      </c>
      <c r="H78" s="1024">
        <v>57152.25</v>
      </c>
      <c r="I78" s="1024">
        <v>76852.479999999996</v>
      </c>
      <c r="J78" s="1024">
        <v>79011.149999999994</v>
      </c>
      <c r="K78" s="1024">
        <v>77320.23</v>
      </c>
      <c r="L78" s="1024">
        <v>80791.839999999997</v>
      </c>
    </row>
    <row r="79" spans="1:12">
      <c r="A79" t="str">
        <f t="shared" si="1"/>
        <v>Iceland-RES-TJ</v>
      </c>
      <c r="B79" s="442" t="s">
        <v>3101</v>
      </c>
      <c r="C79" s="58" t="s">
        <v>1226</v>
      </c>
      <c r="D79" s="1161" t="s">
        <v>2870</v>
      </c>
      <c r="E79" s="1161" t="s">
        <v>2869</v>
      </c>
      <c r="F79" s="1161" t="s">
        <v>2868</v>
      </c>
      <c r="G79" s="1024">
        <v>99786.64</v>
      </c>
      <c r="H79" s="1024">
        <v>161162.70000000001</v>
      </c>
      <c r="I79" s="1024">
        <v>198042.76</v>
      </c>
      <c r="J79" s="1024">
        <v>217651.13</v>
      </c>
      <c r="K79" s="1024">
        <v>220774.03</v>
      </c>
      <c r="L79" s="1024">
        <v>218738.44</v>
      </c>
    </row>
    <row r="80" spans="1:12">
      <c r="A80" t="str">
        <f t="shared" si="1"/>
        <v>Ireland-RES-TJ</v>
      </c>
      <c r="B80" s="442" t="s">
        <v>3101</v>
      </c>
      <c r="C80" s="58" t="s">
        <v>1045</v>
      </c>
      <c r="D80" s="1161" t="s">
        <v>2870</v>
      </c>
      <c r="E80" s="1161" t="s">
        <v>2869</v>
      </c>
      <c r="F80" s="1161" t="s">
        <v>2868</v>
      </c>
      <c r="G80" s="1024">
        <v>15320.46</v>
      </c>
      <c r="H80" s="1024">
        <v>19981.84</v>
      </c>
      <c r="I80" s="1024">
        <v>27766.61</v>
      </c>
      <c r="J80" s="1024">
        <v>32117.82</v>
      </c>
      <c r="K80" s="1024">
        <v>35203.54</v>
      </c>
      <c r="L80" s="1024">
        <v>40265.800000000003</v>
      </c>
    </row>
    <row r="81" spans="1:12">
      <c r="A81" t="str">
        <f t="shared" si="1"/>
        <v>Israel-RES-TJ</v>
      </c>
      <c r="B81" s="442" t="s">
        <v>3101</v>
      </c>
      <c r="C81" t="s">
        <v>1046</v>
      </c>
      <c r="D81" s="1024" t="s">
        <v>2870</v>
      </c>
      <c r="E81" s="1161" t="s">
        <v>2869</v>
      </c>
      <c r="F81" s="1161" t="s">
        <v>2868</v>
      </c>
      <c r="G81" s="1024">
        <v>30824.35</v>
      </c>
      <c r="H81" s="1024">
        <v>31736.15</v>
      </c>
      <c r="I81" s="1024">
        <v>44782.47</v>
      </c>
      <c r="J81" s="1024">
        <v>48051.74</v>
      </c>
      <c r="K81" s="1024">
        <v>48771.99</v>
      </c>
      <c r="L81" s="1024">
        <v>50159.75</v>
      </c>
    </row>
    <row r="82" spans="1:12">
      <c r="A82" t="str">
        <f t="shared" si="1"/>
        <v>Italy-RES-TJ</v>
      </c>
      <c r="B82" s="442" t="s">
        <v>3101</v>
      </c>
      <c r="C82" s="58" t="s">
        <v>1047</v>
      </c>
      <c r="D82" s="1161" t="s">
        <v>2870</v>
      </c>
      <c r="E82" s="1161" t="s">
        <v>2869</v>
      </c>
      <c r="F82" s="1161" t="s">
        <v>2868</v>
      </c>
      <c r="G82" s="1024">
        <v>590562.92000000004</v>
      </c>
      <c r="H82" s="1024">
        <v>709407.88</v>
      </c>
      <c r="I82" s="1024">
        <v>880203.61</v>
      </c>
      <c r="J82" s="1024">
        <v>880206.25</v>
      </c>
      <c r="K82" s="1024">
        <v>1103981.58</v>
      </c>
      <c r="L82" s="1024">
        <v>1110026.98</v>
      </c>
    </row>
    <row r="83" spans="1:12">
      <c r="A83" t="str">
        <f t="shared" si="1"/>
        <v>Kazakhstan-RES-TJ</v>
      </c>
      <c r="B83" s="442" t="s">
        <v>3100</v>
      </c>
      <c r="C83" s="58" t="s">
        <v>1212</v>
      </c>
      <c r="D83" s="1161" t="s">
        <v>2870</v>
      </c>
      <c r="E83" s="1161" t="s">
        <v>2869</v>
      </c>
      <c r="F83" s="1161" t="s">
        <v>2868</v>
      </c>
      <c r="G83" s="1024">
        <v>28766.58</v>
      </c>
      <c r="H83" s="1024">
        <v>30495.69</v>
      </c>
      <c r="I83" s="1024">
        <v>27554.34</v>
      </c>
      <c r="J83" s="1024">
        <v>31673.27</v>
      </c>
      <c r="K83" s="1024">
        <v>30619.7</v>
      </c>
      <c r="L83" s="1024">
        <v>30722.400000000001</v>
      </c>
    </row>
    <row r="84" spans="1:12">
      <c r="A84" t="str">
        <f t="shared" si="1"/>
        <v>Kyrgyzstan-RES-TJ</v>
      </c>
      <c r="B84" s="442" t="s">
        <v>3100</v>
      </c>
      <c r="C84" s="58" t="s">
        <v>1213</v>
      </c>
      <c r="D84" s="1161" t="s">
        <v>2870</v>
      </c>
      <c r="E84" s="1161" t="s">
        <v>2869</v>
      </c>
      <c r="F84" s="1161" t="s">
        <v>2868</v>
      </c>
      <c r="G84" s="1024">
        <v>46195.06</v>
      </c>
      <c r="H84" s="1024">
        <v>46008.83</v>
      </c>
      <c r="I84" s="1024">
        <v>36941.81</v>
      </c>
      <c r="J84" s="1024">
        <v>51067.53</v>
      </c>
      <c r="K84" s="1024">
        <v>47297.65</v>
      </c>
      <c r="L84" s="1024">
        <v>48011.38</v>
      </c>
    </row>
    <row r="85" spans="1:12">
      <c r="A85" t="str">
        <f t="shared" si="1"/>
        <v>Latvia-RES-TJ</v>
      </c>
      <c r="B85" s="442" t="s">
        <v>3100</v>
      </c>
      <c r="C85" s="58" t="s">
        <v>1048</v>
      </c>
      <c r="D85" s="1161" t="s">
        <v>2870</v>
      </c>
      <c r="E85" s="1161" t="s">
        <v>2869</v>
      </c>
      <c r="F85" s="1161" t="s">
        <v>2868</v>
      </c>
      <c r="G85" s="1024">
        <v>61804.03</v>
      </c>
      <c r="H85" s="1024">
        <v>58921.17</v>
      </c>
      <c r="I85" s="1024">
        <v>65586.89</v>
      </c>
      <c r="J85" s="1024">
        <v>59368.36</v>
      </c>
      <c r="K85" s="1024">
        <v>67455.839999999997</v>
      </c>
      <c r="L85" s="1024">
        <v>67544.05</v>
      </c>
    </row>
    <row r="86" spans="1:12">
      <c r="A86" t="str">
        <f t="shared" si="1"/>
        <v>Liechtenstein-RES-TJ</v>
      </c>
      <c r="B86" s="442" t="s">
        <v>3100</v>
      </c>
      <c r="C86" s="435" t="s">
        <v>1049</v>
      </c>
      <c r="D86" s="1163" t="s">
        <v>2870</v>
      </c>
      <c r="E86" s="1161" t="s">
        <v>2869</v>
      </c>
      <c r="F86" s="1161" t="s">
        <v>2868</v>
      </c>
      <c r="G86" s="1024"/>
      <c r="H86" s="1024"/>
      <c r="I86" s="1024"/>
      <c r="J86" s="1024"/>
      <c r="K86" s="1024"/>
      <c r="L86" s="1024" t="e">
        <v>#N/A</v>
      </c>
    </row>
    <row r="87" spans="1:12">
      <c r="A87" t="str">
        <f t="shared" si="1"/>
        <v>Lithuania-RES-TJ</v>
      </c>
      <c r="B87" s="442" t="s">
        <v>3100</v>
      </c>
      <c r="C87" s="58" t="s">
        <v>1050</v>
      </c>
      <c r="D87" s="1161" t="s">
        <v>2870</v>
      </c>
      <c r="E87" s="1161" t="s">
        <v>2869</v>
      </c>
      <c r="F87" s="1161" t="s">
        <v>2868</v>
      </c>
      <c r="G87" s="1024">
        <v>36884.33</v>
      </c>
      <c r="H87" s="1024">
        <v>40354.559999999998</v>
      </c>
      <c r="I87" s="1024">
        <v>44047.77</v>
      </c>
      <c r="J87" s="1024">
        <v>44203.94</v>
      </c>
      <c r="K87" s="1024">
        <v>50774.71</v>
      </c>
      <c r="L87" s="1024">
        <v>53485.32</v>
      </c>
    </row>
    <row r="88" spans="1:12">
      <c r="A88" t="str">
        <f t="shared" si="1"/>
        <v>Luxembourg-RES-TJ</v>
      </c>
      <c r="B88" s="442" t="s">
        <v>3101</v>
      </c>
      <c r="C88" s="58" t="s">
        <v>1051</v>
      </c>
      <c r="D88" s="1161" t="s">
        <v>2870</v>
      </c>
      <c r="E88" s="1161" t="s">
        <v>2869</v>
      </c>
      <c r="F88" s="1161" t="s">
        <v>2868</v>
      </c>
      <c r="G88" s="1024">
        <v>3005.83</v>
      </c>
      <c r="H88" s="1024">
        <v>5371.79</v>
      </c>
      <c r="I88" s="1024">
        <v>5234.59</v>
      </c>
      <c r="J88" s="1024">
        <v>5238.4799999999996</v>
      </c>
      <c r="K88" s="1024">
        <v>6590.9</v>
      </c>
      <c r="L88" s="1024">
        <v>7961.24</v>
      </c>
    </row>
    <row r="89" spans="1:12">
      <c r="A89" t="str">
        <f t="shared" si="1"/>
        <v>Malta-RES-TJ</v>
      </c>
      <c r="B89" s="442" t="s">
        <v>3100</v>
      </c>
      <c r="C89" s="58" t="s">
        <v>1224</v>
      </c>
      <c r="D89" s="1161" t="s">
        <v>2870</v>
      </c>
      <c r="E89" s="1161" t="s">
        <v>2869</v>
      </c>
      <c r="F89" s="1161" t="s">
        <v>2868</v>
      </c>
      <c r="G89" s="1024">
        <v>21.98</v>
      </c>
      <c r="H89" s="1024">
        <v>32.99</v>
      </c>
      <c r="I89" s="1024">
        <v>38.979999999999997</v>
      </c>
      <c r="J89" s="1024">
        <v>344.53</v>
      </c>
      <c r="K89" s="1024">
        <v>519.58000000000004</v>
      </c>
      <c r="L89" s="1024">
        <v>716.82</v>
      </c>
    </row>
    <row r="90" spans="1:12">
      <c r="A90" t="str">
        <f t="shared" si="1"/>
        <v>Monaco-RES-TJ</v>
      </c>
      <c r="B90" s="442" t="s">
        <v>3100</v>
      </c>
      <c r="C90" s="435" t="s">
        <v>1223</v>
      </c>
      <c r="D90" s="1163" t="s">
        <v>2870</v>
      </c>
      <c r="E90" s="1161" t="s">
        <v>2869</v>
      </c>
      <c r="F90" s="1161" t="s">
        <v>2868</v>
      </c>
      <c r="G90" s="1024"/>
      <c r="H90" s="1024"/>
      <c r="I90" s="1024"/>
      <c r="J90" s="1024"/>
      <c r="K90" s="1024"/>
      <c r="L90" s="1024" t="e">
        <v>#N/A</v>
      </c>
    </row>
    <row r="91" spans="1:12">
      <c r="A91" t="str">
        <f t="shared" si="1"/>
        <v>Montenegro-RES-TJ</v>
      </c>
      <c r="B91" s="442" t="s">
        <v>3100</v>
      </c>
      <c r="C91" s="58" t="s">
        <v>1057</v>
      </c>
      <c r="D91" s="1161" t="s">
        <v>2870</v>
      </c>
      <c r="E91" s="1161" t="s">
        <v>2869</v>
      </c>
      <c r="F91" s="1161" t="s">
        <v>2868</v>
      </c>
      <c r="G91" s="1024">
        <v>15177.19</v>
      </c>
      <c r="H91" s="1024">
        <v>13625.52</v>
      </c>
      <c r="I91" s="1024">
        <v>16860.12</v>
      </c>
      <c r="J91" s="1024">
        <v>11794.55</v>
      </c>
      <c r="K91" s="1024">
        <v>16093.68</v>
      </c>
      <c r="L91" s="1024">
        <v>13244.98</v>
      </c>
    </row>
    <row r="92" spans="1:12">
      <c r="A92" t="str">
        <f t="shared" si="1"/>
        <v>Netherlands-RES-TJ</v>
      </c>
      <c r="B92" s="442" t="s">
        <v>3101</v>
      </c>
      <c r="C92" s="58" t="s">
        <v>1052</v>
      </c>
      <c r="D92" s="1161" t="s">
        <v>2870</v>
      </c>
      <c r="E92" s="1161" t="s">
        <v>2869</v>
      </c>
      <c r="F92" s="1161" t="s">
        <v>2868</v>
      </c>
      <c r="G92" s="1024">
        <v>94809.37</v>
      </c>
      <c r="H92" s="1024">
        <v>105373.3</v>
      </c>
      <c r="I92" s="1024">
        <v>136703.37</v>
      </c>
      <c r="J92" s="1024">
        <v>143732.63</v>
      </c>
      <c r="K92" s="1024">
        <v>144050.04</v>
      </c>
      <c r="L92" s="1024">
        <v>144069.79999999999</v>
      </c>
    </row>
    <row r="93" spans="1:12">
      <c r="A93" t="str">
        <f t="shared" si="1"/>
        <v>Norway-RES-TJ</v>
      </c>
      <c r="B93" s="442" t="s">
        <v>3101</v>
      </c>
      <c r="C93" s="58" t="s">
        <v>1053</v>
      </c>
      <c r="D93" s="1161" t="s">
        <v>2870</v>
      </c>
      <c r="E93" s="1161" t="s">
        <v>2869</v>
      </c>
      <c r="F93" s="1161" t="s">
        <v>2868</v>
      </c>
      <c r="G93" s="1024">
        <v>543374.29</v>
      </c>
      <c r="H93" s="1024">
        <v>536223.53</v>
      </c>
      <c r="I93" s="1024">
        <v>509405.49</v>
      </c>
      <c r="J93" s="1024">
        <v>502395.23</v>
      </c>
      <c r="K93" s="1024">
        <v>527482.37</v>
      </c>
      <c r="L93" s="1024">
        <v>548365.17000000004</v>
      </c>
    </row>
    <row r="94" spans="1:12">
      <c r="A94" t="str">
        <f t="shared" si="1"/>
        <v>Poland-RES-TJ</v>
      </c>
      <c r="B94" s="442" t="s">
        <v>3101</v>
      </c>
      <c r="C94" s="58" t="s">
        <v>1054</v>
      </c>
      <c r="D94" s="1161" t="s">
        <v>2870</v>
      </c>
      <c r="E94" s="1161" t="s">
        <v>2869</v>
      </c>
      <c r="F94" s="1161" t="s">
        <v>2868</v>
      </c>
      <c r="G94" s="1024">
        <v>187752.61</v>
      </c>
      <c r="H94" s="1024">
        <v>201913.04</v>
      </c>
      <c r="I94" s="1024">
        <v>262480.28999999998</v>
      </c>
      <c r="J94" s="1024">
        <v>332929.48</v>
      </c>
      <c r="K94" s="1024">
        <v>358284.07</v>
      </c>
      <c r="L94" s="1024">
        <v>359622.38</v>
      </c>
    </row>
    <row r="95" spans="1:12">
      <c r="A95" t="str">
        <f t="shared" si="1"/>
        <v>Portugal-RES-TJ</v>
      </c>
      <c r="B95" s="442" t="s">
        <v>3101</v>
      </c>
      <c r="C95" s="58" t="s">
        <v>1055</v>
      </c>
      <c r="D95" s="1161" t="s">
        <v>2870</v>
      </c>
      <c r="E95" s="1161" t="s">
        <v>2869</v>
      </c>
      <c r="F95" s="1161" t="s">
        <v>2868</v>
      </c>
      <c r="G95" s="1024">
        <v>145451.94</v>
      </c>
      <c r="H95" s="1024">
        <v>187600.79</v>
      </c>
      <c r="I95" s="1024">
        <v>200345.33</v>
      </c>
      <c r="J95" s="1024">
        <v>215141.86</v>
      </c>
      <c r="K95" s="1024">
        <v>222977.96</v>
      </c>
      <c r="L95" s="1024">
        <v>231792.55</v>
      </c>
    </row>
    <row r="96" spans="1:12">
      <c r="A96" t="str">
        <f t="shared" si="1"/>
        <v>Republic of Moldova-RES-TJ</v>
      </c>
      <c r="B96" s="442" t="s">
        <v>3100</v>
      </c>
      <c r="C96" s="58" t="s">
        <v>1214</v>
      </c>
      <c r="D96" s="1161" t="s">
        <v>2870</v>
      </c>
      <c r="E96" s="1161" t="s">
        <v>2869</v>
      </c>
      <c r="F96" s="1161" t="s">
        <v>2868</v>
      </c>
      <c r="G96" s="1024">
        <v>4179.8900000000003</v>
      </c>
      <c r="H96" s="1024">
        <v>4127.8900000000003</v>
      </c>
      <c r="I96" s="1024">
        <v>4514.42</v>
      </c>
      <c r="J96" s="1024">
        <v>10401.69</v>
      </c>
      <c r="K96" s="1024">
        <v>12325.65</v>
      </c>
      <c r="L96" s="1024">
        <v>13004.33</v>
      </c>
    </row>
    <row r="97" spans="1:12">
      <c r="A97" t="str">
        <f t="shared" si="1"/>
        <v>Romania-RES-TJ</v>
      </c>
      <c r="B97" s="442" t="s">
        <v>3100</v>
      </c>
      <c r="C97" s="58" t="s">
        <v>1056</v>
      </c>
      <c r="D97" s="1161" t="s">
        <v>2870</v>
      </c>
      <c r="E97" s="1161" t="s">
        <v>2869</v>
      </c>
      <c r="F97" s="1161" t="s">
        <v>2868</v>
      </c>
      <c r="G97" s="1024">
        <v>206829.51</v>
      </c>
      <c r="H97" s="1024">
        <v>198794.29</v>
      </c>
      <c r="I97" s="1024">
        <v>220570.8</v>
      </c>
      <c r="J97" s="1024">
        <v>212156.13</v>
      </c>
      <c r="K97" s="1024">
        <v>232389.8</v>
      </c>
      <c r="L97" s="1024">
        <v>256394.9</v>
      </c>
    </row>
    <row r="98" spans="1:12">
      <c r="A98" t="str">
        <f t="shared" si="1"/>
        <v>Russian Federation-RES-TJ</v>
      </c>
      <c r="B98" s="442" t="s">
        <v>3100</v>
      </c>
      <c r="C98" s="58" t="s">
        <v>1215</v>
      </c>
      <c r="D98" s="1161" t="s">
        <v>2870</v>
      </c>
      <c r="E98" s="1161" t="s">
        <v>2869</v>
      </c>
      <c r="F98" s="1161" t="s">
        <v>2868</v>
      </c>
      <c r="G98" s="1024">
        <v>782724.35</v>
      </c>
      <c r="H98" s="1024">
        <v>812324.15</v>
      </c>
      <c r="I98" s="1024">
        <v>765343.52</v>
      </c>
      <c r="J98" s="1024">
        <v>742476.94</v>
      </c>
      <c r="K98" s="1024">
        <v>783598.72</v>
      </c>
      <c r="L98" s="1024">
        <v>752384.37</v>
      </c>
    </row>
    <row r="99" spans="1:12">
      <c r="A99" t="str">
        <f t="shared" si="1"/>
        <v>San Marino-RES-TJ</v>
      </c>
      <c r="B99" s="442" t="s">
        <v>3100</v>
      </c>
      <c r="C99" s="435" t="s">
        <v>1143</v>
      </c>
      <c r="D99" s="1163" t="s">
        <v>2870</v>
      </c>
      <c r="E99" s="1161" t="s">
        <v>2869</v>
      </c>
      <c r="F99" s="1161" t="s">
        <v>2868</v>
      </c>
      <c r="G99" s="1024"/>
      <c r="H99" s="1024"/>
      <c r="I99" s="1024"/>
      <c r="J99" s="1024"/>
      <c r="K99" s="1024"/>
      <c r="L99" s="1024" t="e">
        <v>#N/A</v>
      </c>
    </row>
    <row r="100" spans="1:12">
      <c r="A100" t="str">
        <f t="shared" si="1"/>
        <v>Serbia-RES-TJ</v>
      </c>
      <c r="B100" s="442" t="s">
        <v>3100</v>
      </c>
      <c r="C100" s="58" t="s">
        <v>1199</v>
      </c>
      <c r="D100" s="1161" t="s">
        <v>2870</v>
      </c>
      <c r="E100" s="1161" t="s">
        <v>2869</v>
      </c>
      <c r="F100" s="1161" t="s">
        <v>2868</v>
      </c>
      <c r="G100" s="1024">
        <v>76916.539999999994</v>
      </c>
      <c r="H100" s="1024">
        <v>69792.240000000005</v>
      </c>
      <c r="I100" s="1024">
        <v>82343.89</v>
      </c>
      <c r="J100" s="1024">
        <v>74753.81</v>
      </c>
      <c r="K100" s="1024">
        <v>80965.850000000006</v>
      </c>
      <c r="L100" s="1024">
        <v>83871.990000000005</v>
      </c>
    </row>
    <row r="101" spans="1:12">
      <c r="A101" t="str">
        <f t="shared" si="1"/>
        <v>Slovakia-RES-TJ</v>
      </c>
      <c r="B101" s="442" t="s">
        <v>3101</v>
      </c>
      <c r="C101" s="58" t="s">
        <v>1200</v>
      </c>
      <c r="D101" s="1161" t="s">
        <v>2870</v>
      </c>
      <c r="E101" s="1161" t="s">
        <v>2869</v>
      </c>
      <c r="F101" s="1161" t="s">
        <v>2868</v>
      </c>
      <c r="G101" s="1024">
        <v>33852.29</v>
      </c>
      <c r="H101" s="1024">
        <v>39469.089999999997</v>
      </c>
      <c r="I101" s="1024">
        <v>47314.15</v>
      </c>
      <c r="J101" s="1024">
        <v>54100.78</v>
      </c>
      <c r="K101" s="1024">
        <v>58999.97</v>
      </c>
      <c r="L101" s="1024">
        <v>59446.95</v>
      </c>
    </row>
    <row r="102" spans="1:12">
      <c r="A102" t="str">
        <f t="shared" si="1"/>
        <v>Slovenia-RES-TJ</v>
      </c>
      <c r="B102" s="442" t="s">
        <v>3101</v>
      </c>
      <c r="C102" s="58" t="s">
        <v>1201</v>
      </c>
      <c r="D102" s="1161" t="s">
        <v>2870</v>
      </c>
      <c r="E102" s="1161" t="s">
        <v>2869</v>
      </c>
      <c r="F102" s="1161" t="s">
        <v>2868</v>
      </c>
      <c r="G102" s="1024">
        <v>32398</v>
      </c>
      <c r="H102" s="1024">
        <v>30790.31</v>
      </c>
      <c r="I102" s="1024">
        <v>44830.96</v>
      </c>
      <c r="J102" s="1024">
        <v>43430.51</v>
      </c>
      <c r="K102" s="1024">
        <v>49506.27</v>
      </c>
      <c r="L102" s="1024">
        <v>51260.33</v>
      </c>
    </row>
    <row r="103" spans="1:12">
      <c r="A103" t="str">
        <f t="shared" si="1"/>
        <v>Spain-RES-TJ</v>
      </c>
      <c r="B103" s="442" t="s">
        <v>3101</v>
      </c>
      <c r="C103" s="58" t="s">
        <v>1202</v>
      </c>
      <c r="D103" s="1161" t="s">
        <v>2870</v>
      </c>
      <c r="E103" s="1161" t="s">
        <v>2869</v>
      </c>
      <c r="F103" s="1161" t="s">
        <v>2868</v>
      </c>
      <c r="G103" s="1024">
        <v>351583.72</v>
      </c>
      <c r="H103" s="1024">
        <v>418986.81</v>
      </c>
      <c r="I103" s="1024">
        <v>526256.52</v>
      </c>
      <c r="J103" s="1024">
        <v>620985.25</v>
      </c>
      <c r="K103" s="1024">
        <v>742910.31</v>
      </c>
      <c r="L103" s="1024">
        <v>743923.73</v>
      </c>
    </row>
    <row r="104" spans="1:12">
      <c r="A104" t="str">
        <f t="shared" si="1"/>
        <v>Sweden-RES-TJ</v>
      </c>
      <c r="B104" s="442" t="s">
        <v>3101</v>
      </c>
      <c r="C104" s="58" t="s">
        <v>1203</v>
      </c>
      <c r="D104" s="1161" t="s">
        <v>2870</v>
      </c>
      <c r="E104" s="1161" t="s">
        <v>2869</v>
      </c>
      <c r="F104" s="1161" t="s">
        <v>2868</v>
      </c>
      <c r="G104" s="1024">
        <v>620702.27</v>
      </c>
      <c r="H104" s="1024">
        <v>640275.31000000006</v>
      </c>
      <c r="I104" s="1024">
        <v>662301.43000000005</v>
      </c>
      <c r="J104" s="1024">
        <v>692748.64</v>
      </c>
      <c r="K104" s="1024">
        <v>715189.09</v>
      </c>
      <c r="L104" s="1024">
        <v>722856.13</v>
      </c>
    </row>
    <row r="105" spans="1:12">
      <c r="A105" t="str">
        <f t="shared" si="1"/>
        <v>Switzerland-RES-TJ</v>
      </c>
      <c r="B105" s="442" t="s">
        <v>3101</v>
      </c>
      <c r="C105" s="58" t="s">
        <v>1204</v>
      </c>
      <c r="D105" s="1161" t="s">
        <v>2870</v>
      </c>
      <c r="E105" s="1161" t="s">
        <v>2869</v>
      </c>
      <c r="F105" s="1161" t="s">
        <v>2868</v>
      </c>
      <c r="G105" s="1024">
        <v>174070.31</v>
      </c>
      <c r="H105" s="1024">
        <v>191626.53</v>
      </c>
      <c r="I105" s="1024">
        <v>201072.28</v>
      </c>
      <c r="J105" s="1024">
        <v>191944.6</v>
      </c>
      <c r="K105" s="1024">
        <v>227131.81</v>
      </c>
      <c r="L105" s="1024">
        <v>221309.18</v>
      </c>
    </row>
    <row r="106" spans="1:12">
      <c r="A106" t="str">
        <f t="shared" si="1"/>
        <v>Tajikistan-RES-TJ</v>
      </c>
      <c r="B106" s="442" t="s">
        <v>3100</v>
      </c>
      <c r="C106" s="58" t="s">
        <v>1216</v>
      </c>
      <c r="D106" s="1161" t="s">
        <v>2870</v>
      </c>
      <c r="E106" s="1161" t="s">
        <v>2869</v>
      </c>
      <c r="F106" s="1161" t="s">
        <v>2868</v>
      </c>
      <c r="G106" s="1024">
        <v>61092.19</v>
      </c>
      <c r="H106" s="1024">
        <v>61621.49</v>
      </c>
      <c r="I106" s="1024">
        <v>57250.3</v>
      </c>
      <c r="J106" s="1024">
        <v>58330.5</v>
      </c>
      <c r="K106" s="1024">
        <v>61466.66</v>
      </c>
      <c r="L106" s="1024">
        <v>57610.37</v>
      </c>
    </row>
    <row r="107" spans="1:12">
      <c r="A107" t="str">
        <f t="shared" si="1"/>
        <v>The former Yugoslav Republic of Macedonia  -RES-TJ</v>
      </c>
      <c r="B107" s="442" t="s">
        <v>3100</v>
      </c>
      <c r="C107" s="58" t="s">
        <v>2696</v>
      </c>
      <c r="D107" s="1161" t="s">
        <v>2870</v>
      </c>
      <c r="E107" s="1161" t="s">
        <v>2869</v>
      </c>
      <c r="F107" s="1161" t="s">
        <v>2868</v>
      </c>
      <c r="G107" s="1024">
        <v>12258.82</v>
      </c>
      <c r="H107" s="1024">
        <v>9928.4500000000007</v>
      </c>
      <c r="I107" s="1024">
        <v>13163.59</v>
      </c>
      <c r="J107" s="1024">
        <v>13697.49</v>
      </c>
      <c r="K107" s="1024">
        <v>12534.32</v>
      </c>
      <c r="L107" s="1024">
        <v>12094.62</v>
      </c>
    </row>
    <row r="108" spans="1:12">
      <c r="A108" t="str">
        <f t="shared" si="1"/>
        <v>Turkey-RES-TJ</v>
      </c>
      <c r="B108" s="442" t="s">
        <v>3101</v>
      </c>
      <c r="C108" s="58" t="s">
        <v>1206</v>
      </c>
      <c r="D108" s="1161" t="s">
        <v>2870</v>
      </c>
      <c r="E108" s="1161" t="s">
        <v>2869</v>
      </c>
      <c r="F108" s="1161" t="s">
        <v>2868</v>
      </c>
      <c r="G108" s="1024">
        <v>424117.61</v>
      </c>
      <c r="H108" s="1024">
        <v>402065.98</v>
      </c>
      <c r="I108" s="1024">
        <v>415137.46</v>
      </c>
      <c r="J108" s="1024">
        <v>469860.53</v>
      </c>
      <c r="K108" s="1024">
        <v>547924.84</v>
      </c>
      <c r="L108" s="1024">
        <v>505959.67</v>
      </c>
    </row>
    <row r="109" spans="1:12">
      <c r="A109" t="str">
        <f t="shared" si="1"/>
        <v>Turkmenistan-RES-TJ</v>
      </c>
      <c r="B109" s="442" t="s">
        <v>3100</v>
      </c>
      <c r="C109" s="58" t="s">
        <v>1217</v>
      </c>
      <c r="D109" s="1161" t="s">
        <v>2870</v>
      </c>
      <c r="E109" s="1161" t="s">
        <v>2869</v>
      </c>
      <c r="F109" s="1161" t="s">
        <v>2868</v>
      </c>
      <c r="G109" s="1024">
        <v>372.79</v>
      </c>
      <c r="H109" s="1024">
        <v>438.78</v>
      </c>
      <c r="I109" s="1024">
        <v>438.78</v>
      </c>
      <c r="J109" s="1024">
        <v>438.78</v>
      </c>
      <c r="K109" s="1024">
        <v>307.98</v>
      </c>
      <c r="L109" s="1024">
        <v>307.98</v>
      </c>
    </row>
    <row r="110" spans="1:12">
      <c r="A110" t="str">
        <f t="shared" si="1"/>
        <v>Ukraine-RES-TJ</v>
      </c>
      <c r="B110" s="442" t="s">
        <v>3100</v>
      </c>
      <c r="C110" s="58" t="s">
        <v>1218</v>
      </c>
      <c r="D110" s="1161" t="s">
        <v>2870</v>
      </c>
      <c r="E110" s="1161" t="s">
        <v>2869</v>
      </c>
      <c r="F110" s="1161" t="s">
        <v>2868</v>
      </c>
      <c r="G110" s="1024">
        <v>55601.54</v>
      </c>
      <c r="H110" s="1024">
        <v>99837.55</v>
      </c>
      <c r="I110" s="1024">
        <v>107993.86</v>
      </c>
      <c r="J110" s="1024">
        <v>110255.11</v>
      </c>
      <c r="K110" s="1024">
        <v>132725.45000000001</v>
      </c>
      <c r="L110" s="1024">
        <v>117090.52</v>
      </c>
    </row>
    <row r="111" spans="1:12">
      <c r="A111" t="str">
        <f t="shared" si="1"/>
        <v>United Kingdom-RES-TJ</v>
      </c>
      <c r="B111" s="442" t="s">
        <v>3101</v>
      </c>
      <c r="C111" s="58" t="s">
        <v>1207</v>
      </c>
      <c r="D111" s="1161" t="s">
        <v>2870</v>
      </c>
      <c r="E111" s="1161" t="s">
        <v>2869</v>
      </c>
      <c r="F111" s="1161" t="s">
        <v>2868</v>
      </c>
      <c r="G111" s="1024">
        <v>166404.87</v>
      </c>
      <c r="H111" s="1024">
        <v>192908.86</v>
      </c>
      <c r="I111" s="1024">
        <v>257020.66</v>
      </c>
      <c r="J111" s="1024">
        <v>338356.24</v>
      </c>
      <c r="K111" s="1024">
        <v>438645.43</v>
      </c>
      <c r="L111" s="1024">
        <v>506904.29</v>
      </c>
    </row>
    <row r="112" spans="1:12">
      <c r="A112" t="str">
        <f t="shared" si="1"/>
        <v>United States-RES-TJ</v>
      </c>
      <c r="B112" s="442" t="s">
        <v>3101</v>
      </c>
      <c r="C112" s="58" t="s">
        <v>1221</v>
      </c>
      <c r="D112" s="1161" t="s">
        <v>2870</v>
      </c>
      <c r="E112" s="1161" t="s">
        <v>2869</v>
      </c>
      <c r="F112" s="1161" t="s">
        <v>2868</v>
      </c>
      <c r="G112" s="1024">
        <v>4403943.6500000004</v>
      </c>
      <c r="H112" s="1024">
        <v>4567178.2699999996</v>
      </c>
      <c r="I112" s="1024">
        <v>4929076.93</v>
      </c>
      <c r="J112" s="1024">
        <v>5609182.6500000004</v>
      </c>
      <c r="K112" s="1024">
        <v>6202549.5599999996</v>
      </c>
      <c r="L112" s="1024">
        <v>6377122.2400000002</v>
      </c>
    </row>
    <row r="113" spans="1:12">
      <c r="A113" t="str">
        <f t="shared" si="1"/>
        <v>Uzbekistan-RES-TJ</v>
      </c>
      <c r="B113" s="442" t="s">
        <v>3100</v>
      </c>
      <c r="C113" s="58" t="s">
        <v>1219</v>
      </c>
      <c r="D113" s="1161" t="s">
        <v>2870</v>
      </c>
      <c r="E113" s="1161" t="s">
        <v>2869</v>
      </c>
      <c r="F113" s="1161" t="s">
        <v>2868</v>
      </c>
      <c r="G113" s="1024">
        <v>31224.57</v>
      </c>
      <c r="H113" s="1024">
        <v>23210.11</v>
      </c>
      <c r="I113" s="1024">
        <v>33752.01</v>
      </c>
      <c r="J113" s="1024">
        <v>37028.6</v>
      </c>
      <c r="K113" s="1024">
        <v>41786.44</v>
      </c>
      <c r="L113" s="1024">
        <v>42761.63</v>
      </c>
    </row>
    <row r="114" spans="1:12">
      <c r="A114" t="s">
        <v>2876</v>
      </c>
      <c r="B114" s="442" t="s">
        <v>3100</v>
      </c>
      <c r="C114" t="s">
        <v>1139</v>
      </c>
      <c r="D114" s="1024" t="s">
        <v>2872</v>
      </c>
      <c r="E114" s="1024" t="s">
        <v>2873</v>
      </c>
      <c r="F114" s="1024" t="s">
        <v>2868</v>
      </c>
      <c r="G114" s="1024" t="e">
        <v>#N/A</v>
      </c>
      <c r="H114" s="1024" t="e">
        <v>#N/A</v>
      </c>
      <c r="I114" s="1024" t="e">
        <v>#N/A</v>
      </c>
      <c r="J114" s="1024" t="e">
        <v>#N/A</v>
      </c>
      <c r="K114" s="1024" t="e">
        <v>#N/A</v>
      </c>
      <c r="L114" s="1024" t="e">
        <v>#N/A</v>
      </c>
    </row>
    <row r="115" spans="1:12">
      <c r="A115" t="s">
        <v>2877</v>
      </c>
      <c r="B115" s="442" t="s">
        <v>3100</v>
      </c>
      <c r="C115" t="s">
        <v>1225</v>
      </c>
      <c r="D115" s="1024" t="s">
        <v>2872</v>
      </c>
      <c r="E115" s="1024" t="s">
        <v>2873</v>
      </c>
      <c r="F115" s="1024" t="s">
        <v>2868</v>
      </c>
      <c r="G115" s="1024" t="e">
        <v>#N/A</v>
      </c>
      <c r="H115" s="1024" t="e">
        <v>#N/A</v>
      </c>
      <c r="I115" s="1024" t="e">
        <v>#N/A</v>
      </c>
      <c r="J115" s="1024" t="e">
        <v>#N/A</v>
      </c>
      <c r="K115" s="1024" t="e">
        <v>#N/A</v>
      </c>
      <c r="L115" s="1024" t="e">
        <v>#N/A</v>
      </c>
    </row>
    <row r="116" spans="1:12">
      <c r="A116" t="s">
        <v>2878</v>
      </c>
      <c r="B116" s="442" t="s">
        <v>3100</v>
      </c>
      <c r="C116" t="s">
        <v>1208</v>
      </c>
      <c r="D116" s="1024" t="s">
        <v>2872</v>
      </c>
      <c r="E116" s="1024" t="s">
        <v>2873</v>
      </c>
      <c r="F116" s="1024" t="s">
        <v>2868</v>
      </c>
      <c r="G116" s="1024" t="e">
        <v>#N/A</v>
      </c>
      <c r="H116" s="1024" t="e">
        <v>#N/A</v>
      </c>
      <c r="I116" s="1024" t="e">
        <v>#N/A</v>
      </c>
      <c r="J116" s="1024" t="e">
        <v>#N/A</v>
      </c>
      <c r="K116" s="1024" t="e">
        <v>#N/A</v>
      </c>
      <c r="L116" s="1024" t="e">
        <v>#N/A</v>
      </c>
    </row>
    <row r="117" spans="1:12">
      <c r="A117" t="s">
        <v>2879</v>
      </c>
      <c r="B117" s="442" t="s">
        <v>3101</v>
      </c>
      <c r="C117" t="s">
        <v>1140</v>
      </c>
      <c r="D117" s="1024" t="s">
        <v>2872</v>
      </c>
      <c r="E117" s="1024" t="s">
        <v>2873</v>
      </c>
      <c r="F117" s="1024" t="s">
        <v>2868</v>
      </c>
      <c r="G117" s="1024">
        <v>16823</v>
      </c>
      <c r="H117" s="1024">
        <v>32857</v>
      </c>
      <c r="I117" s="1024">
        <v>42789</v>
      </c>
      <c r="J117" s="1024">
        <v>50775</v>
      </c>
      <c r="K117" s="1024">
        <v>49513</v>
      </c>
      <c r="L117" s="1024">
        <v>47378</v>
      </c>
    </row>
    <row r="118" spans="1:12">
      <c r="A118" t="s">
        <v>2880</v>
      </c>
      <c r="B118" s="442" t="s">
        <v>3100</v>
      </c>
      <c r="C118" t="s">
        <v>1209</v>
      </c>
      <c r="D118" s="1024" t="s">
        <v>2872</v>
      </c>
      <c r="E118" s="1024" t="s">
        <v>2873</v>
      </c>
      <c r="F118" s="1024" t="s">
        <v>2868</v>
      </c>
      <c r="G118" s="1024" t="e">
        <v>#N/A</v>
      </c>
      <c r="H118" s="1024" t="e">
        <v>#N/A</v>
      </c>
      <c r="I118" s="1024" t="e">
        <v>#N/A</v>
      </c>
      <c r="J118" s="1024" t="e">
        <v>#N/A</v>
      </c>
      <c r="K118" s="1024" t="e">
        <v>#N/A</v>
      </c>
      <c r="L118" s="1024" t="e">
        <v>#N/A</v>
      </c>
    </row>
    <row r="119" spans="1:12">
      <c r="A119" t="s">
        <v>2881</v>
      </c>
      <c r="B119" s="442" t="s">
        <v>3100</v>
      </c>
      <c r="C119" t="s">
        <v>1210</v>
      </c>
      <c r="D119" s="1024" t="s">
        <v>2872</v>
      </c>
      <c r="E119" s="1024" t="s">
        <v>2873</v>
      </c>
      <c r="F119" s="1024" t="s">
        <v>2868</v>
      </c>
      <c r="G119" s="1024" t="e">
        <v>#N/A</v>
      </c>
      <c r="H119" s="1024" t="e">
        <v>#N/A</v>
      </c>
      <c r="I119" s="1024" t="e">
        <v>#N/A</v>
      </c>
      <c r="J119" s="1024" t="e">
        <v>#N/A</v>
      </c>
      <c r="K119" s="1024" t="e">
        <v>#N/A</v>
      </c>
      <c r="L119" s="1024" t="e">
        <v>#N/A</v>
      </c>
    </row>
    <row r="120" spans="1:12">
      <c r="A120" t="s">
        <v>2882</v>
      </c>
      <c r="B120" s="442" t="s">
        <v>3101</v>
      </c>
      <c r="C120" t="s">
        <v>1141</v>
      </c>
      <c r="D120" s="1024" t="s">
        <v>2872</v>
      </c>
      <c r="E120" s="1024" t="s">
        <v>2873</v>
      </c>
      <c r="F120" s="1024" t="s">
        <v>2868</v>
      </c>
      <c r="G120" s="1024">
        <v>6421</v>
      </c>
      <c r="H120" s="1024">
        <v>15428</v>
      </c>
      <c r="I120" s="1024">
        <v>20193</v>
      </c>
      <c r="J120" s="1024">
        <v>22369</v>
      </c>
      <c r="K120" s="1024">
        <v>23697</v>
      </c>
      <c r="L120" s="1024">
        <v>15782</v>
      </c>
    </row>
    <row r="121" spans="1:12">
      <c r="A121" t="s">
        <v>2883</v>
      </c>
      <c r="B121" s="442" t="s">
        <v>3100</v>
      </c>
      <c r="C121" t="s">
        <v>1033</v>
      </c>
      <c r="D121" s="1024" t="s">
        <v>2872</v>
      </c>
      <c r="E121" s="1024" t="s">
        <v>2873</v>
      </c>
      <c r="F121" s="1024" t="s">
        <v>2868</v>
      </c>
      <c r="G121" s="1024" t="e">
        <v>#N/A</v>
      </c>
      <c r="H121" s="1024" t="e">
        <v>#N/A</v>
      </c>
      <c r="I121" s="1024" t="e">
        <v>#N/A</v>
      </c>
      <c r="J121" s="1024" t="e">
        <v>#N/A</v>
      </c>
      <c r="K121" s="1024" t="e">
        <v>#N/A</v>
      </c>
      <c r="L121" s="1024" t="e">
        <v>#N/A</v>
      </c>
    </row>
    <row r="122" spans="1:12">
      <c r="A122" t="s">
        <v>2884</v>
      </c>
      <c r="B122" s="442" t="s">
        <v>3100</v>
      </c>
      <c r="C122" t="s">
        <v>1034</v>
      </c>
      <c r="D122" s="1024" t="s">
        <v>2872</v>
      </c>
      <c r="E122" s="1024" t="s">
        <v>2873</v>
      </c>
      <c r="F122" s="1024" t="s">
        <v>2868</v>
      </c>
      <c r="G122" s="1024" t="e">
        <v>#N/A</v>
      </c>
      <c r="H122" s="1024" t="e">
        <v>#N/A</v>
      </c>
      <c r="I122" s="1024" t="e">
        <v>#N/A</v>
      </c>
      <c r="J122" s="1024" t="e">
        <v>#N/A</v>
      </c>
      <c r="K122" s="1024" t="e">
        <v>#N/A</v>
      </c>
      <c r="L122" s="1024" t="e">
        <v>#N/A</v>
      </c>
    </row>
    <row r="123" spans="1:12">
      <c r="A123" t="s">
        <v>2885</v>
      </c>
      <c r="B123" s="442" t="s">
        <v>3101</v>
      </c>
      <c r="C123" t="s">
        <v>1220</v>
      </c>
      <c r="D123" s="1024" t="s">
        <v>2872</v>
      </c>
      <c r="E123" s="1024" t="s">
        <v>2873</v>
      </c>
      <c r="F123" s="1024" t="s">
        <v>2868</v>
      </c>
      <c r="G123" s="1024">
        <v>0</v>
      </c>
      <c r="H123" s="1024">
        <v>0</v>
      </c>
      <c r="I123" s="1024">
        <v>0</v>
      </c>
      <c r="J123" s="1024">
        <v>0</v>
      </c>
      <c r="K123" s="1024">
        <v>0</v>
      </c>
      <c r="L123" s="1024">
        <v>0</v>
      </c>
    </row>
    <row r="124" spans="1:12">
      <c r="A124" t="s">
        <v>2886</v>
      </c>
      <c r="B124" s="442" t="s">
        <v>3100</v>
      </c>
      <c r="C124" t="s">
        <v>1035</v>
      </c>
      <c r="D124" s="1024" t="s">
        <v>2872</v>
      </c>
      <c r="E124" s="1024" t="s">
        <v>2873</v>
      </c>
      <c r="F124" s="1024" t="s">
        <v>2868</v>
      </c>
      <c r="G124" s="1024" t="e">
        <v>#N/A</v>
      </c>
      <c r="H124" s="1024" t="e">
        <v>#N/A</v>
      </c>
      <c r="I124" s="1024" t="e">
        <v>#N/A</v>
      </c>
      <c r="J124" s="1024" t="e">
        <v>#N/A</v>
      </c>
      <c r="K124" s="1024" t="e">
        <v>#N/A</v>
      </c>
      <c r="L124" s="1024" t="e">
        <v>#N/A</v>
      </c>
    </row>
    <row r="125" spans="1:12">
      <c r="A125" t="s">
        <v>2887</v>
      </c>
      <c r="B125" s="442" t="s">
        <v>3100</v>
      </c>
      <c r="C125" t="s">
        <v>1036</v>
      </c>
      <c r="D125" s="1024" t="s">
        <v>2872</v>
      </c>
      <c r="E125" s="1024" t="s">
        <v>2873</v>
      </c>
      <c r="F125" s="1024" t="s">
        <v>2868</v>
      </c>
      <c r="G125" s="1024" t="e">
        <v>#N/A</v>
      </c>
      <c r="H125" s="1024" t="e">
        <v>#N/A</v>
      </c>
      <c r="I125" s="1024" t="e">
        <v>#N/A</v>
      </c>
      <c r="J125" s="1024" t="e">
        <v>#N/A</v>
      </c>
      <c r="K125" s="1024" t="e">
        <v>#N/A</v>
      </c>
      <c r="L125" s="1024" t="e">
        <v>#N/A</v>
      </c>
    </row>
    <row r="126" spans="1:12">
      <c r="A126" t="s">
        <v>2888</v>
      </c>
      <c r="B126" s="442" t="s">
        <v>3101</v>
      </c>
      <c r="C126" t="s">
        <v>1037</v>
      </c>
      <c r="D126" s="1024" t="s">
        <v>2872</v>
      </c>
      <c r="E126" s="1024" t="s">
        <v>2873</v>
      </c>
      <c r="F126" s="1024" t="s">
        <v>2868</v>
      </c>
      <c r="G126" s="1024">
        <v>3133</v>
      </c>
      <c r="H126" s="1024">
        <v>5280</v>
      </c>
      <c r="I126" s="1024">
        <v>10503</v>
      </c>
      <c r="J126" s="1024">
        <v>13338</v>
      </c>
      <c r="K126" s="1024">
        <v>14952</v>
      </c>
      <c r="L126" s="1024">
        <v>15896</v>
      </c>
    </row>
    <row r="127" spans="1:12">
      <c r="A127" t="s">
        <v>2889</v>
      </c>
      <c r="B127" s="442" t="s">
        <v>3101</v>
      </c>
      <c r="C127" t="s">
        <v>1038</v>
      </c>
      <c r="D127" s="1024" t="s">
        <v>2872</v>
      </c>
      <c r="E127" s="1024" t="s">
        <v>2873</v>
      </c>
      <c r="F127" s="1024" t="s">
        <v>2868</v>
      </c>
      <c r="G127" s="1024">
        <v>32881</v>
      </c>
      <c r="H127" s="1024">
        <v>32921</v>
      </c>
      <c r="I127" s="1024">
        <v>37143</v>
      </c>
      <c r="J127" s="1024">
        <v>52092</v>
      </c>
      <c r="K127" s="1024">
        <v>56868</v>
      </c>
      <c r="L127" s="1024">
        <v>55339</v>
      </c>
    </row>
    <row r="128" spans="1:12">
      <c r="A128" t="s">
        <v>2890</v>
      </c>
      <c r="B128" s="442" t="s">
        <v>3101</v>
      </c>
      <c r="C128" t="s">
        <v>1039</v>
      </c>
      <c r="D128" s="1024" t="s">
        <v>2872</v>
      </c>
      <c r="E128" s="1024" t="s">
        <v>2873</v>
      </c>
      <c r="F128" s="1024" t="s">
        <v>2868</v>
      </c>
      <c r="G128" s="1024">
        <v>4695</v>
      </c>
      <c r="H128" s="1024">
        <v>3278</v>
      </c>
      <c r="I128" s="1024">
        <v>6649</v>
      </c>
      <c r="J128" s="1024">
        <v>11913</v>
      </c>
      <c r="K128" s="1024">
        <v>12468</v>
      </c>
      <c r="L128" s="1024">
        <v>12463</v>
      </c>
    </row>
    <row r="129" spans="1:12">
      <c r="A129" t="s">
        <v>2891</v>
      </c>
      <c r="B129" s="442" t="s">
        <v>3101</v>
      </c>
      <c r="C129" t="s">
        <v>1040</v>
      </c>
      <c r="D129" s="1024" t="s">
        <v>2872</v>
      </c>
      <c r="E129" s="1024" t="s">
        <v>2873</v>
      </c>
      <c r="F129" s="1024" t="s">
        <v>2868</v>
      </c>
      <c r="G129" s="1024">
        <v>67248</v>
      </c>
      <c r="H129" s="1024">
        <v>63795</v>
      </c>
      <c r="I129" s="1024">
        <v>68877</v>
      </c>
      <c r="J129" s="1024">
        <v>99413</v>
      </c>
      <c r="K129" s="1024">
        <v>107771</v>
      </c>
      <c r="L129" s="1024">
        <v>93927</v>
      </c>
    </row>
    <row r="130" spans="1:12">
      <c r="A130" t="s">
        <v>2892</v>
      </c>
      <c r="B130" s="442" t="s">
        <v>3101</v>
      </c>
      <c r="C130" t="s">
        <v>1041</v>
      </c>
      <c r="D130" s="1024" t="s">
        <v>2872</v>
      </c>
      <c r="E130" s="1024" t="s">
        <v>2873</v>
      </c>
      <c r="F130" s="1024" t="s">
        <v>2868</v>
      </c>
      <c r="G130" s="1024">
        <v>494</v>
      </c>
      <c r="H130" s="1024">
        <v>13252</v>
      </c>
      <c r="I130" s="1024">
        <v>15116</v>
      </c>
      <c r="J130" s="1024">
        <v>21515</v>
      </c>
      <c r="K130" s="1024">
        <v>26466</v>
      </c>
      <c r="L130" s="1024">
        <v>29766</v>
      </c>
    </row>
    <row r="131" spans="1:12">
      <c r="A131" t="s">
        <v>2893</v>
      </c>
      <c r="B131" s="442" t="s">
        <v>3100</v>
      </c>
      <c r="C131" t="s">
        <v>1211</v>
      </c>
      <c r="D131" s="1024" t="s">
        <v>2872</v>
      </c>
      <c r="E131" s="1024" t="s">
        <v>2873</v>
      </c>
      <c r="F131" s="1024" t="s">
        <v>2868</v>
      </c>
      <c r="G131" s="1024" t="e">
        <v>#N/A</v>
      </c>
      <c r="H131" s="1024" t="e">
        <v>#N/A</v>
      </c>
      <c r="I131" s="1024" t="e">
        <v>#N/A</v>
      </c>
      <c r="J131" s="1024" t="e">
        <v>#N/A</v>
      </c>
      <c r="K131" s="1024" t="e">
        <v>#N/A</v>
      </c>
      <c r="L131" s="1024" t="e">
        <v>#N/A</v>
      </c>
    </row>
    <row r="132" spans="1:12">
      <c r="A132" t="s">
        <v>2894</v>
      </c>
      <c r="B132" s="442" t="s">
        <v>3101</v>
      </c>
      <c r="C132" t="s">
        <v>1042</v>
      </c>
      <c r="D132" s="1024" t="s">
        <v>2872</v>
      </c>
      <c r="E132" s="1024" t="s">
        <v>2873</v>
      </c>
      <c r="F132" s="1024" t="s">
        <v>2868</v>
      </c>
      <c r="G132" s="1024">
        <v>54999</v>
      </c>
      <c r="H132" s="1024">
        <v>75387</v>
      </c>
      <c r="I132" s="1024">
        <v>86107</v>
      </c>
      <c r="J132" s="1024">
        <v>104230</v>
      </c>
      <c r="K132" s="1024">
        <v>107954</v>
      </c>
      <c r="L132" s="1024">
        <v>113592</v>
      </c>
    </row>
    <row r="133" spans="1:12">
      <c r="A133" t="s">
        <v>2895</v>
      </c>
      <c r="B133" s="442" t="s">
        <v>3101</v>
      </c>
      <c r="C133" t="s">
        <v>1043</v>
      </c>
      <c r="D133" s="1024" t="s">
        <v>2872</v>
      </c>
      <c r="E133" s="1024" t="s">
        <v>2873</v>
      </c>
      <c r="F133" s="1024" t="s">
        <v>2868</v>
      </c>
      <c r="G133" s="1024">
        <v>0</v>
      </c>
      <c r="H133" s="1024">
        <v>0</v>
      </c>
      <c r="I133" s="1024">
        <v>0</v>
      </c>
      <c r="J133" s="1024">
        <v>0</v>
      </c>
      <c r="K133" s="1024">
        <v>0</v>
      </c>
      <c r="L133" s="1024">
        <v>0</v>
      </c>
    </row>
    <row r="134" spans="1:12">
      <c r="A134" t="s">
        <v>2896</v>
      </c>
      <c r="B134" s="442" t="s">
        <v>3101</v>
      </c>
      <c r="C134" t="s">
        <v>1044</v>
      </c>
      <c r="D134" s="1024" t="s">
        <v>2872</v>
      </c>
      <c r="E134" s="1024" t="s">
        <v>2873</v>
      </c>
      <c r="F134" s="1024" t="s">
        <v>2868</v>
      </c>
      <c r="G134" s="1024">
        <v>19565</v>
      </c>
      <c r="H134" s="1024">
        <v>17665</v>
      </c>
      <c r="I134" s="1024">
        <v>26966</v>
      </c>
      <c r="J134" s="1024">
        <v>20408</v>
      </c>
      <c r="K134" s="1024">
        <v>19334</v>
      </c>
      <c r="L134" s="1024">
        <v>22869</v>
      </c>
    </row>
    <row r="135" spans="1:12">
      <c r="A135" t="s">
        <v>2897</v>
      </c>
      <c r="B135" s="442" t="s">
        <v>3101</v>
      </c>
      <c r="C135" t="s">
        <v>1226</v>
      </c>
      <c r="D135" s="1024" t="s">
        <v>2872</v>
      </c>
      <c r="E135" s="1024" t="s">
        <v>2873</v>
      </c>
      <c r="F135" s="1024" t="s">
        <v>2868</v>
      </c>
      <c r="G135" s="1024">
        <v>0</v>
      </c>
      <c r="H135" s="1024">
        <v>0</v>
      </c>
      <c r="I135" s="1024">
        <v>0</v>
      </c>
      <c r="J135" s="1024">
        <v>0</v>
      </c>
      <c r="K135" s="1024">
        <v>0</v>
      </c>
      <c r="L135" s="1024">
        <v>0</v>
      </c>
    </row>
    <row r="136" spans="1:12">
      <c r="A136" t="s">
        <v>2898</v>
      </c>
      <c r="B136" s="442" t="s">
        <v>3101</v>
      </c>
      <c r="C136" t="s">
        <v>1045</v>
      </c>
      <c r="D136" s="1024" t="s">
        <v>2872</v>
      </c>
      <c r="E136" s="1024" t="s">
        <v>2873</v>
      </c>
      <c r="F136" s="1024" t="s">
        <v>2868</v>
      </c>
      <c r="G136" s="1024">
        <v>0</v>
      </c>
      <c r="H136" s="1024">
        <v>4</v>
      </c>
      <c r="I136" s="1024">
        <v>423</v>
      </c>
      <c r="J136" s="1024">
        <v>1130</v>
      </c>
      <c r="K136" s="1024">
        <v>1969</v>
      </c>
      <c r="L136" s="1024">
        <v>2304</v>
      </c>
    </row>
    <row r="137" spans="1:12">
      <c r="A137" t="s">
        <v>2899</v>
      </c>
      <c r="B137" s="442" t="s">
        <v>3101</v>
      </c>
      <c r="C137" t="s">
        <v>1046</v>
      </c>
      <c r="D137" s="1024" t="s">
        <v>2872</v>
      </c>
      <c r="E137" s="1024" t="s">
        <v>2873</v>
      </c>
      <c r="F137" s="1024" t="s">
        <v>2868</v>
      </c>
      <c r="G137" s="1024">
        <v>0</v>
      </c>
      <c r="H137" s="1024">
        <v>0</v>
      </c>
      <c r="I137" s="1024">
        <v>0</v>
      </c>
      <c r="J137" s="1024">
        <v>0</v>
      </c>
      <c r="K137" s="1024">
        <v>0</v>
      </c>
      <c r="L137" s="1024">
        <v>0</v>
      </c>
    </row>
    <row r="138" spans="1:12">
      <c r="A138" t="s">
        <v>2900</v>
      </c>
      <c r="B138" s="442" t="s">
        <v>3101</v>
      </c>
      <c r="C138" t="s">
        <v>1047</v>
      </c>
      <c r="D138" s="1024" t="s">
        <v>2872</v>
      </c>
      <c r="E138" s="1024" t="s">
        <v>2873</v>
      </c>
      <c r="F138" s="1024" t="s">
        <v>2868</v>
      </c>
      <c r="G138" s="1024">
        <v>31647</v>
      </c>
      <c r="H138" s="1024">
        <v>31435</v>
      </c>
      <c r="I138" s="1024">
        <v>38338</v>
      </c>
      <c r="J138" s="1024">
        <v>56382</v>
      </c>
      <c r="K138" s="1024">
        <v>81640</v>
      </c>
      <c r="L138" s="1024">
        <v>85374</v>
      </c>
    </row>
    <row r="139" spans="1:12">
      <c r="A139" t="s">
        <v>2901</v>
      </c>
      <c r="B139" s="442" t="s">
        <v>3100</v>
      </c>
      <c r="C139" t="s">
        <v>1212</v>
      </c>
      <c r="D139" s="1024" t="s">
        <v>2872</v>
      </c>
      <c r="E139" s="1024" t="s">
        <v>2873</v>
      </c>
      <c r="F139" s="1024" t="s">
        <v>2868</v>
      </c>
      <c r="G139" s="1024" t="e">
        <v>#N/A</v>
      </c>
      <c r="H139" s="1024" t="e">
        <v>#N/A</v>
      </c>
      <c r="I139" s="1024" t="e">
        <v>#N/A</v>
      </c>
      <c r="J139" s="1024" t="e">
        <v>#N/A</v>
      </c>
      <c r="K139" s="1024" t="e">
        <v>#N/A</v>
      </c>
      <c r="L139" s="1024" t="e">
        <v>#N/A</v>
      </c>
    </row>
    <row r="140" spans="1:12">
      <c r="A140" t="s">
        <v>2902</v>
      </c>
      <c r="B140" s="442" t="s">
        <v>3100</v>
      </c>
      <c r="C140" t="s">
        <v>1213</v>
      </c>
      <c r="D140" s="1024" t="s">
        <v>2872</v>
      </c>
      <c r="E140" s="1024" t="s">
        <v>2873</v>
      </c>
      <c r="F140" s="1024" t="s">
        <v>2868</v>
      </c>
      <c r="G140" s="1024" t="e">
        <v>#N/A</v>
      </c>
      <c r="H140" s="1024" t="e">
        <v>#N/A</v>
      </c>
      <c r="I140" s="1024" t="e">
        <v>#N/A</v>
      </c>
      <c r="J140" s="1024" t="e">
        <v>#N/A</v>
      </c>
      <c r="K140" s="1024" t="e">
        <v>#N/A</v>
      </c>
      <c r="L140" s="1024" t="e">
        <v>#N/A</v>
      </c>
    </row>
    <row r="141" spans="1:12">
      <c r="A141" t="s">
        <v>2903</v>
      </c>
      <c r="B141" s="442" t="s">
        <v>3100</v>
      </c>
      <c r="C141" t="s">
        <v>1048</v>
      </c>
      <c r="D141" s="1024" t="s">
        <v>2872</v>
      </c>
      <c r="E141" s="1024" t="s">
        <v>2873</v>
      </c>
      <c r="F141" s="1024" t="s">
        <v>2868</v>
      </c>
      <c r="G141" s="1024" t="e">
        <v>#N/A</v>
      </c>
      <c r="H141" s="1024" t="e">
        <v>#N/A</v>
      </c>
      <c r="I141" s="1024" t="e">
        <v>#N/A</v>
      </c>
      <c r="J141" s="1024" t="e">
        <v>#N/A</v>
      </c>
      <c r="K141" s="1024" t="e">
        <v>#N/A</v>
      </c>
      <c r="L141" s="1024" t="e">
        <v>#N/A</v>
      </c>
    </row>
    <row r="142" spans="1:12">
      <c r="A142" t="s">
        <v>2904</v>
      </c>
      <c r="B142" s="442" t="s">
        <v>3100</v>
      </c>
      <c r="C142" t="s">
        <v>1049</v>
      </c>
      <c r="D142" s="1024" t="s">
        <v>2872</v>
      </c>
      <c r="E142" s="1024" t="s">
        <v>2873</v>
      </c>
      <c r="F142" s="1024" t="s">
        <v>2868</v>
      </c>
      <c r="G142" s="1024" t="e">
        <v>#N/A</v>
      </c>
      <c r="H142" s="1024" t="e">
        <v>#N/A</v>
      </c>
      <c r="I142" s="1024" t="e">
        <v>#N/A</v>
      </c>
      <c r="J142" s="1024" t="e">
        <v>#N/A</v>
      </c>
      <c r="K142" s="1024" t="e">
        <v>#N/A</v>
      </c>
      <c r="L142" s="1024" t="e">
        <v>#N/A</v>
      </c>
    </row>
    <row r="143" spans="1:12">
      <c r="A143" t="s">
        <v>2905</v>
      </c>
      <c r="B143" s="442" t="s">
        <v>3100</v>
      </c>
      <c r="C143" t="s">
        <v>1050</v>
      </c>
      <c r="D143" s="1024" t="s">
        <v>2872</v>
      </c>
      <c r="E143" s="1024" t="s">
        <v>2873</v>
      </c>
      <c r="F143" s="1024" t="s">
        <v>2868</v>
      </c>
      <c r="G143" s="1024" t="e">
        <v>#N/A</v>
      </c>
      <c r="H143" s="1024" t="e">
        <v>#N/A</v>
      </c>
      <c r="I143" s="1024" t="e">
        <v>#N/A</v>
      </c>
      <c r="J143" s="1024" t="e">
        <v>#N/A</v>
      </c>
      <c r="K143" s="1024" t="e">
        <v>#N/A</v>
      </c>
      <c r="L143" s="1024" t="e">
        <v>#N/A</v>
      </c>
    </row>
    <row r="144" spans="1:12">
      <c r="A144" t="s">
        <v>2906</v>
      </c>
      <c r="B144" s="442" t="s">
        <v>3101</v>
      </c>
      <c r="C144" t="s">
        <v>1051</v>
      </c>
      <c r="D144" s="1024" t="s">
        <v>2872</v>
      </c>
      <c r="E144" s="1024" t="s">
        <v>2873</v>
      </c>
      <c r="F144" s="1024" t="s">
        <v>2868</v>
      </c>
      <c r="G144" s="1024">
        <v>47</v>
      </c>
      <c r="H144" s="1024">
        <v>62</v>
      </c>
      <c r="I144" s="1024">
        <v>96</v>
      </c>
      <c r="J144" s="1024">
        <v>101</v>
      </c>
      <c r="K144" s="1024">
        <v>165</v>
      </c>
      <c r="L144" s="1024">
        <v>648</v>
      </c>
    </row>
    <row r="145" spans="1:12">
      <c r="A145" t="s">
        <v>2907</v>
      </c>
      <c r="B145" s="442" t="s">
        <v>3100</v>
      </c>
      <c r="C145" t="s">
        <v>1224</v>
      </c>
      <c r="D145" s="1024" t="s">
        <v>2872</v>
      </c>
      <c r="E145" s="1024" t="s">
        <v>2873</v>
      </c>
      <c r="F145" s="1024" t="s">
        <v>2868</v>
      </c>
      <c r="G145" s="1024" t="e">
        <v>#N/A</v>
      </c>
      <c r="H145" s="1024" t="e">
        <v>#N/A</v>
      </c>
      <c r="I145" s="1024" t="e">
        <v>#N/A</v>
      </c>
      <c r="J145" s="1024" t="e">
        <v>#N/A</v>
      </c>
      <c r="K145" s="1024" t="e">
        <v>#N/A</v>
      </c>
      <c r="L145" s="1024" t="e">
        <v>#N/A</v>
      </c>
    </row>
    <row r="146" spans="1:12">
      <c r="A146" t="s">
        <v>2908</v>
      </c>
      <c r="B146" s="442" t="s">
        <v>3100</v>
      </c>
      <c r="C146" t="s">
        <v>1223</v>
      </c>
      <c r="D146" s="1024" t="s">
        <v>2872</v>
      </c>
      <c r="E146" s="1024" t="s">
        <v>2873</v>
      </c>
      <c r="F146" s="1024" t="s">
        <v>2868</v>
      </c>
      <c r="G146" s="1024" t="e">
        <v>#N/A</v>
      </c>
      <c r="H146" s="1024" t="e">
        <v>#N/A</v>
      </c>
      <c r="I146" s="1024" t="e">
        <v>#N/A</v>
      </c>
      <c r="J146" s="1024" t="e">
        <v>#N/A</v>
      </c>
      <c r="K146" s="1024" t="e">
        <v>#N/A</v>
      </c>
      <c r="L146" s="1024" t="e">
        <v>#N/A</v>
      </c>
    </row>
    <row r="147" spans="1:12">
      <c r="A147" t="s">
        <v>2909</v>
      </c>
      <c r="B147" s="442" t="s">
        <v>3100</v>
      </c>
      <c r="C147" t="s">
        <v>1057</v>
      </c>
      <c r="D147" s="1024" t="s">
        <v>2872</v>
      </c>
      <c r="E147" s="1024" t="s">
        <v>2873</v>
      </c>
      <c r="F147" s="1024" t="s">
        <v>2868</v>
      </c>
      <c r="G147" s="1024" t="e">
        <v>#N/A</v>
      </c>
      <c r="H147" s="1024" t="e">
        <v>#N/A</v>
      </c>
      <c r="I147" s="1024" t="e">
        <v>#N/A</v>
      </c>
      <c r="J147" s="1024" t="e">
        <v>#N/A</v>
      </c>
      <c r="K147" s="1024" t="e">
        <v>#N/A</v>
      </c>
      <c r="L147" s="1024" t="e">
        <v>#N/A</v>
      </c>
    </row>
    <row r="148" spans="1:12">
      <c r="A148" t="s">
        <v>2910</v>
      </c>
      <c r="B148" s="442" t="s">
        <v>3101</v>
      </c>
      <c r="C148" t="s">
        <v>1052</v>
      </c>
      <c r="D148" s="1024" t="s">
        <v>2872</v>
      </c>
      <c r="E148" s="1024" t="s">
        <v>2873</v>
      </c>
      <c r="F148" s="1024" t="s">
        <v>2868</v>
      </c>
      <c r="G148" s="1024">
        <v>20315</v>
      </c>
      <c r="H148" s="1024">
        <v>18558</v>
      </c>
      <c r="I148" s="1024">
        <v>28897</v>
      </c>
      <c r="J148" s="1024">
        <v>32866</v>
      </c>
      <c r="K148" s="1024">
        <v>21817</v>
      </c>
      <c r="L148" s="1024">
        <v>16339</v>
      </c>
    </row>
    <row r="149" spans="1:12">
      <c r="A149" t="s">
        <v>2911</v>
      </c>
      <c r="B149" s="442" t="s">
        <v>3101</v>
      </c>
      <c r="C149" t="s">
        <v>1053</v>
      </c>
      <c r="D149" s="1024" t="s">
        <v>2872</v>
      </c>
      <c r="E149" s="1024" t="s">
        <v>2873</v>
      </c>
      <c r="F149" s="1024" t="s">
        <v>2868</v>
      </c>
      <c r="G149" s="1024">
        <v>1650</v>
      </c>
      <c r="H149" s="1024">
        <v>2112</v>
      </c>
      <c r="I149" s="1024">
        <v>3100</v>
      </c>
      <c r="J149" s="1024">
        <v>4460</v>
      </c>
      <c r="K149" s="1024">
        <v>5394</v>
      </c>
      <c r="L149" s="1024">
        <v>5080</v>
      </c>
    </row>
    <row r="150" spans="1:12">
      <c r="A150" t="s">
        <v>2912</v>
      </c>
      <c r="B150" s="442" t="s">
        <v>3101</v>
      </c>
      <c r="C150" t="s">
        <v>1054</v>
      </c>
      <c r="D150" s="1024" t="s">
        <v>2872</v>
      </c>
      <c r="E150" s="1024" t="s">
        <v>2873</v>
      </c>
      <c r="F150" s="1024" t="s">
        <v>2868</v>
      </c>
      <c r="G150" s="1024">
        <v>11053</v>
      </c>
      <c r="H150" s="1024">
        <v>19000</v>
      </c>
      <c r="I150" s="1024">
        <v>48052</v>
      </c>
      <c r="J150" s="1024">
        <v>66924</v>
      </c>
      <c r="K150" s="1024">
        <v>74783</v>
      </c>
      <c r="L150" s="1024">
        <v>85503</v>
      </c>
    </row>
    <row r="151" spans="1:12">
      <c r="A151" t="s">
        <v>2913</v>
      </c>
      <c r="B151" s="442" t="s">
        <v>3101</v>
      </c>
      <c r="C151" t="s">
        <v>1055</v>
      </c>
      <c r="D151" s="1024" t="s">
        <v>2872</v>
      </c>
      <c r="E151" s="1024" t="s">
        <v>2873</v>
      </c>
      <c r="F151" s="1024" t="s">
        <v>2868</v>
      </c>
      <c r="G151" s="1024">
        <v>846</v>
      </c>
      <c r="H151" s="1024">
        <v>2093</v>
      </c>
      <c r="I151" s="1024">
        <v>4308</v>
      </c>
      <c r="J151" s="1024">
        <v>9441</v>
      </c>
      <c r="K151" s="1024">
        <v>9816</v>
      </c>
      <c r="L151" s="1024">
        <v>10419</v>
      </c>
    </row>
    <row r="152" spans="1:12">
      <c r="A152" t="s">
        <v>2914</v>
      </c>
      <c r="B152" s="442" t="s">
        <v>3100</v>
      </c>
      <c r="C152" t="s">
        <v>1214</v>
      </c>
      <c r="D152" s="1024" t="s">
        <v>2872</v>
      </c>
      <c r="E152" s="1024" t="s">
        <v>2873</v>
      </c>
      <c r="F152" s="1024" t="s">
        <v>2868</v>
      </c>
      <c r="G152" s="1024" t="e">
        <v>#N/A</v>
      </c>
      <c r="H152" s="1024" t="e">
        <v>#N/A</v>
      </c>
      <c r="I152" s="1024" t="e">
        <v>#N/A</v>
      </c>
      <c r="J152" s="1024" t="e">
        <v>#N/A</v>
      </c>
      <c r="K152" s="1024" t="e">
        <v>#N/A</v>
      </c>
      <c r="L152" s="1024" t="e">
        <v>#N/A</v>
      </c>
    </row>
    <row r="153" spans="1:12">
      <c r="A153" t="s">
        <v>2915</v>
      </c>
      <c r="B153" s="442" t="s">
        <v>3100</v>
      </c>
      <c r="C153" t="s">
        <v>1056</v>
      </c>
      <c r="D153" s="1024" t="s">
        <v>2872</v>
      </c>
      <c r="E153" s="1024" t="s">
        <v>2873</v>
      </c>
      <c r="F153" s="1024" t="s">
        <v>2868</v>
      </c>
      <c r="G153" s="1024" t="e">
        <v>#N/A</v>
      </c>
      <c r="H153" s="1024" t="e">
        <v>#N/A</v>
      </c>
      <c r="I153" s="1024" t="e">
        <v>#N/A</v>
      </c>
      <c r="J153" s="1024" t="e">
        <v>#N/A</v>
      </c>
      <c r="K153" s="1024" t="e">
        <v>#N/A</v>
      </c>
      <c r="L153" s="1024" t="e">
        <v>#N/A</v>
      </c>
    </row>
    <row r="154" spans="1:12">
      <c r="A154" t="s">
        <v>2916</v>
      </c>
      <c r="B154" s="442" t="s">
        <v>3100</v>
      </c>
      <c r="C154" t="s">
        <v>1215</v>
      </c>
      <c r="D154" s="1024" t="s">
        <v>2872</v>
      </c>
      <c r="E154" s="1024" t="s">
        <v>2873</v>
      </c>
      <c r="F154" s="1024" t="s">
        <v>2868</v>
      </c>
      <c r="G154" s="1024" t="e">
        <v>#N/A</v>
      </c>
      <c r="H154" s="1024" t="e">
        <v>#N/A</v>
      </c>
      <c r="I154" s="1024" t="e">
        <v>#N/A</v>
      </c>
      <c r="J154" s="1024" t="e">
        <v>#N/A</v>
      </c>
      <c r="K154" s="1024" t="e">
        <v>#N/A</v>
      </c>
      <c r="L154" s="1024" t="e">
        <v>#N/A</v>
      </c>
    </row>
    <row r="155" spans="1:12">
      <c r="A155" t="s">
        <v>2917</v>
      </c>
      <c r="B155" s="442" t="s">
        <v>3100</v>
      </c>
      <c r="C155" t="s">
        <v>1143</v>
      </c>
      <c r="D155" s="1024" t="s">
        <v>2872</v>
      </c>
      <c r="E155" s="1024" t="s">
        <v>2873</v>
      </c>
      <c r="F155" s="1024" t="s">
        <v>2868</v>
      </c>
      <c r="G155" s="1024" t="e">
        <v>#N/A</v>
      </c>
      <c r="H155" s="1024" t="e">
        <v>#N/A</v>
      </c>
      <c r="I155" s="1024" t="e">
        <v>#N/A</v>
      </c>
      <c r="J155" s="1024" t="e">
        <v>#N/A</v>
      </c>
      <c r="K155" s="1024" t="e">
        <v>#N/A</v>
      </c>
      <c r="L155" s="1024" t="e">
        <v>#N/A</v>
      </c>
    </row>
    <row r="156" spans="1:12">
      <c r="A156" t="s">
        <v>2918</v>
      </c>
      <c r="B156" s="442" t="s">
        <v>3100</v>
      </c>
      <c r="C156" t="s">
        <v>1199</v>
      </c>
      <c r="D156" s="1024" t="s">
        <v>2872</v>
      </c>
      <c r="E156" s="1024" t="s">
        <v>2873</v>
      </c>
      <c r="F156" s="1024" t="s">
        <v>2868</v>
      </c>
      <c r="G156" s="1024" t="e">
        <v>#N/A</v>
      </c>
      <c r="H156" s="1024" t="e">
        <v>#N/A</v>
      </c>
      <c r="I156" s="1024" t="e">
        <v>#N/A</v>
      </c>
      <c r="J156" s="1024" t="e">
        <v>#N/A</v>
      </c>
      <c r="K156" s="1024" t="e">
        <v>#N/A</v>
      </c>
      <c r="L156" s="1024" t="e">
        <v>#N/A</v>
      </c>
    </row>
    <row r="157" spans="1:12">
      <c r="A157" t="s">
        <v>2919</v>
      </c>
      <c r="B157" s="442" t="s">
        <v>3100</v>
      </c>
      <c r="C157" t="s">
        <v>1200</v>
      </c>
      <c r="D157" s="1024" t="s">
        <v>2872</v>
      </c>
      <c r="E157" s="1024" t="s">
        <v>2873</v>
      </c>
      <c r="F157" s="1024" t="s">
        <v>2868</v>
      </c>
      <c r="G157" s="1024" t="e">
        <v>#N/A</v>
      </c>
      <c r="H157" s="1024" t="e">
        <v>#N/A</v>
      </c>
      <c r="I157" s="1024" t="e">
        <v>#N/A</v>
      </c>
      <c r="J157" s="1024" t="e">
        <v>#N/A</v>
      </c>
      <c r="K157" s="1024" t="e">
        <v>#N/A</v>
      </c>
      <c r="L157" s="1024" t="e">
        <v>#N/A</v>
      </c>
    </row>
    <row r="158" spans="1:12">
      <c r="A158" t="s">
        <v>2920</v>
      </c>
      <c r="B158" s="442" t="s">
        <v>3101</v>
      </c>
      <c r="C158" t="s">
        <v>1201</v>
      </c>
      <c r="D158" s="1024" t="s">
        <v>2872</v>
      </c>
      <c r="E158" s="1024" t="s">
        <v>2873</v>
      </c>
      <c r="F158" s="1024" t="s">
        <v>2868</v>
      </c>
      <c r="G158" s="1024">
        <v>473</v>
      </c>
      <c r="H158" s="1024">
        <v>702</v>
      </c>
      <c r="I158" s="1024">
        <v>1334</v>
      </c>
      <c r="J158" s="1024">
        <v>1498</v>
      </c>
      <c r="K158" s="1024">
        <v>1444</v>
      </c>
      <c r="L158" s="1024">
        <v>1318</v>
      </c>
    </row>
    <row r="159" spans="1:12">
      <c r="A159" t="s">
        <v>2921</v>
      </c>
      <c r="B159" s="442" t="s">
        <v>3101</v>
      </c>
      <c r="C159" t="s">
        <v>1202</v>
      </c>
      <c r="D159" s="1024" t="s">
        <v>2872</v>
      </c>
      <c r="E159" s="1024" t="s">
        <v>2873</v>
      </c>
      <c r="F159" s="1024" t="s">
        <v>2868</v>
      </c>
      <c r="G159" s="1024">
        <v>12975</v>
      </c>
      <c r="H159" s="1024">
        <v>532</v>
      </c>
      <c r="I159" s="1024">
        <v>2480</v>
      </c>
      <c r="J159" s="1024">
        <v>2317</v>
      </c>
      <c r="K159" s="1024">
        <v>29761</v>
      </c>
      <c r="L159" s="1024">
        <v>29152</v>
      </c>
    </row>
    <row r="160" spans="1:12">
      <c r="A160" t="s">
        <v>2922</v>
      </c>
      <c r="B160" s="442" t="s">
        <v>3101</v>
      </c>
      <c r="C160" t="s">
        <v>1203</v>
      </c>
      <c r="D160" s="1024" t="s">
        <v>2872</v>
      </c>
      <c r="E160" s="1024" t="s">
        <v>2873</v>
      </c>
      <c r="F160" s="1024" t="s">
        <v>2868</v>
      </c>
      <c r="G160" s="1024">
        <v>89079</v>
      </c>
      <c r="H160" s="1024">
        <v>96558</v>
      </c>
      <c r="I160" s="1024">
        <v>113828</v>
      </c>
      <c r="J160" s="1024">
        <v>108404</v>
      </c>
      <c r="K160" s="1024">
        <v>114566</v>
      </c>
      <c r="L160" s="1024">
        <v>110213</v>
      </c>
    </row>
    <row r="161" spans="1:12">
      <c r="A161" t="s">
        <v>2923</v>
      </c>
      <c r="B161" s="442" t="s">
        <v>3101</v>
      </c>
      <c r="C161" t="s">
        <v>1204</v>
      </c>
      <c r="D161" s="1024" t="s">
        <v>2872</v>
      </c>
      <c r="E161" s="1024" t="s">
        <v>2873</v>
      </c>
      <c r="F161" s="1024" t="s">
        <v>2868</v>
      </c>
      <c r="G161" s="1024">
        <v>82</v>
      </c>
      <c r="H161" s="1024">
        <v>1024</v>
      </c>
      <c r="I161" s="1024">
        <v>2878</v>
      </c>
      <c r="J161" s="1024">
        <v>3458</v>
      </c>
      <c r="K161" s="1024">
        <v>4936</v>
      </c>
      <c r="L161" s="1024">
        <v>4777</v>
      </c>
    </row>
    <row r="162" spans="1:12">
      <c r="A162" t="s">
        <v>2924</v>
      </c>
      <c r="B162" s="442" t="s">
        <v>3100</v>
      </c>
      <c r="C162" t="s">
        <v>1216</v>
      </c>
      <c r="D162" s="1024" t="s">
        <v>2872</v>
      </c>
      <c r="E162" s="1024" t="s">
        <v>2873</v>
      </c>
      <c r="F162" s="1024" t="s">
        <v>2868</v>
      </c>
      <c r="G162" s="1024" t="e">
        <v>#N/A</v>
      </c>
      <c r="H162" s="1024" t="e">
        <v>#N/A</v>
      </c>
      <c r="I162" s="1024" t="e">
        <v>#N/A</v>
      </c>
      <c r="J162" s="1024" t="e">
        <v>#N/A</v>
      </c>
      <c r="K162" s="1024" t="e">
        <v>#N/A</v>
      </c>
      <c r="L162" s="1024" t="e">
        <v>#N/A</v>
      </c>
    </row>
    <row r="163" spans="1:12">
      <c r="A163" t="s">
        <v>2925</v>
      </c>
      <c r="B163" s="442" t="s">
        <v>3100</v>
      </c>
      <c r="C163" t="s">
        <v>2696</v>
      </c>
      <c r="D163" s="1024" t="s">
        <v>2872</v>
      </c>
      <c r="E163" s="1024" t="s">
        <v>2873</v>
      </c>
      <c r="F163" s="1024" t="s">
        <v>2868</v>
      </c>
      <c r="G163" s="1024" t="e">
        <v>#N/A</v>
      </c>
      <c r="H163" s="1024" t="e">
        <v>#N/A</v>
      </c>
      <c r="I163" s="1024" t="e">
        <v>#N/A</v>
      </c>
      <c r="J163" s="1024" t="e">
        <v>#N/A</v>
      </c>
      <c r="K163" s="1024" t="e">
        <v>#N/A</v>
      </c>
      <c r="L163" s="1024" t="e">
        <v>#N/A</v>
      </c>
    </row>
    <row r="164" spans="1:12">
      <c r="A164" t="s">
        <v>2926</v>
      </c>
      <c r="B164" s="442" t="s">
        <v>3101</v>
      </c>
      <c r="C164" t="s">
        <v>1206</v>
      </c>
      <c r="D164" s="1024" t="s">
        <v>2872</v>
      </c>
      <c r="E164" s="1024" t="s">
        <v>2873</v>
      </c>
      <c r="F164" s="1024" t="s">
        <v>2868</v>
      </c>
      <c r="G164" s="1024">
        <v>0</v>
      </c>
      <c r="H164" s="1024">
        <v>0</v>
      </c>
      <c r="I164" s="1024">
        <v>0</v>
      </c>
      <c r="J164" s="1024">
        <v>0</v>
      </c>
      <c r="K164" s="1024">
        <v>0</v>
      </c>
      <c r="L164" s="1024">
        <v>1382</v>
      </c>
    </row>
    <row r="165" spans="1:12">
      <c r="A165" t="s">
        <v>2927</v>
      </c>
      <c r="B165" s="442" t="s">
        <v>3100</v>
      </c>
      <c r="C165" t="s">
        <v>1217</v>
      </c>
      <c r="D165" s="1024" t="s">
        <v>2872</v>
      </c>
      <c r="E165" s="1024" t="s">
        <v>2873</v>
      </c>
      <c r="F165" s="1024" t="s">
        <v>2868</v>
      </c>
      <c r="G165" s="1024" t="e">
        <v>#N/A</v>
      </c>
      <c r="H165" s="1024" t="e">
        <v>#N/A</v>
      </c>
      <c r="I165" s="1024" t="e">
        <v>#N/A</v>
      </c>
      <c r="J165" s="1024" t="e">
        <v>#N/A</v>
      </c>
      <c r="K165" s="1024" t="e">
        <v>#N/A</v>
      </c>
      <c r="L165" s="1024" t="e">
        <v>#N/A</v>
      </c>
    </row>
    <row r="166" spans="1:12">
      <c r="A166" t="s">
        <v>2928</v>
      </c>
      <c r="B166" s="442" t="s">
        <v>3100</v>
      </c>
      <c r="C166" t="s">
        <v>1218</v>
      </c>
      <c r="D166" s="1024" t="s">
        <v>2872</v>
      </c>
      <c r="E166" s="1024" t="s">
        <v>2873</v>
      </c>
      <c r="F166" s="1024" t="s">
        <v>2868</v>
      </c>
      <c r="G166" s="1024" t="e">
        <v>#N/A</v>
      </c>
      <c r="H166" s="1024" t="e">
        <v>#N/A</v>
      </c>
      <c r="I166" s="1024" t="e">
        <v>#N/A</v>
      </c>
      <c r="J166" s="1024" t="e">
        <v>#N/A</v>
      </c>
      <c r="K166" s="1024" t="e">
        <v>#N/A</v>
      </c>
      <c r="L166" s="1024" t="e">
        <v>#N/A</v>
      </c>
    </row>
    <row r="167" spans="1:12">
      <c r="A167" t="s">
        <v>2929</v>
      </c>
      <c r="B167" s="442" t="s">
        <v>3101</v>
      </c>
      <c r="C167" t="s">
        <v>1207</v>
      </c>
      <c r="D167" s="1024" t="s">
        <v>2872</v>
      </c>
      <c r="E167" s="1024" t="s">
        <v>2873</v>
      </c>
      <c r="F167" s="1024" t="s">
        <v>2868</v>
      </c>
      <c r="G167" s="1024">
        <v>31785</v>
      </c>
      <c r="H167" s="1024">
        <v>25650</v>
      </c>
      <c r="I167" s="1024">
        <v>28781</v>
      </c>
      <c r="J167" s="1024">
        <v>40948</v>
      </c>
      <c r="K167" s="1024">
        <v>71739</v>
      </c>
      <c r="L167" s="1024">
        <v>98752</v>
      </c>
    </row>
    <row r="168" spans="1:12">
      <c r="A168" t="s">
        <v>2930</v>
      </c>
      <c r="B168" s="442" t="s">
        <v>3101</v>
      </c>
      <c r="C168" t="s">
        <v>1221</v>
      </c>
      <c r="D168" s="1024" t="s">
        <v>2872</v>
      </c>
      <c r="E168" s="1024" t="s">
        <v>2873</v>
      </c>
      <c r="F168" s="1024" t="s">
        <v>2868</v>
      </c>
      <c r="G168" s="1024">
        <v>201084</v>
      </c>
      <c r="H168" s="1024">
        <v>204573</v>
      </c>
      <c r="I168" s="1024">
        <v>204430</v>
      </c>
      <c r="J168" s="1024">
        <v>204745</v>
      </c>
      <c r="K168" s="1024">
        <v>223610</v>
      </c>
      <c r="L168" s="1024">
        <v>268919</v>
      </c>
    </row>
    <row r="169" spans="1:12">
      <c r="A169" t="s">
        <v>2931</v>
      </c>
      <c r="B169" s="442" t="s">
        <v>3100</v>
      </c>
      <c r="C169" t="s">
        <v>1219</v>
      </c>
      <c r="D169" s="1024" t="s">
        <v>2872</v>
      </c>
      <c r="E169" s="1024" t="s">
        <v>2873</v>
      </c>
      <c r="F169" s="1024" t="s">
        <v>2868</v>
      </c>
      <c r="G169" s="1024" t="e">
        <v>#N/A</v>
      </c>
      <c r="H169" s="1024" t="e">
        <v>#N/A</v>
      </c>
      <c r="I169" s="1024" t="e">
        <v>#N/A</v>
      </c>
      <c r="J169" s="1024" t="e">
        <v>#N/A</v>
      </c>
      <c r="K169" s="1024" t="e">
        <v>#N/A</v>
      </c>
      <c r="L169" s="1024" t="e">
        <v>#N/A</v>
      </c>
    </row>
    <row r="170" spans="1:12">
      <c r="A170" s="58" t="s">
        <v>2932</v>
      </c>
      <c r="B170" s="442" t="s">
        <v>3100</v>
      </c>
      <c r="C170" t="s">
        <v>1139</v>
      </c>
      <c r="D170" s="1024" t="s">
        <v>2872</v>
      </c>
      <c r="E170" s="1024" t="s">
        <v>2874</v>
      </c>
      <c r="F170" s="1024" t="s">
        <v>2868</v>
      </c>
      <c r="G170" s="1024" t="e">
        <v>#N/A</v>
      </c>
      <c r="H170" s="1024" t="e">
        <v>#N/A</v>
      </c>
      <c r="I170" s="1024" t="e">
        <v>#N/A</v>
      </c>
      <c r="J170" s="1024" t="e">
        <v>#N/A</v>
      </c>
      <c r="K170" s="1024" t="e">
        <v>#N/A</v>
      </c>
      <c r="L170" s="1024" t="e">
        <v>#N/A</v>
      </c>
    </row>
    <row r="171" spans="1:12">
      <c r="A171" s="58" t="s">
        <v>2933</v>
      </c>
      <c r="B171" s="442" t="s">
        <v>3100</v>
      </c>
      <c r="C171" t="s">
        <v>1225</v>
      </c>
      <c r="D171" s="1024" t="s">
        <v>2872</v>
      </c>
      <c r="E171" s="1024" t="s">
        <v>2874</v>
      </c>
      <c r="F171" s="1024" t="s">
        <v>2868</v>
      </c>
      <c r="G171" s="1024" t="e">
        <v>#N/A</v>
      </c>
      <c r="H171" s="1024" t="e">
        <v>#N/A</v>
      </c>
      <c r="I171" s="1024" t="e">
        <v>#N/A</v>
      </c>
      <c r="J171" s="1024" t="e">
        <v>#N/A</v>
      </c>
      <c r="K171" s="1024" t="e">
        <v>#N/A</v>
      </c>
      <c r="L171" s="1024" t="e">
        <v>#N/A</v>
      </c>
    </row>
    <row r="172" spans="1:12">
      <c r="A172" s="58" t="s">
        <v>2934</v>
      </c>
      <c r="B172" s="442" t="s">
        <v>3100</v>
      </c>
      <c r="C172" t="s">
        <v>1208</v>
      </c>
      <c r="D172" s="1024" t="s">
        <v>2872</v>
      </c>
      <c r="E172" s="1024" t="s">
        <v>2874</v>
      </c>
      <c r="F172" s="1024" t="s">
        <v>2868</v>
      </c>
      <c r="G172" s="1024" t="e">
        <v>#N/A</v>
      </c>
      <c r="H172" s="1024" t="e">
        <v>#N/A</v>
      </c>
      <c r="I172" s="1024" t="e">
        <v>#N/A</v>
      </c>
      <c r="J172" s="1024" t="e">
        <v>#N/A</v>
      </c>
      <c r="K172" s="1024" t="e">
        <v>#N/A</v>
      </c>
      <c r="L172" s="1024" t="e">
        <v>#N/A</v>
      </c>
    </row>
    <row r="173" spans="1:12">
      <c r="A173" s="58" t="s">
        <v>2935</v>
      </c>
      <c r="B173" s="442" t="s">
        <v>3101</v>
      </c>
      <c r="C173" t="s">
        <v>1140</v>
      </c>
      <c r="D173" s="1024" t="s">
        <v>2872</v>
      </c>
      <c r="E173" s="1024" t="s">
        <v>2874</v>
      </c>
      <c r="F173" s="1024" t="s">
        <v>2868</v>
      </c>
      <c r="G173" s="1024">
        <v>45202</v>
      </c>
      <c r="H173" s="1024">
        <v>49793</v>
      </c>
      <c r="I173" s="1024">
        <v>52695</v>
      </c>
      <c r="J173" s="1024">
        <v>57343</v>
      </c>
      <c r="K173" s="1024">
        <v>62383</v>
      </c>
      <c r="L173" s="1024">
        <v>61566</v>
      </c>
    </row>
    <row r="174" spans="1:12">
      <c r="A174" s="58" t="s">
        <v>2936</v>
      </c>
      <c r="B174" s="442" t="s">
        <v>3100</v>
      </c>
      <c r="C174" t="s">
        <v>1209</v>
      </c>
      <c r="D174" s="1024" t="s">
        <v>2872</v>
      </c>
      <c r="E174" s="1024" t="s">
        <v>2874</v>
      </c>
      <c r="F174" s="1024" t="s">
        <v>2868</v>
      </c>
      <c r="G174" s="1024" t="e">
        <v>#N/A</v>
      </c>
      <c r="H174" s="1024" t="e">
        <v>#N/A</v>
      </c>
      <c r="I174" s="1024" t="e">
        <v>#N/A</v>
      </c>
      <c r="J174" s="1024" t="e">
        <v>#N/A</v>
      </c>
      <c r="K174" s="1024" t="e">
        <v>#N/A</v>
      </c>
      <c r="L174" s="1024" t="e">
        <v>#N/A</v>
      </c>
    </row>
    <row r="175" spans="1:12">
      <c r="A175" s="58" t="s">
        <v>2937</v>
      </c>
      <c r="B175" s="442" t="s">
        <v>3100</v>
      </c>
      <c r="C175" t="s">
        <v>1210</v>
      </c>
      <c r="D175" s="1024" t="s">
        <v>2872</v>
      </c>
      <c r="E175" s="1024" t="s">
        <v>2874</v>
      </c>
      <c r="F175" s="1024" t="s">
        <v>2868</v>
      </c>
      <c r="G175" s="1024" t="e">
        <v>#N/A</v>
      </c>
      <c r="H175" s="1024" t="e">
        <v>#N/A</v>
      </c>
      <c r="I175" s="1024" t="e">
        <v>#N/A</v>
      </c>
      <c r="J175" s="1024" t="e">
        <v>#N/A</v>
      </c>
      <c r="K175" s="1024" t="e">
        <v>#N/A</v>
      </c>
      <c r="L175" s="1024" t="e">
        <v>#N/A</v>
      </c>
    </row>
    <row r="176" spans="1:12">
      <c r="A176" s="58" t="s">
        <v>2938</v>
      </c>
      <c r="B176" s="442" t="s">
        <v>3101</v>
      </c>
      <c r="C176" t="s">
        <v>1141</v>
      </c>
      <c r="D176" s="1024" t="s">
        <v>2872</v>
      </c>
      <c r="E176" s="1024" t="s">
        <v>2874</v>
      </c>
      <c r="F176" s="1024" t="s">
        <v>2868</v>
      </c>
      <c r="G176" s="1024">
        <v>15048</v>
      </c>
      <c r="H176" s="1024">
        <v>18412</v>
      </c>
      <c r="I176" s="1024">
        <v>20452</v>
      </c>
      <c r="J176" s="1024">
        <v>24641</v>
      </c>
      <c r="K176" s="1024">
        <v>26587</v>
      </c>
      <c r="L176" s="1024">
        <v>27293</v>
      </c>
    </row>
    <row r="177" spans="1:12">
      <c r="A177" s="58" t="s">
        <v>2939</v>
      </c>
      <c r="B177" s="442" t="s">
        <v>3100</v>
      </c>
      <c r="C177" t="s">
        <v>1033</v>
      </c>
      <c r="D177" s="1024" t="s">
        <v>2872</v>
      </c>
      <c r="E177" s="1024" t="s">
        <v>2874</v>
      </c>
      <c r="F177" s="1024" t="s">
        <v>2868</v>
      </c>
      <c r="G177" s="1024" t="e">
        <v>#N/A</v>
      </c>
      <c r="H177" s="1024" t="e">
        <v>#N/A</v>
      </c>
      <c r="I177" s="1024" t="e">
        <v>#N/A</v>
      </c>
      <c r="J177" s="1024" t="e">
        <v>#N/A</v>
      </c>
      <c r="K177" s="1024" t="e">
        <v>#N/A</v>
      </c>
      <c r="L177" s="1024" t="e">
        <v>#N/A</v>
      </c>
    </row>
    <row r="178" spans="1:12">
      <c r="A178" s="58" t="s">
        <v>2940</v>
      </c>
      <c r="B178" s="442" t="s">
        <v>3100</v>
      </c>
      <c r="C178" t="s">
        <v>1034</v>
      </c>
      <c r="D178" s="1024" t="s">
        <v>2872</v>
      </c>
      <c r="E178" s="1024" t="s">
        <v>2874</v>
      </c>
      <c r="F178" s="1024" t="s">
        <v>2868</v>
      </c>
      <c r="G178" s="1024" t="e">
        <v>#N/A</v>
      </c>
      <c r="H178" s="1024" t="e">
        <v>#N/A</v>
      </c>
      <c r="I178" s="1024" t="e">
        <v>#N/A</v>
      </c>
      <c r="J178" s="1024" t="e">
        <v>#N/A</v>
      </c>
      <c r="K178" s="1024" t="e">
        <v>#N/A</v>
      </c>
      <c r="L178" s="1024" t="e">
        <v>#N/A</v>
      </c>
    </row>
    <row r="179" spans="1:12">
      <c r="A179" s="58" t="s">
        <v>2941</v>
      </c>
      <c r="B179" s="442" t="s">
        <v>3101</v>
      </c>
      <c r="C179" t="s">
        <v>1220</v>
      </c>
      <c r="D179" s="1024" t="s">
        <v>2872</v>
      </c>
      <c r="E179" s="1024" t="s">
        <v>2874</v>
      </c>
      <c r="F179" s="1024" t="s">
        <v>2868</v>
      </c>
      <c r="G179" s="1024">
        <v>428810</v>
      </c>
      <c r="H179" s="1024">
        <v>389376</v>
      </c>
      <c r="I179" s="1024">
        <v>328554</v>
      </c>
      <c r="J179" s="1024">
        <v>357209</v>
      </c>
      <c r="K179" s="1024">
        <v>372296</v>
      </c>
      <c r="L179" s="1024">
        <v>383066</v>
      </c>
    </row>
    <row r="180" spans="1:12">
      <c r="A180" s="58" t="s">
        <v>2942</v>
      </c>
      <c r="B180" s="442" t="s">
        <v>3100</v>
      </c>
      <c r="C180" t="s">
        <v>1035</v>
      </c>
      <c r="D180" s="1024" t="s">
        <v>2872</v>
      </c>
      <c r="E180" s="1024" t="s">
        <v>2874</v>
      </c>
      <c r="F180" s="1024" t="s">
        <v>2868</v>
      </c>
      <c r="G180" s="1024" t="e">
        <v>#N/A</v>
      </c>
      <c r="H180" s="1024" t="e">
        <v>#N/A</v>
      </c>
      <c r="I180" s="1024" t="e">
        <v>#N/A</v>
      </c>
      <c r="J180" s="1024" t="e">
        <v>#N/A</v>
      </c>
      <c r="K180" s="1024" t="e">
        <v>#N/A</v>
      </c>
      <c r="L180" s="1024" t="e">
        <v>#N/A</v>
      </c>
    </row>
    <row r="181" spans="1:12">
      <c r="A181" s="58" t="s">
        <v>2943</v>
      </c>
      <c r="B181" s="442" t="s">
        <v>3100</v>
      </c>
      <c r="C181" t="s">
        <v>1036</v>
      </c>
      <c r="D181" s="1024" t="s">
        <v>2872</v>
      </c>
      <c r="E181" s="1024" t="s">
        <v>2874</v>
      </c>
      <c r="F181" s="1024" t="s">
        <v>2868</v>
      </c>
      <c r="G181" s="1024" t="e">
        <v>#N/A</v>
      </c>
      <c r="H181" s="1024" t="e">
        <v>#N/A</v>
      </c>
      <c r="I181" s="1024" t="e">
        <v>#N/A</v>
      </c>
      <c r="J181" s="1024" t="e">
        <v>#N/A</v>
      </c>
      <c r="K181" s="1024" t="e">
        <v>#N/A</v>
      </c>
      <c r="L181" s="1024" t="e">
        <v>#N/A</v>
      </c>
    </row>
    <row r="182" spans="1:12">
      <c r="A182" s="58" t="s">
        <v>2944</v>
      </c>
      <c r="B182" s="442" t="s">
        <v>3101</v>
      </c>
      <c r="C182" t="s">
        <v>1037</v>
      </c>
      <c r="D182" s="1024" t="s">
        <v>2872</v>
      </c>
      <c r="E182" s="1024" t="s">
        <v>2874</v>
      </c>
      <c r="F182" s="1024" t="s">
        <v>2868</v>
      </c>
      <c r="G182" s="1024">
        <v>19109</v>
      </c>
      <c r="H182" s="1024">
        <v>20708</v>
      </c>
      <c r="I182" s="1024">
        <v>20135</v>
      </c>
      <c r="J182" s="1024">
        <v>21250</v>
      </c>
      <c r="K182" s="1024">
        <v>23598</v>
      </c>
      <c r="L182" s="1024">
        <v>26138</v>
      </c>
    </row>
    <row r="183" spans="1:12">
      <c r="A183" s="58" t="s">
        <v>2945</v>
      </c>
      <c r="B183" s="442" t="s">
        <v>3101</v>
      </c>
      <c r="C183" t="s">
        <v>1038</v>
      </c>
      <c r="D183" s="1024" t="s">
        <v>2872</v>
      </c>
      <c r="E183" s="1024" t="s">
        <v>2874</v>
      </c>
      <c r="F183" s="1024" t="s">
        <v>2868</v>
      </c>
      <c r="G183" s="1024">
        <v>3116</v>
      </c>
      <c r="H183" s="1024">
        <v>4653</v>
      </c>
      <c r="I183" s="1024">
        <v>6192</v>
      </c>
      <c r="J183" s="1024">
        <v>7211</v>
      </c>
      <c r="K183" s="1024">
        <v>5976</v>
      </c>
      <c r="L183" s="1024">
        <v>5522</v>
      </c>
    </row>
    <row r="184" spans="1:12">
      <c r="A184" s="58" t="s">
        <v>2946</v>
      </c>
      <c r="B184" s="442" t="s">
        <v>3101</v>
      </c>
      <c r="C184" t="s">
        <v>1039</v>
      </c>
      <c r="D184" s="1024" t="s">
        <v>2872</v>
      </c>
      <c r="E184" s="1024" t="s">
        <v>2874</v>
      </c>
      <c r="F184" s="1024" t="s">
        <v>2868</v>
      </c>
      <c r="G184" s="1024">
        <v>6017</v>
      </c>
      <c r="H184" s="1024">
        <v>4154</v>
      </c>
      <c r="I184" s="1024">
        <v>4247</v>
      </c>
      <c r="J184" s="1024">
        <v>4976</v>
      </c>
      <c r="K184" s="1024">
        <v>4264</v>
      </c>
      <c r="L184" s="1024">
        <v>4330</v>
      </c>
    </row>
    <row r="185" spans="1:12">
      <c r="A185" s="58" t="s">
        <v>2947</v>
      </c>
      <c r="B185" s="442" t="s">
        <v>3101</v>
      </c>
      <c r="C185" t="s">
        <v>1040</v>
      </c>
      <c r="D185" s="1024" t="s">
        <v>2872</v>
      </c>
      <c r="E185" s="1024" t="s">
        <v>2874</v>
      </c>
      <c r="F185" s="1024" t="s">
        <v>2868</v>
      </c>
      <c r="G185" s="1024">
        <v>159600</v>
      </c>
      <c r="H185" s="1024">
        <v>182386</v>
      </c>
      <c r="I185" s="1024">
        <v>139388</v>
      </c>
      <c r="J185" s="1024">
        <v>158150</v>
      </c>
      <c r="K185" s="1024">
        <v>168047</v>
      </c>
      <c r="L185" s="1024">
        <v>181557</v>
      </c>
    </row>
    <row r="186" spans="1:12">
      <c r="A186" s="58" t="s">
        <v>2948</v>
      </c>
      <c r="B186" s="442" t="s">
        <v>3101</v>
      </c>
      <c r="C186" t="s">
        <v>1041</v>
      </c>
      <c r="D186" s="1024" t="s">
        <v>2872</v>
      </c>
      <c r="E186" s="1024" t="s">
        <v>2874</v>
      </c>
      <c r="F186" s="1024" t="s">
        <v>2868</v>
      </c>
      <c r="G186" s="1024">
        <v>74784</v>
      </c>
      <c r="H186" s="1024">
        <v>67736</v>
      </c>
      <c r="I186" s="1024">
        <v>67654</v>
      </c>
      <c r="J186" s="1024">
        <v>73243</v>
      </c>
      <c r="K186" s="1024">
        <v>62521</v>
      </c>
      <c r="L186" s="1024">
        <v>63217</v>
      </c>
    </row>
    <row r="187" spans="1:12">
      <c r="A187" s="58" t="s">
        <v>2949</v>
      </c>
      <c r="B187" s="442" t="s">
        <v>3100</v>
      </c>
      <c r="C187" t="s">
        <v>1211</v>
      </c>
      <c r="D187" s="1024" t="s">
        <v>2872</v>
      </c>
      <c r="E187" s="1024" t="s">
        <v>2874</v>
      </c>
      <c r="F187" s="1024" t="s">
        <v>2868</v>
      </c>
      <c r="G187" s="1024" t="e">
        <v>#N/A</v>
      </c>
      <c r="H187" s="1024" t="e">
        <v>#N/A</v>
      </c>
      <c r="I187" s="1024" t="e">
        <v>#N/A</v>
      </c>
      <c r="J187" s="1024" t="e">
        <v>#N/A</v>
      </c>
      <c r="K187" s="1024" t="e">
        <v>#N/A</v>
      </c>
      <c r="L187" s="1024" t="e">
        <v>#N/A</v>
      </c>
    </row>
    <row r="188" spans="1:12">
      <c r="A188" s="58" t="s">
        <v>2950</v>
      </c>
      <c r="B188" s="442" t="s">
        <v>3101</v>
      </c>
      <c r="C188" t="s">
        <v>1042</v>
      </c>
      <c r="D188" s="1024" t="s">
        <v>2872</v>
      </c>
      <c r="E188" s="1024" t="s">
        <v>2874</v>
      </c>
      <c r="F188" s="1024" t="s">
        <v>2868</v>
      </c>
      <c r="G188" s="1024">
        <v>69787</v>
      </c>
      <c r="H188" s="1024">
        <v>77189</v>
      </c>
      <c r="I188" s="1024">
        <v>79624</v>
      </c>
      <c r="J188" s="1024">
        <v>102071</v>
      </c>
      <c r="K188" s="1024">
        <v>94178</v>
      </c>
      <c r="L188" s="1024">
        <v>117261</v>
      </c>
    </row>
    <row r="189" spans="1:12">
      <c r="A189" s="58" t="s">
        <v>2951</v>
      </c>
      <c r="B189" s="442" t="s">
        <v>3101</v>
      </c>
      <c r="C189" t="s">
        <v>1043</v>
      </c>
      <c r="D189" s="1024" t="s">
        <v>2872</v>
      </c>
      <c r="E189" s="1024" t="s">
        <v>2874</v>
      </c>
      <c r="F189" s="1024" t="s">
        <v>2868</v>
      </c>
      <c r="G189" s="1024">
        <v>1194</v>
      </c>
      <c r="H189" s="1024">
        <v>1212</v>
      </c>
      <c r="I189" s="1024">
        <v>917</v>
      </c>
      <c r="J189" s="1024">
        <v>1004</v>
      </c>
      <c r="K189" s="1024">
        <v>616</v>
      </c>
      <c r="L189" s="1024">
        <v>575</v>
      </c>
    </row>
    <row r="190" spans="1:12">
      <c r="A190" s="58" t="s">
        <v>2952</v>
      </c>
      <c r="B190" s="442" t="s">
        <v>3101</v>
      </c>
      <c r="C190" t="s">
        <v>1044</v>
      </c>
      <c r="D190" s="1024" t="s">
        <v>2872</v>
      </c>
      <c r="E190" s="1024" t="s">
        <v>2874</v>
      </c>
      <c r="F190" s="1024" t="s">
        <v>2868</v>
      </c>
      <c r="G190" s="1024">
        <v>1348</v>
      </c>
      <c r="H190" s="1024">
        <v>2127</v>
      </c>
      <c r="I190" s="1024">
        <v>787</v>
      </c>
      <c r="J190" s="1024">
        <v>638</v>
      </c>
      <c r="K190" s="1024">
        <v>1814</v>
      </c>
      <c r="L190" s="1024">
        <v>2052</v>
      </c>
    </row>
    <row r="191" spans="1:12">
      <c r="A191" s="58" t="s">
        <v>2953</v>
      </c>
      <c r="B191" s="442" t="s">
        <v>3101</v>
      </c>
      <c r="C191" t="s">
        <v>1226</v>
      </c>
      <c r="D191" s="1024" t="s">
        <v>2872</v>
      </c>
      <c r="E191" s="1024" t="s">
        <v>2874</v>
      </c>
      <c r="F191" s="1024" t="s">
        <v>2868</v>
      </c>
      <c r="G191" s="1024">
        <v>0</v>
      </c>
      <c r="H191" s="1024">
        <v>0</v>
      </c>
      <c r="I191" s="1024">
        <v>0</v>
      </c>
      <c r="J191" s="1024">
        <v>0</v>
      </c>
      <c r="K191" s="1024">
        <v>0</v>
      </c>
      <c r="L191" s="1024">
        <v>0</v>
      </c>
    </row>
    <row r="192" spans="1:12">
      <c r="A192" s="58" t="s">
        <v>2954</v>
      </c>
      <c r="B192" s="442" t="s">
        <v>3101</v>
      </c>
      <c r="C192" t="s">
        <v>1045</v>
      </c>
      <c r="D192" s="1024" t="s">
        <v>2872</v>
      </c>
      <c r="E192" s="1024" t="s">
        <v>2874</v>
      </c>
      <c r="F192" s="1024" t="s">
        <v>2868</v>
      </c>
      <c r="G192" s="1024">
        <v>4681</v>
      </c>
      <c r="H192" s="1024">
        <v>4013</v>
      </c>
      <c r="I192" s="1024">
        <v>3687</v>
      </c>
      <c r="J192" s="1024">
        <v>4038</v>
      </c>
      <c r="K192" s="1024">
        <v>4370</v>
      </c>
      <c r="L192" s="1024">
        <v>4661</v>
      </c>
    </row>
    <row r="193" spans="1:12">
      <c r="A193" s="58" t="s">
        <v>2955</v>
      </c>
      <c r="B193" s="442" t="s">
        <v>3101</v>
      </c>
      <c r="C193" t="s">
        <v>1046</v>
      </c>
      <c r="D193" s="1024" t="s">
        <v>2872</v>
      </c>
      <c r="E193" s="1024" t="s">
        <v>2874</v>
      </c>
      <c r="F193" s="1024" t="s">
        <v>2868</v>
      </c>
      <c r="G193" s="1024">
        <v>0</v>
      </c>
      <c r="H193" s="1024">
        <v>0</v>
      </c>
      <c r="I193" s="1024">
        <v>448</v>
      </c>
      <c r="J193" s="1024">
        <v>411</v>
      </c>
      <c r="K193" s="1024">
        <v>0</v>
      </c>
      <c r="L193" s="1024">
        <v>0</v>
      </c>
    </row>
    <row r="194" spans="1:12">
      <c r="A194" s="58" t="s">
        <v>2956</v>
      </c>
      <c r="B194" s="442" t="s">
        <v>3101</v>
      </c>
      <c r="C194" t="s">
        <v>1047</v>
      </c>
      <c r="D194" s="1024" t="s">
        <v>2872</v>
      </c>
      <c r="E194" s="1024" t="s">
        <v>2874</v>
      </c>
      <c r="F194" s="1024" t="s">
        <v>2868</v>
      </c>
      <c r="G194" s="1024">
        <v>6651</v>
      </c>
      <c r="H194" s="1024">
        <v>5786</v>
      </c>
      <c r="I194" s="1024">
        <v>11905</v>
      </c>
      <c r="J194" s="1024">
        <v>8906</v>
      </c>
      <c r="K194" s="1024">
        <v>6217</v>
      </c>
      <c r="L194" s="1024">
        <v>7726</v>
      </c>
    </row>
    <row r="195" spans="1:12">
      <c r="A195" s="58" t="s">
        <v>2957</v>
      </c>
      <c r="B195" s="442" t="s">
        <v>3100</v>
      </c>
      <c r="C195" t="s">
        <v>1212</v>
      </c>
      <c r="D195" s="1024" t="s">
        <v>2872</v>
      </c>
      <c r="E195" s="1024" t="s">
        <v>2874</v>
      </c>
      <c r="F195" s="1024" t="s">
        <v>2868</v>
      </c>
      <c r="G195" s="1024" t="e">
        <v>#N/A</v>
      </c>
      <c r="H195" s="1024" t="e">
        <v>#N/A</v>
      </c>
      <c r="I195" s="1024" t="e">
        <v>#N/A</v>
      </c>
      <c r="J195" s="1024" t="e">
        <v>#N/A</v>
      </c>
      <c r="K195" s="1024" t="e">
        <v>#N/A</v>
      </c>
      <c r="L195" s="1024" t="e">
        <v>#N/A</v>
      </c>
    </row>
    <row r="196" spans="1:12">
      <c r="A196" s="58" t="s">
        <v>2958</v>
      </c>
      <c r="B196" s="442" t="s">
        <v>3100</v>
      </c>
      <c r="C196" t="s">
        <v>1213</v>
      </c>
      <c r="D196" s="1024" t="s">
        <v>2872</v>
      </c>
      <c r="E196" s="1024" t="s">
        <v>2874</v>
      </c>
      <c r="F196" s="1024" t="s">
        <v>2868</v>
      </c>
      <c r="G196" s="1024" t="e">
        <v>#N/A</v>
      </c>
      <c r="H196" s="1024" t="e">
        <v>#N/A</v>
      </c>
      <c r="I196" s="1024" t="e">
        <v>#N/A</v>
      </c>
      <c r="J196" s="1024" t="e">
        <v>#N/A</v>
      </c>
      <c r="K196" s="1024" t="e">
        <v>#N/A</v>
      </c>
      <c r="L196" s="1024" t="e">
        <v>#N/A</v>
      </c>
    </row>
    <row r="197" spans="1:12">
      <c r="A197" s="58" t="s">
        <v>2959</v>
      </c>
      <c r="B197" s="442" t="s">
        <v>3100</v>
      </c>
      <c r="C197" t="s">
        <v>1048</v>
      </c>
      <c r="D197" s="1024" t="s">
        <v>2872</v>
      </c>
      <c r="E197" s="1024" t="s">
        <v>2874</v>
      </c>
      <c r="F197" s="1024" t="s">
        <v>2868</v>
      </c>
      <c r="G197" s="1024" t="e">
        <v>#N/A</v>
      </c>
      <c r="H197" s="1024" t="e">
        <v>#N/A</v>
      </c>
      <c r="I197" s="1024" t="e">
        <v>#N/A</v>
      </c>
      <c r="J197" s="1024" t="e">
        <v>#N/A</v>
      </c>
      <c r="K197" s="1024" t="e">
        <v>#N/A</v>
      </c>
      <c r="L197" s="1024" t="e">
        <v>#N/A</v>
      </c>
    </row>
    <row r="198" spans="1:12">
      <c r="A198" s="58" t="s">
        <v>2960</v>
      </c>
      <c r="B198" s="442" t="s">
        <v>3100</v>
      </c>
      <c r="C198" t="s">
        <v>1049</v>
      </c>
      <c r="D198" s="1024" t="s">
        <v>2872</v>
      </c>
      <c r="E198" s="1024" t="s">
        <v>2874</v>
      </c>
      <c r="F198" s="1024" t="s">
        <v>2868</v>
      </c>
      <c r="G198" s="1024" t="e">
        <v>#N/A</v>
      </c>
      <c r="H198" s="1024" t="e">
        <v>#N/A</v>
      </c>
      <c r="I198" s="1024" t="e">
        <v>#N/A</v>
      </c>
      <c r="J198" s="1024" t="e">
        <v>#N/A</v>
      </c>
      <c r="K198" s="1024" t="e">
        <v>#N/A</v>
      </c>
      <c r="L198" s="1024" t="e">
        <v>#N/A</v>
      </c>
    </row>
    <row r="199" spans="1:12">
      <c r="A199" s="58" t="s">
        <v>2961</v>
      </c>
      <c r="B199" s="442" t="s">
        <v>3100</v>
      </c>
      <c r="C199" t="s">
        <v>1050</v>
      </c>
      <c r="D199" s="1024" t="s">
        <v>2872</v>
      </c>
      <c r="E199" s="1024" t="s">
        <v>2874</v>
      </c>
      <c r="F199" s="1024" t="s">
        <v>2868</v>
      </c>
      <c r="G199" s="1024" t="e">
        <v>#N/A</v>
      </c>
      <c r="H199" s="1024" t="e">
        <v>#N/A</v>
      </c>
      <c r="I199" s="1024" t="e">
        <v>#N/A</v>
      </c>
      <c r="J199" s="1024" t="e">
        <v>#N/A</v>
      </c>
      <c r="K199" s="1024" t="e">
        <v>#N/A</v>
      </c>
      <c r="L199" s="1024" t="e">
        <v>#N/A</v>
      </c>
    </row>
    <row r="200" spans="1:12">
      <c r="A200" s="58" t="s">
        <v>2962</v>
      </c>
      <c r="B200" s="442" t="s">
        <v>3101</v>
      </c>
      <c r="C200" t="s">
        <v>1051</v>
      </c>
      <c r="D200" s="1024" t="s">
        <v>2872</v>
      </c>
      <c r="E200" s="1024" t="s">
        <v>2874</v>
      </c>
      <c r="F200" s="1024" t="s">
        <v>2868</v>
      </c>
      <c r="G200" s="1024">
        <v>881</v>
      </c>
      <c r="H200" s="1024">
        <v>918</v>
      </c>
      <c r="I200" s="1024">
        <v>755</v>
      </c>
      <c r="J200" s="1024">
        <v>786</v>
      </c>
      <c r="K200" s="1024">
        <v>715</v>
      </c>
      <c r="L200" s="1024">
        <v>873</v>
      </c>
    </row>
    <row r="201" spans="1:12">
      <c r="A201" s="58" t="s">
        <v>2963</v>
      </c>
      <c r="B201" s="442" t="s">
        <v>3100</v>
      </c>
      <c r="C201" t="s">
        <v>1224</v>
      </c>
      <c r="D201" s="1024" t="s">
        <v>2872</v>
      </c>
      <c r="E201" s="1024" t="s">
        <v>2874</v>
      </c>
      <c r="F201" s="1024" t="s">
        <v>2868</v>
      </c>
      <c r="G201" s="1024" t="e">
        <v>#N/A</v>
      </c>
      <c r="H201" s="1024" t="e">
        <v>#N/A</v>
      </c>
      <c r="I201" s="1024" t="e">
        <v>#N/A</v>
      </c>
      <c r="J201" s="1024" t="e">
        <v>#N/A</v>
      </c>
      <c r="K201" s="1024" t="e">
        <v>#N/A</v>
      </c>
      <c r="L201" s="1024" t="e">
        <v>#N/A</v>
      </c>
    </row>
    <row r="202" spans="1:12">
      <c r="A202" s="58" t="s">
        <v>2964</v>
      </c>
      <c r="B202" s="442" t="s">
        <v>3100</v>
      </c>
      <c r="C202" t="s">
        <v>1223</v>
      </c>
      <c r="D202" s="1024" t="s">
        <v>2872</v>
      </c>
      <c r="E202" s="1024" t="s">
        <v>2874</v>
      </c>
      <c r="F202" s="1024" t="s">
        <v>2868</v>
      </c>
      <c r="G202" s="1024" t="e">
        <v>#N/A</v>
      </c>
      <c r="H202" s="1024" t="e">
        <v>#N/A</v>
      </c>
      <c r="I202" s="1024" t="e">
        <v>#N/A</v>
      </c>
      <c r="J202" s="1024" t="e">
        <v>#N/A</v>
      </c>
      <c r="K202" s="1024" t="e">
        <v>#N/A</v>
      </c>
      <c r="L202" s="1024" t="e">
        <v>#N/A</v>
      </c>
    </row>
    <row r="203" spans="1:12">
      <c r="A203" s="58" t="s">
        <v>2965</v>
      </c>
      <c r="B203" s="442" t="s">
        <v>3100</v>
      </c>
      <c r="C203" t="s">
        <v>1057</v>
      </c>
      <c r="D203" s="1024" t="s">
        <v>2872</v>
      </c>
      <c r="E203" s="1024" t="s">
        <v>2874</v>
      </c>
      <c r="F203" s="1024" t="s">
        <v>2868</v>
      </c>
      <c r="G203" s="1024" t="e">
        <v>#N/A</v>
      </c>
      <c r="H203" s="1024" t="e">
        <v>#N/A</v>
      </c>
      <c r="I203" s="1024" t="e">
        <v>#N/A</v>
      </c>
      <c r="J203" s="1024" t="e">
        <v>#N/A</v>
      </c>
      <c r="K203" s="1024" t="e">
        <v>#N/A</v>
      </c>
      <c r="L203" s="1024" t="e">
        <v>#N/A</v>
      </c>
    </row>
    <row r="204" spans="1:12">
      <c r="A204" s="58" t="s">
        <v>2966</v>
      </c>
      <c r="B204" s="442" t="s">
        <v>3101</v>
      </c>
      <c r="C204" t="s">
        <v>1052</v>
      </c>
      <c r="D204" s="1024" t="s">
        <v>2872</v>
      </c>
      <c r="E204" s="1024" t="s">
        <v>2874</v>
      </c>
      <c r="F204" s="1024" t="s">
        <v>2868</v>
      </c>
      <c r="G204" s="1024">
        <v>3024</v>
      </c>
      <c r="H204" s="1024">
        <v>3163</v>
      </c>
      <c r="I204" s="1024">
        <v>9436</v>
      </c>
      <c r="J204" s="1024">
        <v>7830</v>
      </c>
      <c r="K204" s="1024">
        <v>9497</v>
      </c>
      <c r="L204" s="1024">
        <v>10132</v>
      </c>
    </row>
    <row r="205" spans="1:12">
      <c r="A205" s="58" t="s">
        <v>2967</v>
      </c>
      <c r="B205" s="442" t="s">
        <v>3101</v>
      </c>
      <c r="C205" t="s">
        <v>1053</v>
      </c>
      <c r="D205" s="1024" t="s">
        <v>2872</v>
      </c>
      <c r="E205" s="1024" t="s">
        <v>2874</v>
      </c>
      <c r="F205" s="1024" t="s">
        <v>2868</v>
      </c>
      <c r="G205" s="1024">
        <v>16616</v>
      </c>
      <c r="H205" s="1024">
        <v>17200</v>
      </c>
      <c r="I205" s="1024">
        <v>13268</v>
      </c>
      <c r="J205" s="1024">
        <v>18118</v>
      </c>
      <c r="K205" s="1024">
        <v>11144</v>
      </c>
      <c r="L205" s="1024">
        <v>5505</v>
      </c>
    </row>
    <row r="206" spans="1:12">
      <c r="A206" s="58" t="s">
        <v>2968</v>
      </c>
      <c r="B206" s="442" t="s">
        <v>3101</v>
      </c>
      <c r="C206" t="s">
        <v>1054</v>
      </c>
      <c r="D206" s="1024" t="s">
        <v>2872</v>
      </c>
      <c r="E206" s="1024" t="s">
        <v>2874</v>
      </c>
      <c r="F206" s="1024" t="s">
        <v>2868</v>
      </c>
      <c r="G206" s="1024">
        <v>36892</v>
      </c>
      <c r="H206" s="1024">
        <v>37938</v>
      </c>
      <c r="I206" s="1024">
        <v>39863</v>
      </c>
      <c r="J206" s="1024">
        <v>50957</v>
      </c>
      <c r="K206" s="1024">
        <v>64709</v>
      </c>
      <c r="L206" s="1024">
        <v>64217</v>
      </c>
    </row>
    <row r="207" spans="1:12">
      <c r="A207" s="58" t="s">
        <v>2969</v>
      </c>
      <c r="B207" s="442" t="s">
        <v>3101</v>
      </c>
      <c r="C207" t="s">
        <v>1055</v>
      </c>
      <c r="D207" s="1024" t="s">
        <v>2872</v>
      </c>
      <c r="E207" s="1024" t="s">
        <v>2874</v>
      </c>
      <c r="F207" s="1024" t="s">
        <v>2868</v>
      </c>
      <c r="G207" s="1024">
        <v>41727</v>
      </c>
      <c r="H207" s="1024">
        <v>43583</v>
      </c>
      <c r="I207" s="1024">
        <v>43516</v>
      </c>
      <c r="J207" s="1024">
        <v>45214</v>
      </c>
      <c r="K207" s="1024">
        <v>50606</v>
      </c>
      <c r="L207" s="1024">
        <v>50226</v>
      </c>
    </row>
    <row r="208" spans="1:12">
      <c r="A208" s="58" t="s">
        <v>2970</v>
      </c>
      <c r="B208" s="442" t="s">
        <v>3100</v>
      </c>
      <c r="C208" t="s">
        <v>1214</v>
      </c>
      <c r="D208" s="1024" t="s">
        <v>2872</v>
      </c>
      <c r="E208" s="1024" t="s">
        <v>2874</v>
      </c>
      <c r="F208" s="1024" t="s">
        <v>2868</v>
      </c>
      <c r="G208" s="1024" t="e">
        <v>#N/A</v>
      </c>
      <c r="H208" s="1024" t="e">
        <v>#N/A</v>
      </c>
      <c r="I208" s="1024" t="e">
        <v>#N/A</v>
      </c>
      <c r="J208" s="1024" t="e">
        <v>#N/A</v>
      </c>
      <c r="K208" s="1024" t="e">
        <v>#N/A</v>
      </c>
      <c r="L208" s="1024" t="e">
        <v>#N/A</v>
      </c>
    </row>
    <row r="209" spans="1:12">
      <c r="A209" s="58" t="s">
        <v>2971</v>
      </c>
      <c r="B209" s="442" t="s">
        <v>3100</v>
      </c>
      <c r="C209" t="s">
        <v>1056</v>
      </c>
      <c r="D209" s="1024" t="s">
        <v>2872</v>
      </c>
      <c r="E209" s="1024" t="s">
        <v>2874</v>
      </c>
      <c r="F209" s="1024" t="s">
        <v>2868</v>
      </c>
      <c r="G209" s="1024" t="e">
        <v>#N/A</v>
      </c>
      <c r="H209" s="1024" t="e">
        <v>#N/A</v>
      </c>
      <c r="I209" s="1024" t="e">
        <v>#N/A</v>
      </c>
      <c r="J209" s="1024" t="e">
        <v>#N/A</v>
      </c>
      <c r="K209" s="1024" t="e">
        <v>#N/A</v>
      </c>
      <c r="L209" s="1024" t="e">
        <v>#N/A</v>
      </c>
    </row>
    <row r="210" spans="1:12">
      <c r="A210" s="58" t="s">
        <v>2972</v>
      </c>
      <c r="B210" s="442" t="s">
        <v>3100</v>
      </c>
      <c r="C210" t="s">
        <v>1215</v>
      </c>
      <c r="D210" s="1024" t="s">
        <v>2872</v>
      </c>
      <c r="E210" s="1024" t="s">
        <v>2874</v>
      </c>
      <c r="F210" s="1024" t="s">
        <v>2868</v>
      </c>
      <c r="G210" s="1024" t="e">
        <v>#N/A</v>
      </c>
      <c r="H210" s="1024" t="e">
        <v>#N/A</v>
      </c>
      <c r="I210" s="1024" t="e">
        <v>#N/A</v>
      </c>
      <c r="J210" s="1024" t="e">
        <v>#N/A</v>
      </c>
      <c r="K210" s="1024" t="e">
        <v>#N/A</v>
      </c>
      <c r="L210" s="1024" t="e">
        <v>#N/A</v>
      </c>
    </row>
    <row r="211" spans="1:12">
      <c r="A211" s="58" t="s">
        <v>2973</v>
      </c>
      <c r="B211" s="442" t="s">
        <v>3100</v>
      </c>
      <c r="C211" t="s">
        <v>1143</v>
      </c>
      <c r="D211" s="1024" t="s">
        <v>2872</v>
      </c>
      <c r="E211" s="1024" t="s">
        <v>2874</v>
      </c>
      <c r="F211" s="1024" t="s">
        <v>2868</v>
      </c>
      <c r="G211" s="1024" t="e">
        <v>#N/A</v>
      </c>
      <c r="H211" s="1024" t="e">
        <v>#N/A</v>
      </c>
      <c r="I211" s="1024" t="e">
        <v>#N/A</v>
      </c>
      <c r="J211" s="1024" t="e">
        <v>#N/A</v>
      </c>
      <c r="K211" s="1024" t="e">
        <v>#N/A</v>
      </c>
      <c r="L211" s="1024" t="e">
        <v>#N/A</v>
      </c>
    </row>
    <row r="212" spans="1:12">
      <c r="A212" s="58" t="s">
        <v>2974</v>
      </c>
      <c r="B212" s="442" t="s">
        <v>3100</v>
      </c>
      <c r="C212" t="s">
        <v>1199</v>
      </c>
      <c r="D212" s="1024" t="s">
        <v>2872</v>
      </c>
      <c r="E212" s="1024" t="s">
        <v>2874</v>
      </c>
      <c r="F212" s="1024" t="s">
        <v>2868</v>
      </c>
      <c r="G212" s="1024" t="e">
        <v>#N/A</v>
      </c>
      <c r="H212" s="1024" t="e">
        <v>#N/A</v>
      </c>
      <c r="I212" s="1024" t="e">
        <v>#N/A</v>
      </c>
      <c r="J212" s="1024" t="e">
        <v>#N/A</v>
      </c>
      <c r="K212" s="1024" t="e">
        <v>#N/A</v>
      </c>
      <c r="L212" s="1024" t="e">
        <v>#N/A</v>
      </c>
    </row>
    <row r="213" spans="1:12">
      <c r="A213" s="58" t="s">
        <v>2975</v>
      </c>
      <c r="B213" s="442" t="s">
        <v>3100</v>
      </c>
      <c r="C213" t="s">
        <v>1200</v>
      </c>
      <c r="D213" s="1024" t="s">
        <v>2872</v>
      </c>
      <c r="E213" s="1024" t="s">
        <v>2874</v>
      </c>
      <c r="F213" s="1024" t="s">
        <v>2868</v>
      </c>
      <c r="G213" s="1024" t="e">
        <v>#N/A</v>
      </c>
      <c r="H213" s="1024" t="e">
        <v>#N/A</v>
      </c>
      <c r="I213" s="1024" t="e">
        <v>#N/A</v>
      </c>
      <c r="J213" s="1024" t="e">
        <v>#N/A</v>
      </c>
      <c r="K213" s="1024" t="e">
        <v>#N/A</v>
      </c>
      <c r="L213" s="1024" t="e">
        <v>#N/A</v>
      </c>
    </row>
    <row r="214" spans="1:12">
      <c r="A214" s="58" t="s">
        <v>2976</v>
      </c>
      <c r="B214" s="442" t="s">
        <v>3101</v>
      </c>
      <c r="C214" t="s">
        <v>1201</v>
      </c>
      <c r="D214" s="1024" t="s">
        <v>2872</v>
      </c>
      <c r="E214" s="1024" t="s">
        <v>2874</v>
      </c>
      <c r="F214" s="1024" t="s">
        <v>2868</v>
      </c>
      <c r="G214" s="1024">
        <v>4984</v>
      </c>
      <c r="H214" s="1024">
        <v>3035</v>
      </c>
      <c r="I214" s="1024">
        <v>2468</v>
      </c>
      <c r="J214" s="1024">
        <v>2164</v>
      </c>
      <c r="K214" s="1024">
        <v>1927</v>
      </c>
      <c r="L214" s="1024">
        <v>2822</v>
      </c>
    </row>
    <row r="215" spans="1:12">
      <c r="A215" s="58" t="s">
        <v>2977</v>
      </c>
      <c r="B215" s="442" t="s">
        <v>3101</v>
      </c>
      <c r="C215" t="s">
        <v>1202</v>
      </c>
      <c r="D215" s="1024" t="s">
        <v>2872</v>
      </c>
      <c r="E215" s="1024" t="s">
        <v>2874</v>
      </c>
      <c r="F215" s="1024" t="s">
        <v>2868</v>
      </c>
      <c r="G215" s="1024">
        <v>56630</v>
      </c>
      <c r="H215" s="1024">
        <v>68657</v>
      </c>
      <c r="I215" s="1024">
        <v>55164</v>
      </c>
      <c r="J215" s="1024">
        <v>62236</v>
      </c>
      <c r="K215" s="1024">
        <v>50263</v>
      </c>
      <c r="L215" s="1024">
        <v>47110</v>
      </c>
    </row>
    <row r="216" spans="1:12">
      <c r="A216" s="58" t="s">
        <v>2978</v>
      </c>
      <c r="B216" s="442" t="s">
        <v>3101</v>
      </c>
      <c r="C216" t="s">
        <v>1203</v>
      </c>
      <c r="D216" s="1024" t="s">
        <v>2872</v>
      </c>
      <c r="E216" s="1024" t="s">
        <v>2874</v>
      </c>
      <c r="F216" s="1024" t="s">
        <v>2868</v>
      </c>
      <c r="G216" s="1024">
        <v>199638</v>
      </c>
      <c r="H216" s="1024">
        <v>215946</v>
      </c>
      <c r="I216" s="1024">
        <v>204978</v>
      </c>
      <c r="J216" s="1024">
        <v>207713</v>
      </c>
      <c r="K216" s="1024">
        <v>224027</v>
      </c>
      <c r="L216" s="1024">
        <v>217787</v>
      </c>
    </row>
    <row r="217" spans="1:12">
      <c r="A217" s="58" t="s">
        <v>2979</v>
      </c>
      <c r="B217" s="442" t="s">
        <v>3101</v>
      </c>
      <c r="C217" t="s">
        <v>1204</v>
      </c>
      <c r="D217" s="1024" t="s">
        <v>2872</v>
      </c>
      <c r="E217" s="1024" t="s">
        <v>2874</v>
      </c>
      <c r="F217" s="1024" t="s">
        <v>2868</v>
      </c>
      <c r="G217" s="1024">
        <v>7763</v>
      </c>
      <c r="H217" s="1024">
        <v>7614</v>
      </c>
      <c r="I217" s="1024">
        <v>6544</v>
      </c>
      <c r="J217" s="1024">
        <v>6924</v>
      </c>
      <c r="K217" s="1024">
        <v>7866</v>
      </c>
      <c r="L217" s="1024">
        <v>6906</v>
      </c>
    </row>
    <row r="218" spans="1:12">
      <c r="A218" s="58" t="s">
        <v>2980</v>
      </c>
      <c r="B218" s="442" t="s">
        <v>3100</v>
      </c>
      <c r="C218" t="s">
        <v>1216</v>
      </c>
      <c r="D218" s="1024" t="s">
        <v>2872</v>
      </c>
      <c r="E218" s="1024" t="s">
        <v>2874</v>
      </c>
      <c r="F218" s="1024" t="s">
        <v>2868</v>
      </c>
      <c r="G218" s="1024" t="e">
        <v>#N/A</v>
      </c>
      <c r="H218" s="1024" t="e">
        <v>#N/A</v>
      </c>
      <c r="I218" s="1024" t="e">
        <v>#N/A</v>
      </c>
      <c r="J218" s="1024" t="e">
        <v>#N/A</v>
      </c>
      <c r="K218" s="1024" t="e">
        <v>#N/A</v>
      </c>
      <c r="L218" s="1024" t="e">
        <v>#N/A</v>
      </c>
    </row>
    <row r="219" spans="1:12">
      <c r="A219" s="58" t="s">
        <v>2981</v>
      </c>
      <c r="B219" s="442" t="s">
        <v>3100</v>
      </c>
      <c r="C219" t="s">
        <v>2696</v>
      </c>
      <c r="D219" s="1024" t="s">
        <v>2872</v>
      </c>
      <c r="E219" s="1024" t="s">
        <v>2874</v>
      </c>
      <c r="F219" s="1024" t="s">
        <v>2868</v>
      </c>
      <c r="G219" s="1024" t="e">
        <v>#N/A</v>
      </c>
      <c r="H219" s="1024" t="e">
        <v>#N/A</v>
      </c>
      <c r="I219" s="1024" t="e">
        <v>#N/A</v>
      </c>
      <c r="J219" s="1024" t="e">
        <v>#N/A</v>
      </c>
      <c r="K219" s="1024" t="e">
        <v>#N/A</v>
      </c>
      <c r="L219" s="1024" t="e">
        <v>#N/A</v>
      </c>
    </row>
    <row r="220" spans="1:12">
      <c r="A220" s="58" t="s">
        <v>2982</v>
      </c>
      <c r="B220" s="442" t="s">
        <v>3101</v>
      </c>
      <c r="C220" t="s">
        <v>1206</v>
      </c>
      <c r="D220" s="1024" t="s">
        <v>2872</v>
      </c>
      <c r="E220" s="1024" t="s">
        <v>2874</v>
      </c>
      <c r="F220" s="1024" t="s">
        <v>2868</v>
      </c>
      <c r="G220" s="1024">
        <v>46</v>
      </c>
      <c r="H220" s="1024">
        <v>372</v>
      </c>
      <c r="I220" s="1024">
        <v>501</v>
      </c>
      <c r="J220" s="1024">
        <v>271</v>
      </c>
      <c r="K220" s="1024">
        <v>588</v>
      </c>
      <c r="L220" s="1024">
        <v>177</v>
      </c>
    </row>
    <row r="221" spans="1:12">
      <c r="A221" s="58" t="s">
        <v>2983</v>
      </c>
      <c r="B221" s="442" t="s">
        <v>3100</v>
      </c>
      <c r="C221" t="s">
        <v>1217</v>
      </c>
      <c r="D221" s="1024" t="s">
        <v>2872</v>
      </c>
      <c r="E221" s="1024" t="s">
        <v>2874</v>
      </c>
      <c r="F221" s="1024" t="s">
        <v>2868</v>
      </c>
      <c r="G221" s="1024" t="e">
        <v>#N/A</v>
      </c>
      <c r="H221" s="1024" t="e">
        <v>#N/A</v>
      </c>
      <c r="I221" s="1024" t="e">
        <v>#N/A</v>
      </c>
      <c r="J221" s="1024" t="e">
        <v>#N/A</v>
      </c>
      <c r="K221" s="1024" t="e">
        <v>#N/A</v>
      </c>
      <c r="L221" s="1024" t="e">
        <v>#N/A</v>
      </c>
    </row>
    <row r="222" spans="1:12">
      <c r="A222" s="58" t="s">
        <v>2984</v>
      </c>
      <c r="B222" s="442" t="s">
        <v>3100</v>
      </c>
      <c r="C222" t="s">
        <v>1218</v>
      </c>
      <c r="D222" s="1024" t="s">
        <v>2872</v>
      </c>
      <c r="E222" s="1024" t="s">
        <v>2874</v>
      </c>
      <c r="F222" s="1024" t="s">
        <v>2868</v>
      </c>
      <c r="G222" s="1024" t="e">
        <v>#N/A</v>
      </c>
      <c r="H222" s="1024" t="e">
        <v>#N/A</v>
      </c>
      <c r="I222" s="1024" t="e">
        <v>#N/A</v>
      </c>
      <c r="J222" s="1024" t="e">
        <v>#N/A</v>
      </c>
      <c r="K222" s="1024" t="e">
        <v>#N/A</v>
      </c>
      <c r="L222" s="1024" t="e">
        <v>#N/A</v>
      </c>
    </row>
    <row r="223" spans="1:12">
      <c r="A223" s="58" t="s">
        <v>2985</v>
      </c>
      <c r="B223" s="442" t="s">
        <v>3101</v>
      </c>
      <c r="C223" t="s">
        <v>1207</v>
      </c>
      <c r="D223" s="1024" t="s">
        <v>2872</v>
      </c>
      <c r="E223" s="1024" t="s">
        <v>2874</v>
      </c>
      <c r="F223" s="1024" t="s">
        <v>2868</v>
      </c>
      <c r="G223" s="1024">
        <v>12264</v>
      </c>
      <c r="H223" s="1024">
        <v>13666</v>
      </c>
      <c r="I223" s="1024">
        <v>22061</v>
      </c>
      <c r="J223" s="1024">
        <v>30027</v>
      </c>
      <c r="K223" s="1024">
        <v>27515</v>
      </c>
      <c r="L223" s="1024">
        <v>35831</v>
      </c>
    </row>
    <row r="224" spans="1:12">
      <c r="A224" s="58" t="s">
        <v>2986</v>
      </c>
      <c r="B224" s="442" t="s">
        <v>3101</v>
      </c>
      <c r="C224" t="s">
        <v>1221</v>
      </c>
      <c r="D224" s="1024" t="s">
        <v>2872</v>
      </c>
      <c r="E224" s="1024" t="s">
        <v>2874</v>
      </c>
      <c r="F224" s="1024" t="s">
        <v>2868</v>
      </c>
      <c r="G224" s="1024">
        <v>1451164</v>
      </c>
      <c r="H224" s="1024">
        <v>1410974</v>
      </c>
      <c r="I224" s="1024">
        <v>1200915</v>
      </c>
      <c r="J224" s="1024">
        <v>1326070</v>
      </c>
      <c r="K224" s="1024">
        <v>1355637</v>
      </c>
      <c r="L224" s="1024">
        <v>1365109</v>
      </c>
    </row>
    <row r="225" spans="1:12">
      <c r="A225" s="58" t="s">
        <v>2987</v>
      </c>
      <c r="B225" s="442" t="s">
        <v>3100</v>
      </c>
      <c r="C225" t="s">
        <v>1219</v>
      </c>
      <c r="D225" s="1024" t="s">
        <v>2872</v>
      </c>
      <c r="E225" s="1024" t="s">
        <v>2874</v>
      </c>
      <c r="F225" s="1024" t="s">
        <v>2868</v>
      </c>
      <c r="G225" s="1024" t="e">
        <v>#N/A</v>
      </c>
      <c r="H225" s="1024" t="e">
        <v>#N/A</v>
      </c>
      <c r="I225" s="1024" t="e">
        <v>#N/A</v>
      </c>
      <c r="J225" s="1024" t="e">
        <v>#N/A</v>
      </c>
      <c r="K225" s="1024" t="e">
        <v>#N/A</v>
      </c>
      <c r="L225" s="1024" t="e">
        <v>#N/A</v>
      </c>
    </row>
    <row r="226" spans="1:12">
      <c r="A226" s="58" t="s">
        <v>2988</v>
      </c>
      <c r="B226" s="442" t="s">
        <v>3100</v>
      </c>
      <c r="C226" t="s">
        <v>1139</v>
      </c>
      <c r="D226" s="1024" t="s">
        <v>2872</v>
      </c>
      <c r="E226" s="1024" t="s">
        <v>2875</v>
      </c>
      <c r="F226" s="1024" t="s">
        <v>2868</v>
      </c>
      <c r="G226" s="1024" t="e">
        <v>#N/A</v>
      </c>
      <c r="H226" s="1024" t="e">
        <v>#N/A</v>
      </c>
      <c r="I226" s="1024" t="e">
        <v>#N/A</v>
      </c>
      <c r="J226" s="1024" t="e">
        <v>#N/A</v>
      </c>
      <c r="K226" s="1024" t="e">
        <v>#N/A</v>
      </c>
      <c r="L226" s="1024" t="e">
        <v>#N/A</v>
      </c>
    </row>
    <row r="227" spans="1:12">
      <c r="A227" t="s">
        <v>2989</v>
      </c>
      <c r="B227" s="442" t="s">
        <v>3100</v>
      </c>
      <c r="C227" t="s">
        <v>1225</v>
      </c>
      <c r="D227" s="1024" t="s">
        <v>2872</v>
      </c>
      <c r="E227" s="1024" t="s">
        <v>2875</v>
      </c>
      <c r="F227" s="1024" t="s">
        <v>2868</v>
      </c>
      <c r="G227" s="1024" t="e">
        <v>#N/A</v>
      </c>
      <c r="H227" s="1024" t="e">
        <v>#N/A</v>
      </c>
      <c r="I227" s="1024" t="e">
        <v>#N/A</v>
      </c>
      <c r="J227" s="1024" t="e">
        <v>#N/A</v>
      </c>
      <c r="K227" s="1024" t="e">
        <v>#N/A</v>
      </c>
      <c r="L227" s="1024" t="e">
        <v>#N/A</v>
      </c>
    </row>
    <row r="228" spans="1:12">
      <c r="A228" t="s">
        <v>2990</v>
      </c>
      <c r="B228" s="442" t="s">
        <v>3100</v>
      </c>
      <c r="C228" t="s">
        <v>1208</v>
      </c>
      <c r="D228" s="1024" t="s">
        <v>2872</v>
      </c>
      <c r="E228" s="1024" t="s">
        <v>2875</v>
      </c>
      <c r="F228" s="1024" t="s">
        <v>2868</v>
      </c>
      <c r="G228" s="1024" t="e">
        <v>#N/A</v>
      </c>
      <c r="H228" s="1024" t="e">
        <v>#N/A</v>
      </c>
      <c r="I228" s="1024" t="e">
        <v>#N/A</v>
      </c>
      <c r="J228" s="1024" t="e">
        <v>#N/A</v>
      </c>
      <c r="K228" s="1024" t="e">
        <v>#N/A</v>
      </c>
      <c r="L228" s="1024" t="e">
        <v>#N/A</v>
      </c>
    </row>
    <row r="229" spans="1:12">
      <c r="A229" t="s">
        <v>2991</v>
      </c>
      <c r="B229" s="442" t="s">
        <v>3101</v>
      </c>
      <c r="C229" t="s">
        <v>1140</v>
      </c>
      <c r="D229" s="1024" t="s">
        <v>2872</v>
      </c>
      <c r="E229" s="1024" t="s">
        <v>2875</v>
      </c>
      <c r="F229" s="1024" t="s">
        <v>2868</v>
      </c>
      <c r="G229" s="1024">
        <v>62041</v>
      </c>
      <c r="H229" s="1024">
        <v>58295</v>
      </c>
      <c r="I229" s="1024">
        <v>57341</v>
      </c>
      <c r="J229" s="1024">
        <v>60662</v>
      </c>
      <c r="K229" s="1024">
        <v>71618</v>
      </c>
      <c r="L229" s="1024">
        <v>60020</v>
      </c>
    </row>
    <row r="230" spans="1:12">
      <c r="A230" t="s">
        <v>2992</v>
      </c>
      <c r="B230" s="442" t="s">
        <v>3100</v>
      </c>
      <c r="C230" t="s">
        <v>1209</v>
      </c>
      <c r="D230" s="1024" t="s">
        <v>2872</v>
      </c>
      <c r="E230" s="1024" t="s">
        <v>2875</v>
      </c>
      <c r="F230" s="1024" t="s">
        <v>2868</v>
      </c>
      <c r="G230" s="1024" t="e">
        <v>#N/A</v>
      </c>
      <c r="H230" s="1024" t="e">
        <v>#N/A</v>
      </c>
      <c r="I230" s="1024" t="e">
        <v>#N/A</v>
      </c>
      <c r="J230" s="1024" t="e">
        <v>#N/A</v>
      </c>
      <c r="K230" s="1024" t="e">
        <v>#N/A</v>
      </c>
      <c r="L230" s="1024" t="e">
        <v>#N/A</v>
      </c>
    </row>
    <row r="231" spans="1:12">
      <c r="A231" t="s">
        <v>2993</v>
      </c>
      <c r="B231" s="442" t="s">
        <v>3100</v>
      </c>
      <c r="C231" t="s">
        <v>1210</v>
      </c>
      <c r="D231" s="1024" t="s">
        <v>2872</v>
      </c>
      <c r="E231" s="1024" t="s">
        <v>2875</v>
      </c>
      <c r="F231" s="1024" t="s">
        <v>2868</v>
      </c>
      <c r="G231" s="1024" t="e">
        <v>#N/A</v>
      </c>
      <c r="H231" s="1024" t="e">
        <v>#N/A</v>
      </c>
      <c r="I231" s="1024" t="e">
        <v>#N/A</v>
      </c>
      <c r="J231" s="1024" t="e">
        <v>#N/A</v>
      </c>
      <c r="K231" s="1024" t="e">
        <v>#N/A</v>
      </c>
      <c r="L231" s="1024" t="e">
        <v>#N/A</v>
      </c>
    </row>
    <row r="232" spans="1:12">
      <c r="A232" t="s">
        <v>2994</v>
      </c>
      <c r="B232" s="442" t="s">
        <v>3101</v>
      </c>
      <c r="C232" t="s">
        <v>1141</v>
      </c>
      <c r="D232" s="1024" t="s">
        <v>2872</v>
      </c>
      <c r="E232" s="1024" t="s">
        <v>2875</v>
      </c>
      <c r="F232" s="1024" t="s">
        <v>2868</v>
      </c>
      <c r="G232" s="1024">
        <v>8043</v>
      </c>
      <c r="H232" s="1024">
        <v>14941</v>
      </c>
      <c r="I232" s="1024">
        <v>17734</v>
      </c>
      <c r="J232" s="1024">
        <v>17984</v>
      </c>
      <c r="K232" s="1024">
        <v>25346</v>
      </c>
      <c r="L232" s="1024">
        <v>18846</v>
      </c>
    </row>
    <row r="233" spans="1:12">
      <c r="A233" t="s">
        <v>2995</v>
      </c>
      <c r="B233" s="442" t="s">
        <v>3100</v>
      </c>
      <c r="C233" t="s">
        <v>1033</v>
      </c>
      <c r="D233" s="1024" t="s">
        <v>2872</v>
      </c>
      <c r="E233" s="1024" t="s">
        <v>2875</v>
      </c>
      <c r="F233" s="1024" t="s">
        <v>2868</v>
      </c>
      <c r="G233" s="1024" t="e">
        <v>#N/A</v>
      </c>
      <c r="H233" s="1024" t="e">
        <v>#N/A</v>
      </c>
      <c r="I233" s="1024" t="e">
        <v>#N/A</v>
      </c>
      <c r="J233" s="1024" t="e">
        <v>#N/A</v>
      </c>
      <c r="K233" s="1024" t="e">
        <v>#N/A</v>
      </c>
      <c r="L233" s="1024" t="e">
        <v>#N/A</v>
      </c>
    </row>
    <row r="234" spans="1:12">
      <c r="A234" t="s">
        <v>2996</v>
      </c>
      <c r="B234" s="442" t="s">
        <v>3100</v>
      </c>
      <c r="C234" t="s">
        <v>1034</v>
      </c>
      <c r="D234" s="1024" t="s">
        <v>2872</v>
      </c>
      <c r="E234" s="1024" t="s">
        <v>2875</v>
      </c>
      <c r="F234" s="1024" t="s">
        <v>2868</v>
      </c>
      <c r="G234" s="1024" t="e">
        <v>#N/A</v>
      </c>
      <c r="H234" s="1024" t="e">
        <v>#N/A</v>
      </c>
      <c r="I234" s="1024" t="e">
        <v>#N/A</v>
      </c>
      <c r="J234" s="1024" t="e">
        <v>#N/A</v>
      </c>
      <c r="K234" s="1024" t="e">
        <v>#N/A</v>
      </c>
      <c r="L234" s="1024" t="e">
        <v>#N/A</v>
      </c>
    </row>
    <row r="235" spans="1:12">
      <c r="A235" t="s">
        <v>2997</v>
      </c>
      <c r="B235" s="442" t="s">
        <v>3101</v>
      </c>
      <c r="C235" t="s">
        <v>1220</v>
      </c>
      <c r="D235" s="1024" t="s">
        <v>2872</v>
      </c>
      <c r="E235" s="1024" t="s">
        <v>2875</v>
      </c>
      <c r="F235" s="1024" t="s">
        <v>2868</v>
      </c>
      <c r="G235" s="1024">
        <v>142111</v>
      </c>
      <c r="H235" s="1024">
        <v>139951</v>
      </c>
      <c r="I235" s="1024">
        <v>138191</v>
      </c>
      <c r="J235" s="1024">
        <v>148751</v>
      </c>
      <c r="K235" s="1024">
        <v>149391</v>
      </c>
      <c r="L235" s="1024">
        <v>149391</v>
      </c>
    </row>
    <row r="236" spans="1:12">
      <c r="A236" t="s">
        <v>2998</v>
      </c>
      <c r="B236" s="442" t="s">
        <v>3100</v>
      </c>
      <c r="C236" t="s">
        <v>1035</v>
      </c>
      <c r="D236" s="1024" t="s">
        <v>2872</v>
      </c>
      <c r="E236" s="1024" t="s">
        <v>2875</v>
      </c>
      <c r="F236" s="1024" t="s">
        <v>2868</v>
      </c>
      <c r="G236" s="1024" t="e">
        <v>#N/A</v>
      </c>
      <c r="H236" s="1024" t="e">
        <v>#N/A</v>
      </c>
      <c r="I236" s="1024" t="e">
        <v>#N/A</v>
      </c>
      <c r="J236" s="1024" t="e">
        <v>#N/A</v>
      </c>
      <c r="K236" s="1024" t="e">
        <v>#N/A</v>
      </c>
      <c r="L236" s="1024" t="e">
        <v>#N/A</v>
      </c>
    </row>
    <row r="237" spans="1:12">
      <c r="A237" t="s">
        <v>2999</v>
      </c>
      <c r="B237" s="442" t="s">
        <v>3100</v>
      </c>
      <c r="C237" t="s">
        <v>1036</v>
      </c>
      <c r="D237" s="1024" t="s">
        <v>2872</v>
      </c>
      <c r="E237" s="1024" t="s">
        <v>2875</v>
      </c>
      <c r="F237" s="1024" t="s">
        <v>2868</v>
      </c>
      <c r="G237" s="1024" t="e">
        <v>#N/A</v>
      </c>
      <c r="H237" s="1024" t="e">
        <v>#N/A</v>
      </c>
      <c r="I237" s="1024" t="e">
        <v>#N/A</v>
      </c>
      <c r="J237" s="1024" t="e">
        <v>#N/A</v>
      </c>
      <c r="K237" s="1024" t="e">
        <v>#N/A</v>
      </c>
      <c r="L237" s="1024" t="e">
        <v>#N/A</v>
      </c>
    </row>
    <row r="238" spans="1:12">
      <c r="A238" t="s">
        <v>3000</v>
      </c>
      <c r="B238" s="442" t="s">
        <v>3101</v>
      </c>
      <c r="C238" t="s">
        <v>1037</v>
      </c>
      <c r="D238" s="1024" t="s">
        <v>2872</v>
      </c>
      <c r="E238" s="1024" t="s">
        <v>2875</v>
      </c>
      <c r="F238" s="1024" t="s">
        <v>2868</v>
      </c>
      <c r="G238" s="1024">
        <v>37079</v>
      </c>
      <c r="H238" s="1024">
        <v>46606</v>
      </c>
      <c r="I238" s="1024">
        <v>43489</v>
      </c>
      <c r="J238" s="1024">
        <v>46326</v>
      </c>
      <c r="K238" s="1024">
        <v>50663</v>
      </c>
      <c r="L238" s="1024">
        <v>49638</v>
      </c>
    </row>
    <row r="239" spans="1:12">
      <c r="A239" t="s">
        <v>3001</v>
      </c>
      <c r="B239" s="442" t="s">
        <v>3101</v>
      </c>
      <c r="C239" t="s">
        <v>1038</v>
      </c>
      <c r="D239" s="1024" t="s">
        <v>2872</v>
      </c>
      <c r="E239" s="1024" t="s">
        <v>2875</v>
      </c>
      <c r="F239" s="1024" t="s">
        <v>2868</v>
      </c>
      <c r="G239" s="1024">
        <v>29301</v>
      </c>
      <c r="H239" s="1024">
        <v>38412</v>
      </c>
      <c r="I239" s="1024">
        <v>37219</v>
      </c>
      <c r="J239" s="1024">
        <v>35867</v>
      </c>
      <c r="K239" s="1024">
        <v>35131</v>
      </c>
      <c r="L239" s="1024">
        <v>33101</v>
      </c>
    </row>
    <row r="240" spans="1:12">
      <c r="A240" t="s">
        <v>3002</v>
      </c>
      <c r="B240" s="442" t="s">
        <v>3101</v>
      </c>
      <c r="C240" t="s">
        <v>1039</v>
      </c>
      <c r="D240" s="1024" t="s">
        <v>2872</v>
      </c>
      <c r="E240" s="1024" t="s">
        <v>2875</v>
      </c>
      <c r="F240" s="1024" t="s">
        <v>2868</v>
      </c>
      <c r="G240" s="1024">
        <v>12342</v>
      </c>
      <c r="H240" s="1024">
        <v>15862</v>
      </c>
      <c r="I240" s="1024">
        <v>17219</v>
      </c>
      <c r="J240" s="1024">
        <v>15263</v>
      </c>
      <c r="K240" s="1024">
        <v>15644</v>
      </c>
      <c r="L240" s="1024">
        <v>15553</v>
      </c>
    </row>
    <row r="241" spans="1:12">
      <c r="A241" t="s">
        <v>3003</v>
      </c>
      <c r="B241" s="442" t="s">
        <v>3101</v>
      </c>
      <c r="C241" t="s">
        <v>1040</v>
      </c>
      <c r="D241" s="1024" t="s">
        <v>2872</v>
      </c>
      <c r="E241" s="1024" t="s">
        <v>2875</v>
      </c>
      <c r="F241" s="1024" t="s">
        <v>2868</v>
      </c>
      <c r="G241" s="1024">
        <v>46318</v>
      </c>
      <c r="H241" s="1024">
        <v>48143</v>
      </c>
      <c r="I241" s="1024">
        <v>55796</v>
      </c>
      <c r="J241" s="1024">
        <v>52959</v>
      </c>
      <c r="K241" s="1024">
        <v>52395</v>
      </c>
      <c r="L241" s="1024">
        <v>53001</v>
      </c>
    </row>
    <row r="242" spans="1:12">
      <c r="A242" t="s">
        <v>3004</v>
      </c>
      <c r="B242" s="442" t="s">
        <v>3101</v>
      </c>
      <c r="C242" t="s">
        <v>1041</v>
      </c>
      <c r="D242" s="1024" t="s">
        <v>2872</v>
      </c>
      <c r="E242" s="1024" t="s">
        <v>2875</v>
      </c>
      <c r="F242" s="1024" t="s">
        <v>2868</v>
      </c>
      <c r="G242" s="1024">
        <v>277444</v>
      </c>
      <c r="H242" s="1024">
        <v>243784</v>
      </c>
      <c r="I242" s="1024">
        <v>268088</v>
      </c>
      <c r="J242" s="1024">
        <v>244999</v>
      </c>
      <c r="K242" s="1024">
        <v>312361</v>
      </c>
      <c r="L242" s="1024">
        <v>254941</v>
      </c>
    </row>
    <row r="243" spans="1:12">
      <c r="A243" t="s">
        <v>3005</v>
      </c>
      <c r="B243" s="442" t="s">
        <v>3100</v>
      </c>
      <c r="C243" t="s">
        <v>1211</v>
      </c>
      <c r="D243" s="1024" t="s">
        <v>2872</v>
      </c>
      <c r="E243" s="1024" t="s">
        <v>2875</v>
      </c>
      <c r="F243" s="1024" t="s">
        <v>2868</v>
      </c>
      <c r="G243" s="1024" t="e">
        <v>#N/A</v>
      </c>
      <c r="H243" s="1024" t="e">
        <v>#N/A</v>
      </c>
      <c r="I243" s="1024" t="e">
        <v>#N/A</v>
      </c>
      <c r="J243" s="1024" t="e">
        <v>#N/A</v>
      </c>
      <c r="K243" s="1024" t="e">
        <v>#N/A</v>
      </c>
      <c r="L243" s="1024" t="e">
        <v>#N/A</v>
      </c>
    </row>
    <row r="244" spans="1:12">
      <c r="A244" t="s">
        <v>3006</v>
      </c>
      <c r="B244" s="442" t="s">
        <v>3101</v>
      </c>
      <c r="C244" t="s">
        <v>1042</v>
      </c>
      <c r="D244" s="1024" t="s">
        <v>2872</v>
      </c>
      <c r="E244" s="1024" t="s">
        <v>2875</v>
      </c>
      <c r="F244" s="1024" t="s">
        <v>2868</v>
      </c>
      <c r="G244" s="1024">
        <v>188640</v>
      </c>
      <c r="H244" s="1024">
        <v>195084</v>
      </c>
      <c r="I244" s="1024">
        <v>223236</v>
      </c>
      <c r="J244" s="1024">
        <v>225200</v>
      </c>
      <c r="K244" s="1024">
        <v>235900</v>
      </c>
      <c r="L244" s="1024">
        <v>204800</v>
      </c>
    </row>
    <row r="245" spans="1:12">
      <c r="A245" t="s">
        <v>3007</v>
      </c>
      <c r="B245" s="442" t="s">
        <v>3101</v>
      </c>
      <c r="C245" t="s">
        <v>1043</v>
      </c>
      <c r="D245" s="1024" t="s">
        <v>2872</v>
      </c>
      <c r="E245" s="1024" t="s">
        <v>2875</v>
      </c>
      <c r="F245" s="1024" t="s">
        <v>2868</v>
      </c>
      <c r="G245" s="1024">
        <v>29393</v>
      </c>
      <c r="H245" s="1024">
        <v>31696</v>
      </c>
      <c r="I245" s="1024">
        <v>22611</v>
      </c>
      <c r="J245" s="1024">
        <v>31179</v>
      </c>
      <c r="K245" s="1024">
        <v>32439</v>
      </c>
      <c r="L245" s="1024">
        <v>31400</v>
      </c>
    </row>
    <row r="246" spans="1:12">
      <c r="A246" t="s">
        <v>3008</v>
      </c>
      <c r="B246" s="442" t="s">
        <v>3101</v>
      </c>
      <c r="C246" t="s">
        <v>1044</v>
      </c>
      <c r="D246" s="1024" t="s">
        <v>2872</v>
      </c>
      <c r="E246" s="1024" t="s">
        <v>2875</v>
      </c>
      <c r="F246" s="1024" t="s">
        <v>2868</v>
      </c>
      <c r="G246" s="1024">
        <v>18377</v>
      </c>
      <c r="H246" s="1024">
        <v>22430</v>
      </c>
      <c r="I246" s="1024">
        <v>24338</v>
      </c>
      <c r="J246" s="1024">
        <v>30327</v>
      </c>
      <c r="K246" s="1024">
        <v>28649</v>
      </c>
      <c r="L246" s="1024">
        <v>25775</v>
      </c>
    </row>
    <row r="247" spans="1:12">
      <c r="A247" t="s">
        <v>3009</v>
      </c>
      <c r="B247" s="442" t="s">
        <v>3101</v>
      </c>
      <c r="C247" t="s">
        <v>1226</v>
      </c>
      <c r="D247" s="1024" t="s">
        <v>2872</v>
      </c>
      <c r="E247" s="1024" t="s">
        <v>2875</v>
      </c>
      <c r="F247" s="1024" t="s">
        <v>2868</v>
      </c>
      <c r="G247" s="1024">
        <v>0</v>
      </c>
      <c r="H247" s="1024">
        <v>0</v>
      </c>
      <c r="I247" s="1024">
        <v>0</v>
      </c>
      <c r="J247" s="1024">
        <v>0</v>
      </c>
      <c r="K247" s="1024">
        <v>0</v>
      </c>
      <c r="L247" s="1024">
        <v>0</v>
      </c>
    </row>
    <row r="248" spans="1:12">
      <c r="A248" t="s">
        <v>3010</v>
      </c>
      <c r="B248" s="442" t="s">
        <v>3101</v>
      </c>
      <c r="C248" t="s">
        <v>1045</v>
      </c>
      <c r="D248" s="1024" t="s">
        <v>2872</v>
      </c>
      <c r="E248" s="1024" t="s">
        <v>2875</v>
      </c>
      <c r="F248" s="1024" t="s">
        <v>2868</v>
      </c>
      <c r="G248" s="1024">
        <v>668</v>
      </c>
      <c r="H248" s="1024">
        <v>972</v>
      </c>
      <c r="I248" s="1024">
        <v>1118</v>
      </c>
      <c r="J248" s="1024">
        <v>942</v>
      </c>
      <c r="K248" s="1024">
        <v>1191</v>
      </c>
      <c r="L248" s="1024">
        <v>1075</v>
      </c>
    </row>
    <row r="249" spans="1:12">
      <c r="A249" t="s">
        <v>3011</v>
      </c>
      <c r="B249" s="442" t="s">
        <v>3101</v>
      </c>
      <c r="C249" t="s">
        <v>1046</v>
      </c>
      <c r="D249" s="1024" t="s">
        <v>2872</v>
      </c>
      <c r="E249" s="1024" t="s">
        <v>2875</v>
      </c>
      <c r="F249" s="1024" t="s">
        <v>2868</v>
      </c>
      <c r="G249" s="1024">
        <v>183</v>
      </c>
      <c r="H249" s="1024">
        <v>183</v>
      </c>
      <c r="I249" s="1024">
        <v>183</v>
      </c>
      <c r="J249" s="1024">
        <v>183</v>
      </c>
      <c r="K249" s="1024">
        <v>183</v>
      </c>
      <c r="L249" s="1024">
        <v>183</v>
      </c>
    </row>
    <row r="250" spans="1:12">
      <c r="A250" t="s">
        <v>3012</v>
      </c>
      <c r="B250" s="442" t="s">
        <v>3101</v>
      </c>
      <c r="C250" t="s">
        <v>1047</v>
      </c>
      <c r="D250" s="1024" t="s">
        <v>2872</v>
      </c>
      <c r="E250" s="1024" t="s">
        <v>2875</v>
      </c>
      <c r="F250" s="1024" t="s">
        <v>2868</v>
      </c>
      <c r="G250" s="1024">
        <v>161868</v>
      </c>
      <c r="H250" s="1024">
        <v>269118</v>
      </c>
      <c r="I250" s="1024">
        <v>307158</v>
      </c>
      <c r="J250" s="1024">
        <v>190570</v>
      </c>
      <c r="K250" s="1024">
        <v>275973</v>
      </c>
      <c r="L250" s="1024">
        <v>235775</v>
      </c>
    </row>
    <row r="251" spans="1:12">
      <c r="A251" t="s">
        <v>3013</v>
      </c>
      <c r="B251" s="442" t="s">
        <v>3100</v>
      </c>
      <c r="C251" t="s">
        <v>1212</v>
      </c>
      <c r="D251" s="1024" t="s">
        <v>2872</v>
      </c>
      <c r="E251" s="1024" t="s">
        <v>2875</v>
      </c>
      <c r="F251" s="1024" t="s">
        <v>2868</v>
      </c>
      <c r="G251" s="1024" t="e">
        <v>#N/A</v>
      </c>
      <c r="H251" s="1024" t="e">
        <v>#N/A</v>
      </c>
      <c r="I251" s="1024" t="e">
        <v>#N/A</v>
      </c>
      <c r="J251" s="1024" t="e">
        <v>#N/A</v>
      </c>
      <c r="K251" s="1024" t="e">
        <v>#N/A</v>
      </c>
      <c r="L251" s="1024" t="e">
        <v>#N/A</v>
      </c>
    </row>
    <row r="252" spans="1:12">
      <c r="A252" t="s">
        <v>3014</v>
      </c>
      <c r="B252" s="442" t="s">
        <v>3100</v>
      </c>
      <c r="C252" t="s">
        <v>1213</v>
      </c>
      <c r="D252" s="1024" t="s">
        <v>2872</v>
      </c>
      <c r="E252" s="1024" t="s">
        <v>2875</v>
      </c>
      <c r="F252" s="1024" t="s">
        <v>2868</v>
      </c>
      <c r="G252" s="1024" t="e">
        <v>#N/A</v>
      </c>
      <c r="H252" s="1024" t="e">
        <v>#N/A</v>
      </c>
      <c r="I252" s="1024" t="e">
        <v>#N/A</v>
      </c>
      <c r="J252" s="1024" t="e">
        <v>#N/A</v>
      </c>
      <c r="K252" s="1024" t="e">
        <v>#N/A</v>
      </c>
      <c r="L252" s="1024" t="e">
        <v>#N/A</v>
      </c>
    </row>
    <row r="253" spans="1:12">
      <c r="A253" t="s">
        <v>3015</v>
      </c>
      <c r="B253" s="442" t="s">
        <v>3100</v>
      </c>
      <c r="C253" t="s">
        <v>1048</v>
      </c>
      <c r="D253" s="1024" t="s">
        <v>2872</v>
      </c>
      <c r="E253" s="1024" t="s">
        <v>2875</v>
      </c>
      <c r="F253" s="1024" t="s">
        <v>2868</v>
      </c>
      <c r="G253" s="1024" t="e">
        <v>#N/A</v>
      </c>
      <c r="H253" s="1024" t="e">
        <v>#N/A</v>
      </c>
      <c r="I253" s="1024" t="e">
        <v>#N/A</v>
      </c>
      <c r="J253" s="1024" t="e">
        <v>#N/A</v>
      </c>
      <c r="K253" s="1024" t="e">
        <v>#N/A</v>
      </c>
      <c r="L253" s="1024" t="e">
        <v>#N/A</v>
      </c>
    </row>
    <row r="254" spans="1:12">
      <c r="A254" t="s">
        <v>3016</v>
      </c>
      <c r="B254" s="442" t="s">
        <v>3100</v>
      </c>
      <c r="C254" t="s">
        <v>1049</v>
      </c>
      <c r="D254" s="1024" t="s">
        <v>2872</v>
      </c>
      <c r="E254" s="1024" t="s">
        <v>2875</v>
      </c>
      <c r="F254" s="1024" t="s">
        <v>2868</v>
      </c>
      <c r="G254" s="1024" t="e">
        <v>#N/A</v>
      </c>
      <c r="H254" s="1024" t="e">
        <v>#N/A</v>
      </c>
      <c r="I254" s="1024" t="e">
        <v>#N/A</v>
      </c>
      <c r="J254" s="1024" t="e">
        <v>#N/A</v>
      </c>
      <c r="K254" s="1024" t="e">
        <v>#N/A</v>
      </c>
      <c r="L254" s="1024" t="e">
        <v>#N/A</v>
      </c>
    </row>
    <row r="255" spans="1:12">
      <c r="A255" t="s">
        <v>3017</v>
      </c>
      <c r="B255" s="442" t="s">
        <v>3100</v>
      </c>
      <c r="C255" t="s">
        <v>1050</v>
      </c>
      <c r="D255" s="1024" t="s">
        <v>2872</v>
      </c>
      <c r="E255" s="1024" t="s">
        <v>2875</v>
      </c>
      <c r="F255" s="1024" t="s">
        <v>2868</v>
      </c>
      <c r="G255" s="1024" t="e">
        <v>#N/A</v>
      </c>
      <c r="H255" s="1024" t="e">
        <v>#N/A</v>
      </c>
      <c r="I255" s="1024" t="e">
        <v>#N/A</v>
      </c>
      <c r="J255" s="1024" t="e">
        <v>#N/A</v>
      </c>
      <c r="K255" s="1024" t="e">
        <v>#N/A</v>
      </c>
      <c r="L255" s="1024" t="e">
        <v>#N/A</v>
      </c>
    </row>
    <row r="256" spans="1:12">
      <c r="A256" t="s">
        <v>3018</v>
      </c>
      <c r="B256" s="442" t="s">
        <v>3101</v>
      </c>
      <c r="C256" t="s">
        <v>1051</v>
      </c>
      <c r="D256" s="1024" t="s">
        <v>2872</v>
      </c>
      <c r="E256" s="1024" t="s">
        <v>2875</v>
      </c>
      <c r="F256" s="1024" t="s">
        <v>2868</v>
      </c>
      <c r="G256" s="1024">
        <v>657</v>
      </c>
      <c r="H256" s="1024">
        <v>588</v>
      </c>
      <c r="I256" s="1024">
        <v>720</v>
      </c>
      <c r="J256" s="1024">
        <v>579</v>
      </c>
      <c r="K256" s="1024">
        <v>898</v>
      </c>
      <c r="L256" s="1024">
        <v>899</v>
      </c>
    </row>
    <row r="257" spans="1:12">
      <c r="A257" t="s">
        <v>3019</v>
      </c>
      <c r="B257" s="442" t="s">
        <v>3100</v>
      </c>
      <c r="C257" t="s">
        <v>1224</v>
      </c>
      <c r="D257" s="1024" t="s">
        <v>2872</v>
      </c>
      <c r="E257" s="1024" t="s">
        <v>2875</v>
      </c>
      <c r="F257" s="1024" t="s">
        <v>2868</v>
      </c>
      <c r="G257" s="1024" t="e">
        <v>#N/A</v>
      </c>
      <c r="H257" s="1024" t="e">
        <v>#N/A</v>
      </c>
      <c r="I257" s="1024" t="e">
        <v>#N/A</v>
      </c>
      <c r="J257" s="1024" t="e">
        <v>#N/A</v>
      </c>
      <c r="K257" s="1024" t="e">
        <v>#N/A</v>
      </c>
      <c r="L257" s="1024" t="e">
        <v>#N/A</v>
      </c>
    </row>
    <row r="258" spans="1:12">
      <c r="A258" t="s">
        <v>3020</v>
      </c>
      <c r="B258" s="442" t="s">
        <v>3100</v>
      </c>
      <c r="C258" t="s">
        <v>1223</v>
      </c>
      <c r="D258" s="1024" t="s">
        <v>2872</v>
      </c>
      <c r="E258" s="1024" t="s">
        <v>2875</v>
      </c>
      <c r="F258" s="1024" t="s">
        <v>2868</v>
      </c>
      <c r="G258" s="1024" t="e">
        <v>#N/A</v>
      </c>
      <c r="H258" s="1024" t="e">
        <v>#N/A</v>
      </c>
      <c r="I258" s="1024" t="e">
        <v>#N/A</v>
      </c>
      <c r="J258" s="1024" t="e">
        <v>#N/A</v>
      </c>
      <c r="K258" s="1024" t="e">
        <v>#N/A</v>
      </c>
      <c r="L258" s="1024" t="e">
        <v>#N/A</v>
      </c>
    </row>
    <row r="259" spans="1:12">
      <c r="A259" t="s">
        <v>3021</v>
      </c>
      <c r="B259" s="442" t="s">
        <v>3100</v>
      </c>
      <c r="C259" t="s">
        <v>1057</v>
      </c>
      <c r="D259" s="1024" t="s">
        <v>2872</v>
      </c>
      <c r="E259" s="1024" t="s">
        <v>2875</v>
      </c>
      <c r="F259" s="1024" t="s">
        <v>2868</v>
      </c>
      <c r="G259" s="1024" t="e">
        <v>#N/A</v>
      </c>
      <c r="H259" s="1024" t="e">
        <v>#N/A</v>
      </c>
      <c r="I259" s="1024" t="e">
        <v>#N/A</v>
      </c>
      <c r="J259" s="1024" t="e">
        <v>#N/A</v>
      </c>
      <c r="K259" s="1024" t="e">
        <v>#N/A</v>
      </c>
      <c r="L259" s="1024" t="e">
        <v>#N/A</v>
      </c>
    </row>
    <row r="260" spans="1:12">
      <c r="A260" t="s">
        <v>3022</v>
      </c>
      <c r="B260" s="442" t="s">
        <v>3101</v>
      </c>
      <c r="C260" t="s">
        <v>1052</v>
      </c>
      <c r="D260" s="1024" t="s">
        <v>2872</v>
      </c>
      <c r="E260" s="1024" t="s">
        <v>2875</v>
      </c>
      <c r="F260" s="1024" t="s">
        <v>2868</v>
      </c>
      <c r="G260" s="1024">
        <v>15857</v>
      </c>
      <c r="H260" s="1024">
        <v>16609</v>
      </c>
      <c r="I260" s="1024">
        <v>16742</v>
      </c>
      <c r="J260" s="1024">
        <v>17008</v>
      </c>
      <c r="K260" s="1024">
        <v>17640</v>
      </c>
      <c r="L260" s="1024">
        <v>18111</v>
      </c>
    </row>
    <row r="261" spans="1:12">
      <c r="A261" t="s">
        <v>3023</v>
      </c>
      <c r="B261" s="442" t="s">
        <v>3101</v>
      </c>
      <c r="C261" t="s">
        <v>1053</v>
      </c>
      <c r="D261" s="1024" t="s">
        <v>2872</v>
      </c>
      <c r="E261" s="1024" t="s">
        <v>2875</v>
      </c>
      <c r="F261" s="1024" t="s">
        <v>2868</v>
      </c>
      <c r="G261" s="1024">
        <v>28347</v>
      </c>
      <c r="H261" s="1024">
        <v>24348</v>
      </c>
      <c r="I261" s="1024">
        <v>26690</v>
      </c>
      <c r="J261" s="1024">
        <v>26312</v>
      </c>
      <c r="K261" s="1024">
        <v>22017</v>
      </c>
      <c r="L261" s="1024">
        <v>18977</v>
      </c>
    </row>
    <row r="262" spans="1:12">
      <c r="A262" t="s">
        <v>3024</v>
      </c>
      <c r="B262" s="442" t="s">
        <v>3101</v>
      </c>
      <c r="C262" t="s">
        <v>1054</v>
      </c>
      <c r="D262" s="1024" t="s">
        <v>2872</v>
      </c>
      <c r="E262" s="1024" t="s">
        <v>2875</v>
      </c>
      <c r="F262" s="1024" t="s">
        <v>2868</v>
      </c>
      <c r="G262" s="1024">
        <v>100700</v>
      </c>
      <c r="H262" s="1024">
        <v>102000</v>
      </c>
      <c r="I262" s="1024">
        <v>102500</v>
      </c>
      <c r="J262" s="1024">
        <v>115000</v>
      </c>
      <c r="K262" s="1024">
        <v>116850</v>
      </c>
      <c r="L262" s="1024">
        <v>105450</v>
      </c>
    </row>
    <row r="263" spans="1:12">
      <c r="A263" t="s">
        <v>3025</v>
      </c>
      <c r="B263" s="442" t="s">
        <v>3101</v>
      </c>
      <c r="C263" t="s">
        <v>1055</v>
      </c>
      <c r="D263" s="1024" t="s">
        <v>2872</v>
      </c>
      <c r="E263" s="1024" t="s">
        <v>2875</v>
      </c>
      <c r="F263" s="1024" t="s">
        <v>2868</v>
      </c>
      <c r="G263" s="1024">
        <v>48750</v>
      </c>
      <c r="H263" s="1024">
        <v>48600</v>
      </c>
      <c r="I263" s="1024">
        <v>48600</v>
      </c>
      <c r="J263" s="1024">
        <v>29806</v>
      </c>
      <c r="K263" s="1024">
        <v>31968</v>
      </c>
      <c r="L263" s="1024">
        <v>31805</v>
      </c>
    </row>
    <row r="264" spans="1:12">
      <c r="A264" t="s">
        <v>3026</v>
      </c>
      <c r="B264" s="442" t="s">
        <v>3100</v>
      </c>
      <c r="C264" t="s">
        <v>1214</v>
      </c>
      <c r="D264" s="1024" t="s">
        <v>2872</v>
      </c>
      <c r="E264" s="1024" t="s">
        <v>2875</v>
      </c>
      <c r="F264" s="1024" t="s">
        <v>2868</v>
      </c>
      <c r="G264" s="1024" t="e">
        <v>#N/A</v>
      </c>
      <c r="H264" s="1024" t="e">
        <v>#N/A</v>
      </c>
      <c r="I264" s="1024" t="e">
        <v>#N/A</v>
      </c>
      <c r="J264" s="1024" t="e">
        <v>#N/A</v>
      </c>
      <c r="K264" s="1024" t="e">
        <v>#N/A</v>
      </c>
      <c r="L264" s="1024" t="e">
        <v>#N/A</v>
      </c>
    </row>
    <row r="265" spans="1:12">
      <c r="A265" t="s">
        <v>3027</v>
      </c>
      <c r="B265" s="442" t="s">
        <v>3100</v>
      </c>
      <c r="C265" t="s">
        <v>1056</v>
      </c>
      <c r="D265" s="1024" t="s">
        <v>2872</v>
      </c>
      <c r="E265" s="1024" t="s">
        <v>2875</v>
      </c>
      <c r="F265" s="1024" t="s">
        <v>2868</v>
      </c>
      <c r="G265" s="1024" t="e">
        <v>#N/A</v>
      </c>
      <c r="H265" s="1024" t="e">
        <v>#N/A</v>
      </c>
      <c r="I265" s="1024" t="e">
        <v>#N/A</v>
      </c>
      <c r="J265" s="1024" t="e">
        <v>#N/A</v>
      </c>
      <c r="K265" s="1024" t="e">
        <v>#N/A</v>
      </c>
      <c r="L265" s="1024" t="e">
        <v>#N/A</v>
      </c>
    </row>
    <row r="266" spans="1:12">
      <c r="A266" t="s">
        <v>3028</v>
      </c>
      <c r="B266" s="442" t="s">
        <v>3100</v>
      </c>
      <c r="C266" t="s">
        <v>1215</v>
      </c>
      <c r="D266" s="1024" t="s">
        <v>2872</v>
      </c>
      <c r="E266" s="1024" t="s">
        <v>2875</v>
      </c>
      <c r="F266" s="1024" t="s">
        <v>2868</v>
      </c>
      <c r="G266" s="1024" t="e">
        <v>#N/A</v>
      </c>
      <c r="H266" s="1024" t="e">
        <v>#N/A</v>
      </c>
      <c r="I266" s="1024" t="e">
        <v>#N/A</v>
      </c>
      <c r="J266" s="1024" t="e">
        <v>#N/A</v>
      </c>
      <c r="K266" s="1024" t="e">
        <v>#N/A</v>
      </c>
      <c r="L266" s="1024" t="e">
        <v>#N/A</v>
      </c>
    </row>
    <row r="267" spans="1:12">
      <c r="A267" t="s">
        <v>3029</v>
      </c>
      <c r="B267" s="442" t="s">
        <v>3100</v>
      </c>
      <c r="C267" t="s">
        <v>1143</v>
      </c>
      <c r="D267" s="1024" t="s">
        <v>2872</v>
      </c>
      <c r="E267" s="1024" t="s">
        <v>2875</v>
      </c>
      <c r="F267" s="1024" t="s">
        <v>2868</v>
      </c>
      <c r="G267" s="1024" t="e">
        <v>#N/A</v>
      </c>
      <c r="H267" s="1024" t="e">
        <v>#N/A</v>
      </c>
      <c r="I267" s="1024" t="e">
        <v>#N/A</v>
      </c>
      <c r="J267" s="1024" t="e">
        <v>#N/A</v>
      </c>
      <c r="K267" s="1024" t="e">
        <v>#N/A</v>
      </c>
      <c r="L267" s="1024" t="e">
        <v>#N/A</v>
      </c>
    </row>
    <row r="268" spans="1:12">
      <c r="A268" t="s">
        <v>3030</v>
      </c>
      <c r="B268" s="442" t="s">
        <v>3100</v>
      </c>
      <c r="C268" t="s">
        <v>1199</v>
      </c>
      <c r="D268" s="1024" t="s">
        <v>2872</v>
      </c>
      <c r="E268" s="1024" t="s">
        <v>2875</v>
      </c>
      <c r="F268" s="1024" t="s">
        <v>2868</v>
      </c>
      <c r="G268" s="1024" t="e">
        <v>#N/A</v>
      </c>
      <c r="H268" s="1024" t="e">
        <v>#N/A</v>
      </c>
      <c r="I268" s="1024" t="e">
        <v>#N/A</v>
      </c>
      <c r="J268" s="1024" t="e">
        <v>#N/A</v>
      </c>
      <c r="K268" s="1024" t="e">
        <v>#N/A</v>
      </c>
      <c r="L268" s="1024" t="e">
        <v>#N/A</v>
      </c>
    </row>
    <row r="269" spans="1:12">
      <c r="A269" t="s">
        <v>3031</v>
      </c>
      <c r="B269" s="442" t="s">
        <v>3100</v>
      </c>
      <c r="C269" t="s">
        <v>1200</v>
      </c>
      <c r="D269" s="1024" t="s">
        <v>2872</v>
      </c>
      <c r="E269" s="1024" t="s">
        <v>2875</v>
      </c>
      <c r="F269" s="1024" t="s">
        <v>2868</v>
      </c>
      <c r="G269" s="1024" t="e">
        <v>#N/A</v>
      </c>
      <c r="H269" s="1024" t="e">
        <v>#N/A</v>
      </c>
      <c r="I269" s="1024" t="e">
        <v>#N/A</v>
      </c>
      <c r="J269" s="1024" t="e">
        <v>#N/A</v>
      </c>
      <c r="K269" s="1024" t="e">
        <v>#N/A</v>
      </c>
      <c r="L269" s="1024" t="e">
        <v>#N/A</v>
      </c>
    </row>
    <row r="270" spans="1:12">
      <c r="A270" t="s">
        <v>3032</v>
      </c>
      <c r="B270" s="442" t="s">
        <v>3101</v>
      </c>
      <c r="C270" t="s">
        <v>1201</v>
      </c>
      <c r="D270" s="1024" t="s">
        <v>2872</v>
      </c>
      <c r="E270" s="1024" t="s">
        <v>2875</v>
      </c>
      <c r="F270" s="1024" t="s">
        <v>2868</v>
      </c>
      <c r="G270" s="1024">
        <v>13573</v>
      </c>
      <c r="H270" s="1024">
        <v>13573</v>
      </c>
      <c r="I270" s="1024">
        <v>20654</v>
      </c>
      <c r="J270" s="1024">
        <v>21430</v>
      </c>
      <c r="K270" s="1024">
        <v>22137</v>
      </c>
      <c r="L270" s="1024">
        <v>18407</v>
      </c>
    </row>
    <row r="271" spans="1:12">
      <c r="A271" t="s">
        <v>3033</v>
      </c>
      <c r="B271" s="442" t="s">
        <v>3101</v>
      </c>
      <c r="C271" t="s">
        <v>1202</v>
      </c>
      <c r="D271" s="1024" t="s">
        <v>2872</v>
      </c>
      <c r="E271" s="1024" t="s">
        <v>2875</v>
      </c>
      <c r="F271" s="1024" t="s">
        <v>2868</v>
      </c>
      <c r="G271" s="1024">
        <v>84706</v>
      </c>
      <c r="H271" s="1024">
        <v>85258</v>
      </c>
      <c r="I271" s="1024">
        <v>101171</v>
      </c>
      <c r="J271" s="1024">
        <v>102401</v>
      </c>
      <c r="K271" s="1024">
        <v>104435</v>
      </c>
      <c r="L271" s="1024">
        <v>105102</v>
      </c>
    </row>
    <row r="272" spans="1:12">
      <c r="A272" t="s">
        <v>3034</v>
      </c>
      <c r="B272" s="442" t="s">
        <v>3101</v>
      </c>
      <c r="C272" t="s">
        <v>1203</v>
      </c>
      <c r="D272" s="1024" t="s">
        <v>2872</v>
      </c>
      <c r="E272" s="1024" t="s">
        <v>2875</v>
      </c>
      <c r="F272" s="1024" t="s">
        <v>2868</v>
      </c>
      <c r="G272" s="1024">
        <v>26311</v>
      </c>
      <c r="H272" s="1024">
        <v>25260</v>
      </c>
      <c r="I272" s="1024">
        <v>25873</v>
      </c>
      <c r="J272" s="1024">
        <v>49000</v>
      </c>
      <c r="K272" s="1024">
        <v>40561</v>
      </c>
      <c r="L272" s="1024">
        <v>37917</v>
      </c>
    </row>
    <row r="273" spans="1:12">
      <c r="A273" t="s">
        <v>3035</v>
      </c>
      <c r="B273" s="442" t="s">
        <v>3101</v>
      </c>
      <c r="C273" t="s">
        <v>1204</v>
      </c>
      <c r="D273" s="1024" t="s">
        <v>2872</v>
      </c>
      <c r="E273" s="1024" t="s">
        <v>2875</v>
      </c>
      <c r="F273" s="1024" t="s">
        <v>2868</v>
      </c>
      <c r="G273" s="1024">
        <v>13685</v>
      </c>
      <c r="H273" s="1024">
        <v>12954</v>
      </c>
      <c r="I273" s="1024">
        <v>18111</v>
      </c>
      <c r="J273" s="1024">
        <v>16390</v>
      </c>
      <c r="K273" s="1024">
        <v>20219</v>
      </c>
      <c r="L273" s="1024">
        <v>17177</v>
      </c>
    </row>
    <row r="274" spans="1:12">
      <c r="A274" t="s">
        <v>3036</v>
      </c>
      <c r="B274" s="442" t="s">
        <v>3100</v>
      </c>
      <c r="C274" t="s">
        <v>1216</v>
      </c>
      <c r="D274" s="1024" t="s">
        <v>2872</v>
      </c>
      <c r="E274" s="1024" t="s">
        <v>2875</v>
      </c>
      <c r="F274" s="1024" t="s">
        <v>2868</v>
      </c>
      <c r="G274" s="1024" t="e">
        <v>#N/A</v>
      </c>
      <c r="H274" s="1024" t="e">
        <v>#N/A</v>
      </c>
      <c r="I274" s="1024" t="e">
        <v>#N/A</v>
      </c>
      <c r="J274" s="1024" t="e">
        <v>#N/A</v>
      </c>
      <c r="K274" s="1024" t="e">
        <v>#N/A</v>
      </c>
      <c r="L274" s="1024" t="e">
        <v>#N/A</v>
      </c>
    </row>
    <row r="275" spans="1:12">
      <c r="A275" t="s">
        <v>3037</v>
      </c>
      <c r="B275" s="442" t="s">
        <v>3100</v>
      </c>
      <c r="C275" t="s">
        <v>2696</v>
      </c>
      <c r="D275" s="1024" t="s">
        <v>2872</v>
      </c>
      <c r="E275" s="1024" t="s">
        <v>2875</v>
      </c>
      <c r="F275" s="1024" t="s">
        <v>2868</v>
      </c>
      <c r="G275" s="1024" t="e">
        <v>#N/A</v>
      </c>
      <c r="H275" s="1024" t="e">
        <v>#N/A</v>
      </c>
      <c r="I275" s="1024" t="e">
        <v>#N/A</v>
      </c>
      <c r="J275" s="1024" t="e">
        <v>#N/A</v>
      </c>
      <c r="K275" s="1024" t="e">
        <v>#N/A</v>
      </c>
      <c r="L275" s="1024" t="e">
        <v>#N/A</v>
      </c>
    </row>
    <row r="276" spans="1:12">
      <c r="A276" t="s">
        <v>3038</v>
      </c>
      <c r="B276" s="442" t="s">
        <v>3101</v>
      </c>
      <c r="C276" t="s">
        <v>1206</v>
      </c>
      <c r="D276" s="1024" t="s">
        <v>2872</v>
      </c>
      <c r="E276" s="1024" t="s">
        <v>2875</v>
      </c>
      <c r="F276" s="1024" t="s">
        <v>2868</v>
      </c>
      <c r="G276" s="1024">
        <v>222901</v>
      </c>
      <c r="H276" s="1024">
        <v>208728</v>
      </c>
      <c r="I276" s="1024">
        <v>191617</v>
      </c>
      <c r="J276" s="1024">
        <v>147839</v>
      </c>
      <c r="K276" s="1024">
        <v>137388</v>
      </c>
      <c r="L276" s="1024">
        <v>130419</v>
      </c>
    </row>
    <row r="277" spans="1:12">
      <c r="A277" t="s">
        <v>3039</v>
      </c>
      <c r="B277" s="442" t="s">
        <v>3100</v>
      </c>
      <c r="C277" t="s">
        <v>1217</v>
      </c>
      <c r="D277" s="1024" t="s">
        <v>2872</v>
      </c>
      <c r="E277" s="1024" t="s">
        <v>2875</v>
      </c>
      <c r="F277" s="1024" t="s">
        <v>2868</v>
      </c>
      <c r="G277" s="1024" t="e">
        <v>#N/A</v>
      </c>
      <c r="H277" s="1024" t="e">
        <v>#N/A</v>
      </c>
      <c r="I277" s="1024" t="e">
        <v>#N/A</v>
      </c>
      <c r="J277" s="1024" t="e">
        <v>#N/A</v>
      </c>
      <c r="K277" s="1024" t="e">
        <v>#N/A</v>
      </c>
      <c r="L277" s="1024" t="e">
        <v>#N/A</v>
      </c>
    </row>
    <row r="278" spans="1:12">
      <c r="A278" t="s">
        <v>3040</v>
      </c>
      <c r="B278" s="442" t="s">
        <v>3100</v>
      </c>
      <c r="C278" t="s">
        <v>1218</v>
      </c>
      <c r="D278" s="1024" t="s">
        <v>2872</v>
      </c>
      <c r="E278" s="1024" t="s">
        <v>2875</v>
      </c>
      <c r="F278" s="1024" t="s">
        <v>2868</v>
      </c>
      <c r="G278" s="1024" t="e">
        <v>#N/A</v>
      </c>
      <c r="H278" s="1024" t="e">
        <v>#N/A</v>
      </c>
      <c r="I278" s="1024" t="e">
        <v>#N/A</v>
      </c>
      <c r="J278" s="1024" t="e">
        <v>#N/A</v>
      </c>
      <c r="K278" s="1024" t="e">
        <v>#N/A</v>
      </c>
      <c r="L278" s="1024" t="e">
        <v>#N/A</v>
      </c>
    </row>
    <row r="279" spans="1:12">
      <c r="A279" t="s">
        <v>3041</v>
      </c>
      <c r="B279" s="442" t="s">
        <v>3101</v>
      </c>
      <c r="C279" t="s">
        <v>1207</v>
      </c>
      <c r="D279" s="1024" t="s">
        <v>2872</v>
      </c>
      <c r="E279" s="1024" t="s">
        <v>2875</v>
      </c>
      <c r="F279" s="1024" t="s">
        <v>2868</v>
      </c>
      <c r="G279" s="1024">
        <v>9341</v>
      </c>
      <c r="H279" s="1024">
        <v>11676</v>
      </c>
      <c r="I279" s="1024">
        <v>12581</v>
      </c>
      <c r="J279" s="1024">
        <v>38570</v>
      </c>
      <c r="K279" s="1024">
        <v>57209</v>
      </c>
      <c r="L279" s="1024">
        <v>54665</v>
      </c>
    </row>
    <row r="280" spans="1:12">
      <c r="A280" t="s">
        <v>3042</v>
      </c>
      <c r="B280" s="442" t="s">
        <v>3101</v>
      </c>
      <c r="C280" t="s">
        <v>1221</v>
      </c>
      <c r="D280" s="1024" t="s">
        <v>2872</v>
      </c>
      <c r="E280" s="1024" t="s">
        <v>2875</v>
      </c>
      <c r="F280" s="1024" t="s">
        <v>2868</v>
      </c>
      <c r="G280" s="1024">
        <v>491129</v>
      </c>
      <c r="H280" s="1024">
        <v>430990</v>
      </c>
      <c r="I280" s="1024">
        <v>430990</v>
      </c>
      <c r="J280" s="1024">
        <v>529777</v>
      </c>
      <c r="K280" s="1024">
        <v>583335</v>
      </c>
      <c r="L280" s="1024">
        <v>593682</v>
      </c>
    </row>
    <row r="281" spans="1:12">
      <c r="A281" t="s">
        <v>3043</v>
      </c>
      <c r="B281" s="442" t="s">
        <v>3100</v>
      </c>
      <c r="C281" t="s">
        <v>1219</v>
      </c>
      <c r="D281" s="1024" t="s">
        <v>2872</v>
      </c>
      <c r="E281" s="1024" t="s">
        <v>2875</v>
      </c>
      <c r="F281" s="1024" t="s">
        <v>2868</v>
      </c>
      <c r="G281" s="1024" t="e">
        <v>#N/A</v>
      </c>
      <c r="H281" s="1024" t="e">
        <v>#N/A</v>
      </c>
      <c r="I281" s="1024" t="e">
        <v>#N/A</v>
      </c>
      <c r="J281" s="1024" t="e">
        <v>#N/A</v>
      </c>
      <c r="K281" s="1024" t="e">
        <v>#N/A</v>
      </c>
      <c r="L281" s="1024" t="e">
        <v>#N/A</v>
      </c>
    </row>
    <row r="282" spans="1:12">
      <c r="A282" t="s">
        <v>3044</v>
      </c>
      <c r="B282" s="442" t="s">
        <v>3100</v>
      </c>
      <c r="C282" t="s">
        <v>1139</v>
      </c>
      <c r="D282" s="1024" t="s">
        <v>2872</v>
      </c>
      <c r="E282" s="1024" t="s">
        <v>1155</v>
      </c>
      <c r="F282" s="1024" t="s">
        <v>2868</v>
      </c>
      <c r="G282" s="1024" t="e">
        <v>#N/A</v>
      </c>
      <c r="H282" s="1024" t="e">
        <v>#N/A</v>
      </c>
      <c r="I282" s="1024" t="e">
        <v>#N/A</v>
      </c>
      <c r="J282" s="1024" t="e">
        <v>#N/A</v>
      </c>
      <c r="K282" s="1024" t="e">
        <v>#N/A</v>
      </c>
      <c r="L282" s="1024" t="e">
        <v>#N/A</v>
      </c>
    </row>
    <row r="283" spans="1:12">
      <c r="A283" t="s">
        <v>3045</v>
      </c>
      <c r="B283" s="442" t="s">
        <v>3100</v>
      </c>
      <c r="C283" t="s">
        <v>1225</v>
      </c>
      <c r="D283" s="1024" t="s">
        <v>2872</v>
      </c>
      <c r="E283" s="1024" t="s">
        <v>1155</v>
      </c>
      <c r="F283" s="1024" t="s">
        <v>2868</v>
      </c>
      <c r="G283" s="1024" t="e">
        <v>#N/A</v>
      </c>
      <c r="H283" s="1024" t="e">
        <v>#N/A</v>
      </c>
      <c r="I283" s="1024" t="e">
        <v>#N/A</v>
      </c>
      <c r="J283" s="1024" t="e">
        <v>#N/A</v>
      </c>
      <c r="K283" s="1024" t="e">
        <v>#N/A</v>
      </c>
      <c r="L283" s="1024" t="e">
        <v>#N/A</v>
      </c>
    </row>
    <row r="284" spans="1:12">
      <c r="A284" t="s">
        <v>3046</v>
      </c>
      <c r="B284" s="442" t="s">
        <v>3100</v>
      </c>
      <c r="C284" t="s">
        <v>1208</v>
      </c>
      <c r="D284" s="1024" t="s">
        <v>2872</v>
      </c>
      <c r="E284" s="1024" t="s">
        <v>1155</v>
      </c>
      <c r="F284" s="1024" t="s">
        <v>2868</v>
      </c>
      <c r="G284" s="1024" t="e">
        <v>#N/A</v>
      </c>
      <c r="H284" s="1024" t="e">
        <v>#N/A</v>
      </c>
      <c r="I284" s="1024" t="e">
        <v>#N/A</v>
      </c>
      <c r="J284" s="1024" t="e">
        <v>#N/A</v>
      </c>
      <c r="K284" s="1024" t="e">
        <v>#N/A</v>
      </c>
      <c r="L284" s="1024" t="e">
        <v>#N/A</v>
      </c>
    </row>
    <row r="285" spans="1:12">
      <c r="A285" t="s">
        <v>3047</v>
      </c>
      <c r="B285" s="442" t="s">
        <v>3101</v>
      </c>
      <c r="C285" t="s">
        <v>1140</v>
      </c>
      <c r="D285" s="1024" t="s">
        <v>2872</v>
      </c>
      <c r="E285" s="1024" t="s">
        <v>1155</v>
      </c>
      <c r="F285" s="1024" t="s">
        <v>2868</v>
      </c>
      <c r="G285" s="1024">
        <v>9069</v>
      </c>
      <c r="H285" s="1024">
        <v>10640</v>
      </c>
      <c r="I285" s="1024">
        <v>10608</v>
      </c>
      <c r="J285" s="1024">
        <v>11768</v>
      </c>
      <c r="K285" s="1024">
        <v>12599</v>
      </c>
      <c r="L285" s="1024">
        <v>11053</v>
      </c>
    </row>
    <row r="286" spans="1:12">
      <c r="A286" t="s">
        <v>3048</v>
      </c>
      <c r="B286" s="442" t="s">
        <v>3100</v>
      </c>
      <c r="C286" t="s">
        <v>1209</v>
      </c>
      <c r="D286" s="1024" t="s">
        <v>2872</v>
      </c>
      <c r="E286" s="1024" t="s">
        <v>1155</v>
      </c>
      <c r="F286" s="1024" t="s">
        <v>2868</v>
      </c>
      <c r="G286" s="1024" t="e">
        <v>#N/A</v>
      </c>
      <c r="H286" s="1024" t="e">
        <v>#N/A</v>
      </c>
      <c r="I286" s="1024" t="e">
        <v>#N/A</v>
      </c>
      <c r="J286" s="1024" t="e">
        <v>#N/A</v>
      </c>
      <c r="K286" s="1024" t="e">
        <v>#N/A</v>
      </c>
      <c r="L286" s="1024" t="e">
        <v>#N/A</v>
      </c>
    </row>
    <row r="287" spans="1:12">
      <c r="A287" t="s">
        <v>3049</v>
      </c>
      <c r="B287" s="442" t="s">
        <v>3100</v>
      </c>
      <c r="C287" t="s">
        <v>1210</v>
      </c>
      <c r="D287" s="1024" t="s">
        <v>2872</v>
      </c>
      <c r="E287" s="1024" t="s">
        <v>1155</v>
      </c>
      <c r="F287" s="1024" t="s">
        <v>2868</v>
      </c>
      <c r="G287" s="1024" t="e">
        <v>#N/A</v>
      </c>
      <c r="H287" s="1024" t="e">
        <v>#N/A</v>
      </c>
      <c r="I287" s="1024" t="e">
        <v>#N/A</v>
      </c>
      <c r="J287" s="1024" t="e">
        <v>#N/A</v>
      </c>
      <c r="K287" s="1024" t="e">
        <v>#N/A</v>
      </c>
      <c r="L287" s="1024" t="e">
        <v>#N/A</v>
      </c>
    </row>
    <row r="288" spans="1:12">
      <c r="A288" t="s">
        <v>3050</v>
      </c>
      <c r="B288" s="442" t="s">
        <v>3101</v>
      </c>
      <c r="C288" t="s">
        <v>1141</v>
      </c>
      <c r="D288" s="1024" t="s">
        <v>2872</v>
      </c>
      <c r="E288" s="1024" t="s">
        <v>1155</v>
      </c>
      <c r="F288" s="1024" t="s">
        <v>2868</v>
      </c>
      <c r="G288" s="1024">
        <v>1</v>
      </c>
      <c r="H288" s="1024">
        <v>513</v>
      </c>
      <c r="I288" s="1024">
        <v>775</v>
      </c>
      <c r="J288" s="1024">
        <v>548</v>
      </c>
      <c r="K288" s="1024">
        <v>1296</v>
      </c>
      <c r="L288" s="1024">
        <v>1150</v>
      </c>
    </row>
    <row r="289" spans="1:12">
      <c r="A289" t="s">
        <v>3051</v>
      </c>
      <c r="B289" s="442" t="s">
        <v>3100</v>
      </c>
      <c r="C289" t="s">
        <v>1033</v>
      </c>
      <c r="D289" s="1024" t="s">
        <v>2872</v>
      </c>
      <c r="E289" s="1024" t="s">
        <v>1155</v>
      </c>
      <c r="F289" s="1024" t="s">
        <v>2868</v>
      </c>
      <c r="G289" s="1024" t="e">
        <v>#N/A</v>
      </c>
      <c r="H289" s="1024" t="e">
        <v>#N/A</v>
      </c>
      <c r="I289" s="1024" t="e">
        <v>#N/A</v>
      </c>
      <c r="J289" s="1024" t="e">
        <v>#N/A</v>
      </c>
      <c r="K289" s="1024" t="e">
        <v>#N/A</v>
      </c>
      <c r="L289" s="1024" t="e">
        <v>#N/A</v>
      </c>
    </row>
    <row r="290" spans="1:12">
      <c r="A290" t="s">
        <v>3052</v>
      </c>
      <c r="B290" s="442" t="s">
        <v>3100</v>
      </c>
      <c r="C290" t="s">
        <v>1034</v>
      </c>
      <c r="D290" s="1024" t="s">
        <v>2872</v>
      </c>
      <c r="E290" s="1024" t="s">
        <v>1155</v>
      </c>
      <c r="F290" s="1024" t="s">
        <v>2868</v>
      </c>
      <c r="G290" s="1024" t="e">
        <v>#N/A</v>
      </c>
      <c r="H290" s="1024" t="e">
        <v>#N/A</v>
      </c>
      <c r="I290" s="1024" t="e">
        <v>#N/A</v>
      </c>
      <c r="J290" s="1024" t="e">
        <v>#N/A</v>
      </c>
      <c r="K290" s="1024" t="e">
        <v>#N/A</v>
      </c>
      <c r="L290" s="1024" t="e">
        <v>#N/A</v>
      </c>
    </row>
    <row r="291" spans="1:12">
      <c r="A291" t="s">
        <v>3053</v>
      </c>
      <c r="B291" s="442" t="s">
        <v>3101</v>
      </c>
      <c r="C291" t="s">
        <v>1220</v>
      </c>
      <c r="D291" s="1024" t="s">
        <v>2872</v>
      </c>
      <c r="E291" s="1024" t="s">
        <v>1155</v>
      </c>
      <c r="F291" s="1024" t="s">
        <v>2868</v>
      </c>
      <c r="G291" s="1024">
        <v>0</v>
      </c>
      <c r="H291" s="1024">
        <v>0</v>
      </c>
      <c r="I291" s="1024">
        <v>0</v>
      </c>
      <c r="J291" s="1024">
        <v>0</v>
      </c>
      <c r="K291" s="1024">
        <v>0</v>
      </c>
      <c r="L291" s="1024">
        <v>0</v>
      </c>
    </row>
    <row r="292" spans="1:12">
      <c r="A292" t="s">
        <v>3054</v>
      </c>
      <c r="B292" s="442" t="s">
        <v>3100</v>
      </c>
      <c r="C292" t="s">
        <v>1035</v>
      </c>
      <c r="D292" s="1024" t="s">
        <v>2872</v>
      </c>
      <c r="E292" s="1024" t="s">
        <v>1155</v>
      </c>
      <c r="F292" s="1024" t="s">
        <v>2868</v>
      </c>
      <c r="G292" s="1024" t="e">
        <v>#N/A</v>
      </c>
      <c r="H292" s="1024" t="e">
        <v>#N/A</v>
      </c>
      <c r="I292" s="1024" t="e">
        <v>#N/A</v>
      </c>
      <c r="J292" s="1024" t="e">
        <v>#N/A</v>
      </c>
      <c r="K292" s="1024" t="e">
        <v>#N/A</v>
      </c>
      <c r="L292" s="1024" t="e">
        <v>#N/A</v>
      </c>
    </row>
    <row r="293" spans="1:12">
      <c r="A293" t="s">
        <v>3055</v>
      </c>
      <c r="B293" s="442" t="s">
        <v>3100</v>
      </c>
      <c r="C293" t="s">
        <v>1036</v>
      </c>
      <c r="D293" s="1024" t="s">
        <v>2872</v>
      </c>
      <c r="E293" s="1024" t="s">
        <v>1155</v>
      </c>
      <c r="F293" s="1024" t="s">
        <v>2868</v>
      </c>
      <c r="G293" s="1024" t="e">
        <v>#N/A</v>
      </c>
      <c r="H293" s="1024" t="e">
        <v>#N/A</v>
      </c>
      <c r="I293" s="1024" t="e">
        <v>#N/A</v>
      </c>
      <c r="J293" s="1024" t="e">
        <v>#N/A</v>
      </c>
      <c r="K293" s="1024" t="e">
        <v>#N/A</v>
      </c>
      <c r="L293" s="1024" t="e">
        <v>#N/A</v>
      </c>
    </row>
    <row r="294" spans="1:12">
      <c r="A294" t="s">
        <v>3056</v>
      </c>
      <c r="B294" s="442" t="s">
        <v>3101</v>
      </c>
      <c r="C294" t="s">
        <v>1037</v>
      </c>
      <c r="D294" s="1024" t="s">
        <v>2872</v>
      </c>
      <c r="E294" s="1024" t="s">
        <v>1155</v>
      </c>
      <c r="F294" s="1024" t="s">
        <v>2868</v>
      </c>
      <c r="G294" s="1024">
        <v>1268</v>
      </c>
      <c r="H294" s="1024">
        <v>1497</v>
      </c>
      <c r="I294" s="1024">
        <v>909</v>
      </c>
      <c r="J294" s="1024">
        <v>658</v>
      </c>
      <c r="K294" s="1024">
        <v>913</v>
      </c>
      <c r="L294" s="1024">
        <v>884</v>
      </c>
    </row>
    <row r="295" spans="1:12">
      <c r="A295" t="s">
        <v>3057</v>
      </c>
      <c r="B295" s="442" t="s">
        <v>3101</v>
      </c>
      <c r="C295" t="s">
        <v>1038</v>
      </c>
      <c r="D295" s="1024" t="s">
        <v>2872</v>
      </c>
      <c r="E295" s="1024" t="s">
        <v>1155</v>
      </c>
      <c r="F295" s="1024" t="s">
        <v>2868</v>
      </c>
      <c r="G295" s="1024">
        <v>2837</v>
      </c>
      <c r="H295" s="1024">
        <v>3023</v>
      </c>
      <c r="I295" s="1024">
        <v>3120</v>
      </c>
      <c r="J295" s="1024">
        <v>3054</v>
      </c>
      <c r="K295" s="1024">
        <v>3132</v>
      </c>
      <c r="L295" s="1024">
        <v>3259</v>
      </c>
    </row>
    <row r="296" spans="1:12">
      <c r="A296" t="s">
        <v>3058</v>
      </c>
      <c r="B296" s="442" t="s">
        <v>3101</v>
      </c>
      <c r="C296" t="s">
        <v>1039</v>
      </c>
      <c r="D296" s="1024" t="s">
        <v>2872</v>
      </c>
      <c r="E296" s="1024" t="s">
        <v>1155</v>
      </c>
      <c r="F296" s="1024" t="s">
        <v>2868</v>
      </c>
      <c r="G296" s="1024">
        <v>899</v>
      </c>
      <c r="H296" s="1024">
        <v>994</v>
      </c>
      <c r="I296" s="1024">
        <v>804</v>
      </c>
      <c r="J296" s="1024">
        <v>943</v>
      </c>
      <c r="K296" s="1024">
        <v>605</v>
      </c>
      <c r="L296" s="1024">
        <v>553</v>
      </c>
    </row>
    <row r="297" spans="1:12">
      <c r="A297" t="s">
        <v>3059</v>
      </c>
      <c r="B297" s="442" t="s">
        <v>3101</v>
      </c>
      <c r="C297" t="s">
        <v>1040</v>
      </c>
      <c r="D297" s="1024" t="s">
        <v>2872</v>
      </c>
      <c r="E297" s="1024" t="s">
        <v>1155</v>
      </c>
      <c r="F297" s="1024" t="s">
        <v>2868</v>
      </c>
      <c r="G297" s="1024">
        <v>7712</v>
      </c>
      <c r="H297" s="1024">
        <v>8031</v>
      </c>
      <c r="I297" s="1024">
        <v>8741</v>
      </c>
      <c r="J297" s="1024">
        <v>8527</v>
      </c>
      <c r="K297" s="1024">
        <v>10663</v>
      </c>
      <c r="L297" s="1024">
        <v>9384</v>
      </c>
    </row>
    <row r="298" spans="1:12">
      <c r="A298" t="s">
        <v>3060</v>
      </c>
      <c r="B298" s="442" t="s">
        <v>3101</v>
      </c>
      <c r="C298" t="s">
        <v>1041</v>
      </c>
      <c r="D298" s="1024" t="s">
        <v>2872</v>
      </c>
      <c r="E298" s="1024" t="s">
        <v>1155</v>
      </c>
      <c r="F298" s="1024" t="s">
        <v>2868</v>
      </c>
      <c r="G298" s="1024">
        <v>10546</v>
      </c>
      <c r="H298" s="1024">
        <v>10163</v>
      </c>
      <c r="I298" s="1024">
        <v>11399</v>
      </c>
      <c r="J298" s="1024">
        <v>10667</v>
      </c>
      <c r="K298" s="1024">
        <v>14885</v>
      </c>
      <c r="L298" s="1024">
        <v>14885</v>
      </c>
    </row>
    <row r="299" spans="1:12">
      <c r="A299" t="s">
        <v>3061</v>
      </c>
      <c r="B299" s="442" t="s">
        <v>3100</v>
      </c>
      <c r="C299" t="s">
        <v>1211</v>
      </c>
      <c r="D299" s="1024" t="s">
        <v>2872</v>
      </c>
      <c r="E299" s="1024" t="s">
        <v>1155</v>
      </c>
      <c r="F299" s="1024" t="s">
        <v>2868</v>
      </c>
      <c r="G299" s="1024" t="e">
        <v>#N/A</v>
      </c>
      <c r="H299" s="1024" t="e">
        <v>#N/A</v>
      </c>
      <c r="I299" s="1024" t="e">
        <v>#N/A</v>
      </c>
      <c r="J299" s="1024" t="e">
        <v>#N/A</v>
      </c>
      <c r="K299" s="1024" t="e">
        <v>#N/A</v>
      </c>
      <c r="L299" s="1024" t="e">
        <v>#N/A</v>
      </c>
    </row>
    <row r="300" spans="1:12">
      <c r="A300" t="s">
        <v>3062</v>
      </c>
      <c r="B300" s="442" t="s">
        <v>3101</v>
      </c>
      <c r="C300" t="s">
        <v>1042</v>
      </c>
      <c r="D300" s="1024" t="s">
        <v>2872</v>
      </c>
      <c r="E300" s="1024" t="s">
        <v>1155</v>
      </c>
      <c r="F300" s="1024" t="s">
        <v>2868</v>
      </c>
      <c r="G300" s="1024">
        <v>3986</v>
      </c>
      <c r="H300" s="1024">
        <v>5457</v>
      </c>
      <c r="I300" s="1024">
        <v>3331</v>
      </c>
      <c r="J300" s="1024">
        <v>4576</v>
      </c>
      <c r="K300" s="1024">
        <v>3961</v>
      </c>
      <c r="L300" s="1024">
        <v>27821</v>
      </c>
    </row>
    <row r="301" spans="1:12">
      <c r="A301" t="s">
        <v>3063</v>
      </c>
      <c r="B301" s="442" t="s">
        <v>3101</v>
      </c>
      <c r="C301" t="s">
        <v>1043</v>
      </c>
      <c r="D301" s="1024" t="s">
        <v>2872</v>
      </c>
      <c r="E301" s="1024" t="s">
        <v>1155</v>
      </c>
      <c r="F301" s="1024" t="s">
        <v>2868</v>
      </c>
      <c r="G301" s="1024">
        <v>483</v>
      </c>
      <c r="H301" s="1024">
        <v>532</v>
      </c>
      <c r="I301" s="1024">
        <v>623</v>
      </c>
      <c r="J301" s="1024">
        <v>1156</v>
      </c>
      <c r="K301" s="1024">
        <v>1381</v>
      </c>
      <c r="L301" s="1024">
        <v>1283</v>
      </c>
    </row>
    <row r="302" spans="1:12">
      <c r="A302" t="s">
        <v>3064</v>
      </c>
      <c r="B302" s="442" t="s">
        <v>3101</v>
      </c>
      <c r="C302" t="s">
        <v>1044</v>
      </c>
      <c r="D302" s="1024" t="s">
        <v>2872</v>
      </c>
      <c r="E302" s="1024" t="s">
        <v>1155</v>
      </c>
      <c r="F302" s="1024" t="s">
        <v>2868</v>
      </c>
      <c r="G302" s="1024">
        <v>2309</v>
      </c>
      <c r="H302" s="1024">
        <v>3644</v>
      </c>
      <c r="I302" s="1024">
        <v>5254</v>
      </c>
      <c r="J302" s="1024">
        <v>5574</v>
      </c>
      <c r="K302" s="1024">
        <v>5538</v>
      </c>
      <c r="L302" s="1024">
        <v>4724</v>
      </c>
    </row>
    <row r="303" spans="1:12">
      <c r="A303" t="s">
        <v>3065</v>
      </c>
      <c r="B303" s="442" t="s">
        <v>3101</v>
      </c>
      <c r="C303" t="s">
        <v>1226</v>
      </c>
      <c r="D303" s="1024" t="s">
        <v>2872</v>
      </c>
      <c r="E303" s="1024" t="s">
        <v>1155</v>
      </c>
      <c r="F303" s="1024" t="s">
        <v>2868</v>
      </c>
      <c r="G303" s="1024">
        <v>0</v>
      </c>
      <c r="H303" s="1024">
        <v>0</v>
      </c>
      <c r="I303" s="1024">
        <v>0</v>
      </c>
      <c r="J303" s="1024">
        <v>0</v>
      </c>
      <c r="K303" s="1024">
        <v>0</v>
      </c>
      <c r="L303" s="1024">
        <v>0</v>
      </c>
    </row>
    <row r="304" spans="1:12">
      <c r="A304" t="s">
        <v>3066</v>
      </c>
      <c r="B304" s="442" t="s">
        <v>3101</v>
      </c>
      <c r="C304" t="s">
        <v>1045</v>
      </c>
      <c r="D304" s="1024" t="s">
        <v>2872</v>
      </c>
      <c r="E304" s="1024" t="s">
        <v>1155</v>
      </c>
      <c r="F304" s="1024" t="s">
        <v>2868</v>
      </c>
      <c r="G304" s="1024">
        <v>7</v>
      </c>
      <c r="H304" s="1024">
        <v>243</v>
      </c>
      <c r="I304" s="1024">
        <v>607</v>
      </c>
      <c r="J304" s="1024">
        <v>660</v>
      </c>
      <c r="K304" s="1024">
        <v>1050</v>
      </c>
      <c r="L304" s="1024">
        <v>1165</v>
      </c>
    </row>
    <row r="305" spans="1:12">
      <c r="A305" t="s">
        <v>3067</v>
      </c>
      <c r="B305" s="442" t="s">
        <v>3101</v>
      </c>
      <c r="C305" t="s">
        <v>1046</v>
      </c>
      <c r="D305" s="1024" t="s">
        <v>2872</v>
      </c>
      <c r="E305" s="1024" t="s">
        <v>1155</v>
      </c>
      <c r="F305" s="1024" t="s">
        <v>2868</v>
      </c>
      <c r="G305" s="1024">
        <v>0</v>
      </c>
      <c r="H305" s="1024">
        <v>0</v>
      </c>
      <c r="I305" s="1024">
        <v>0</v>
      </c>
      <c r="J305" s="1024">
        <v>0</v>
      </c>
      <c r="K305" s="1024">
        <v>0</v>
      </c>
      <c r="L305" s="1024">
        <v>0</v>
      </c>
    </row>
    <row r="306" spans="1:12">
      <c r="A306" t="s">
        <v>3068</v>
      </c>
      <c r="B306" s="442" t="s">
        <v>3101</v>
      </c>
      <c r="C306" t="s">
        <v>1047</v>
      </c>
      <c r="D306" s="1024" t="s">
        <v>2872</v>
      </c>
      <c r="E306" s="1024" t="s">
        <v>1155</v>
      </c>
      <c r="F306" s="1024" t="s">
        <v>2868</v>
      </c>
      <c r="G306" s="1024">
        <v>345</v>
      </c>
      <c r="H306" s="1024">
        <v>365</v>
      </c>
      <c r="I306" s="1024">
        <v>578</v>
      </c>
      <c r="J306" s="1024">
        <v>958</v>
      </c>
      <c r="K306" s="1024">
        <v>1560</v>
      </c>
      <c r="L306" s="1024">
        <v>3382</v>
      </c>
    </row>
    <row r="307" spans="1:12">
      <c r="A307" t="s">
        <v>3069</v>
      </c>
      <c r="B307" s="442" t="s">
        <v>3100</v>
      </c>
      <c r="C307" t="s">
        <v>1212</v>
      </c>
      <c r="D307" s="1024" t="s">
        <v>2872</v>
      </c>
      <c r="E307" s="1024" t="s">
        <v>1155</v>
      </c>
      <c r="F307" s="1024" t="s">
        <v>2868</v>
      </c>
      <c r="G307" s="1024" t="e">
        <v>#N/A</v>
      </c>
      <c r="H307" s="1024" t="e">
        <v>#N/A</v>
      </c>
      <c r="I307" s="1024" t="e">
        <v>#N/A</v>
      </c>
      <c r="J307" s="1024" t="e">
        <v>#N/A</v>
      </c>
      <c r="K307" s="1024" t="e">
        <v>#N/A</v>
      </c>
      <c r="L307" s="1024" t="e">
        <v>#N/A</v>
      </c>
    </row>
    <row r="308" spans="1:12">
      <c r="A308" t="s">
        <v>3070</v>
      </c>
      <c r="B308" s="442" t="s">
        <v>3100</v>
      </c>
      <c r="C308" t="s">
        <v>1213</v>
      </c>
      <c r="D308" s="1024" t="s">
        <v>2872</v>
      </c>
      <c r="E308" s="1024" t="s">
        <v>1155</v>
      </c>
      <c r="F308" s="1024" t="s">
        <v>2868</v>
      </c>
      <c r="G308" s="1024" t="e">
        <v>#N/A</v>
      </c>
      <c r="H308" s="1024" t="e">
        <v>#N/A</v>
      </c>
      <c r="I308" s="1024" t="e">
        <v>#N/A</v>
      </c>
      <c r="J308" s="1024" t="e">
        <v>#N/A</v>
      </c>
      <c r="K308" s="1024" t="e">
        <v>#N/A</v>
      </c>
      <c r="L308" s="1024" t="e">
        <v>#N/A</v>
      </c>
    </row>
    <row r="309" spans="1:12">
      <c r="A309" t="s">
        <v>3071</v>
      </c>
      <c r="B309" s="442" t="s">
        <v>3100</v>
      </c>
      <c r="C309" t="s">
        <v>1048</v>
      </c>
      <c r="D309" s="1024" t="s">
        <v>2872</v>
      </c>
      <c r="E309" s="1024" t="s">
        <v>1155</v>
      </c>
      <c r="F309" s="1024" t="s">
        <v>2868</v>
      </c>
      <c r="G309" s="1024" t="e">
        <v>#N/A</v>
      </c>
      <c r="H309" s="1024" t="e">
        <v>#N/A</v>
      </c>
      <c r="I309" s="1024" t="e">
        <v>#N/A</v>
      </c>
      <c r="J309" s="1024" t="e">
        <v>#N/A</v>
      </c>
      <c r="K309" s="1024" t="e">
        <v>#N/A</v>
      </c>
      <c r="L309" s="1024" t="e">
        <v>#N/A</v>
      </c>
    </row>
    <row r="310" spans="1:12">
      <c r="A310" t="s">
        <v>3072</v>
      </c>
      <c r="B310" s="442" t="s">
        <v>3100</v>
      </c>
      <c r="C310" t="s">
        <v>1049</v>
      </c>
      <c r="D310" s="1024" t="s">
        <v>2872</v>
      </c>
      <c r="E310" s="1024" t="s">
        <v>1155</v>
      </c>
      <c r="F310" s="1024" t="s">
        <v>2868</v>
      </c>
      <c r="G310" s="1024" t="e">
        <v>#N/A</v>
      </c>
      <c r="H310" s="1024" t="e">
        <v>#N/A</v>
      </c>
      <c r="I310" s="1024" t="e">
        <v>#N/A</v>
      </c>
      <c r="J310" s="1024" t="e">
        <v>#N/A</v>
      </c>
      <c r="K310" s="1024" t="e">
        <v>#N/A</v>
      </c>
      <c r="L310" s="1024" t="e">
        <v>#N/A</v>
      </c>
    </row>
    <row r="311" spans="1:12">
      <c r="A311" t="s">
        <v>3073</v>
      </c>
      <c r="B311" s="442" t="s">
        <v>3100</v>
      </c>
      <c r="C311" t="s">
        <v>1050</v>
      </c>
      <c r="D311" s="1024" t="s">
        <v>2872</v>
      </c>
      <c r="E311" s="1024" t="s">
        <v>1155</v>
      </c>
      <c r="F311" s="1024" t="s">
        <v>2868</v>
      </c>
      <c r="G311" s="1024" t="e">
        <v>#N/A</v>
      </c>
      <c r="H311" s="1024" t="e">
        <v>#N/A</v>
      </c>
      <c r="I311" s="1024" t="e">
        <v>#N/A</v>
      </c>
      <c r="J311" s="1024" t="e">
        <v>#N/A</v>
      </c>
      <c r="K311" s="1024" t="e">
        <v>#N/A</v>
      </c>
      <c r="L311" s="1024" t="e">
        <v>#N/A</v>
      </c>
    </row>
    <row r="312" spans="1:12">
      <c r="A312" t="s">
        <v>3074</v>
      </c>
      <c r="B312" s="442" t="s">
        <v>3101</v>
      </c>
      <c r="C312" t="s">
        <v>1051</v>
      </c>
      <c r="D312" s="1024" t="s">
        <v>2872</v>
      </c>
      <c r="E312" s="1024" t="s">
        <v>1155</v>
      </c>
      <c r="F312" s="1024" t="s">
        <v>2868</v>
      </c>
      <c r="G312" s="1024">
        <v>4</v>
      </c>
      <c r="H312" s="1024">
        <v>4</v>
      </c>
      <c r="I312" s="1024">
        <v>5</v>
      </c>
      <c r="J312" s="1024">
        <v>5</v>
      </c>
      <c r="K312" s="1024">
        <v>17</v>
      </c>
      <c r="L312" s="1024">
        <v>24</v>
      </c>
    </row>
    <row r="313" spans="1:12">
      <c r="A313" t="s">
        <v>3075</v>
      </c>
      <c r="B313" s="442" t="s">
        <v>3100</v>
      </c>
      <c r="C313" t="s">
        <v>1224</v>
      </c>
      <c r="D313" s="1024" t="s">
        <v>2872</v>
      </c>
      <c r="E313" s="1024" t="s">
        <v>1155</v>
      </c>
      <c r="F313" s="1024" t="s">
        <v>2868</v>
      </c>
      <c r="G313" s="1024" t="e">
        <v>#N/A</v>
      </c>
      <c r="H313" s="1024" t="e">
        <v>#N/A</v>
      </c>
      <c r="I313" s="1024" t="e">
        <v>#N/A</v>
      </c>
      <c r="J313" s="1024" t="e">
        <v>#N/A</v>
      </c>
      <c r="K313" s="1024" t="e">
        <v>#N/A</v>
      </c>
      <c r="L313" s="1024" t="e">
        <v>#N/A</v>
      </c>
    </row>
    <row r="314" spans="1:12">
      <c r="A314" t="s">
        <v>3076</v>
      </c>
      <c r="B314" s="442" t="s">
        <v>3100</v>
      </c>
      <c r="C314" t="s">
        <v>1223</v>
      </c>
      <c r="D314" s="1024" t="s">
        <v>2872</v>
      </c>
      <c r="E314" s="1024" t="s">
        <v>1155</v>
      </c>
      <c r="F314" s="1024" t="s">
        <v>2868</v>
      </c>
      <c r="G314" s="1024" t="e">
        <v>#N/A</v>
      </c>
      <c r="H314" s="1024" t="e">
        <v>#N/A</v>
      </c>
      <c r="I314" s="1024" t="e">
        <v>#N/A</v>
      </c>
      <c r="J314" s="1024" t="e">
        <v>#N/A</v>
      </c>
      <c r="K314" s="1024" t="e">
        <v>#N/A</v>
      </c>
      <c r="L314" s="1024" t="e">
        <v>#N/A</v>
      </c>
    </row>
    <row r="315" spans="1:12">
      <c r="A315" t="s">
        <v>3077</v>
      </c>
      <c r="B315" s="442" t="s">
        <v>3100</v>
      </c>
      <c r="C315" t="s">
        <v>1057</v>
      </c>
      <c r="D315" s="1024" t="s">
        <v>2872</v>
      </c>
      <c r="E315" s="1024" t="s">
        <v>1155</v>
      </c>
      <c r="F315" s="1024" t="s">
        <v>2868</v>
      </c>
      <c r="G315" s="1024" t="e">
        <v>#N/A</v>
      </c>
      <c r="H315" s="1024" t="e">
        <v>#N/A</v>
      </c>
      <c r="I315" s="1024" t="e">
        <v>#N/A</v>
      </c>
      <c r="J315" s="1024" t="e">
        <v>#N/A</v>
      </c>
      <c r="K315" s="1024" t="e">
        <v>#N/A</v>
      </c>
      <c r="L315" s="1024" t="e">
        <v>#N/A</v>
      </c>
    </row>
    <row r="316" spans="1:12">
      <c r="A316" t="s">
        <v>3078</v>
      </c>
      <c r="B316" s="442" t="s">
        <v>3101</v>
      </c>
      <c r="C316" t="s">
        <v>1052</v>
      </c>
      <c r="D316" s="1024" t="s">
        <v>2872</v>
      </c>
      <c r="E316" s="1024" t="s">
        <v>1155</v>
      </c>
      <c r="F316" s="1024" t="s">
        <v>2868</v>
      </c>
      <c r="G316" s="1024">
        <v>589</v>
      </c>
      <c r="H316" s="1024">
        <v>1580</v>
      </c>
      <c r="I316" s="1024">
        <v>2053</v>
      </c>
      <c r="J316" s="1024">
        <v>2301</v>
      </c>
      <c r="K316" s="1024">
        <v>3214</v>
      </c>
      <c r="L316" s="1024">
        <v>3360</v>
      </c>
    </row>
    <row r="317" spans="1:12">
      <c r="A317" t="s">
        <v>3079</v>
      </c>
      <c r="B317" s="442" t="s">
        <v>3101</v>
      </c>
      <c r="C317" t="s">
        <v>1053</v>
      </c>
      <c r="D317" s="1024" t="s">
        <v>2872</v>
      </c>
      <c r="E317" s="1024" t="s">
        <v>1155</v>
      </c>
      <c r="F317" s="1024" t="s">
        <v>2868</v>
      </c>
      <c r="G317" s="1024">
        <v>288</v>
      </c>
      <c r="H317" s="1024">
        <v>445</v>
      </c>
      <c r="I317" s="1024">
        <v>674</v>
      </c>
      <c r="J317" s="1024">
        <v>1098</v>
      </c>
      <c r="K317" s="1024">
        <v>1680</v>
      </c>
      <c r="L317" s="1024">
        <v>1663</v>
      </c>
    </row>
    <row r="318" spans="1:12">
      <c r="A318" t="s">
        <v>3080</v>
      </c>
      <c r="B318" s="442" t="s">
        <v>3101</v>
      </c>
      <c r="C318" t="s">
        <v>1054</v>
      </c>
      <c r="D318" s="1024" t="s">
        <v>2872</v>
      </c>
      <c r="E318" s="1024" t="s">
        <v>1155</v>
      </c>
      <c r="F318" s="1024" t="s">
        <v>2868</v>
      </c>
      <c r="G318" s="1024">
        <v>25218</v>
      </c>
      <c r="H318" s="1024">
        <v>24544</v>
      </c>
      <c r="I318" s="1024">
        <v>26134</v>
      </c>
      <c r="J318" s="1024">
        <v>31749</v>
      </c>
      <c r="K318" s="1024">
        <v>28370</v>
      </c>
      <c r="L318" s="1024">
        <v>25866</v>
      </c>
    </row>
    <row r="319" spans="1:12">
      <c r="A319" t="s">
        <v>3081</v>
      </c>
      <c r="B319" s="442" t="s">
        <v>3101</v>
      </c>
      <c r="C319" t="s">
        <v>1055</v>
      </c>
      <c r="D319" s="1024" t="s">
        <v>2872</v>
      </c>
      <c r="E319" s="1024" t="s">
        <v>1155</v>
      </c>
      <c r="F319" s="1024" t="s">
        <v>2868</v>
      </c>
      <c r="G319" s="1024">
        <v>0</v>
      </c>
      <c r="H319" s="1024">
        <v>0</v>
      </c>
      <c r="I319" s="1024">
        <v>0</v>
      </c>
      <c r="J319" s="1024">
        <v>543</v>
      </c>
      <c r="K319" s="1024">
        <v>546</v>
      </c>
      <c r="L319" s="1024">
        <v>601</v>
      </c>
    </row>
    <row r="320" spans="1:12">
      <c r="A320" t="s">
        <v>3082</v>
      </c>
      <c r="B320" s="442" t="s">
        <v>3100</v>
      </c>
      <c r="C320" t="s">
        <v>1214</v>
      </c>
      <c r="D320" s="1024" t="s">
        <v>2872</v>
      </c>
      <c r="E320" s="1024" t="s">
        <v>1155</v>
      </c>
      <c r="F320" s="1024" t="s">
        <v>2868</v>
      </c>
      <c r="G320" s="1024" t="e">
        <v>#N/A</v>
      </c>
      <c r="H320" s="1024" t="e">
        <v>#N/A</v>
      </c>
      <c r="I320" s="1024" t="e">
        <v>#N/A</v>
      </c>
      <c r="J320" s="1024" t="e">
        <v>#N/A</v>
      </c>
      <c r="K320" s="1024" t="e">
        <v>#N/A</v>
      </c>
      <c r="L320" s="1024" t="e">
        <v>#N/A</v>
      </c>
    </row>
    <row r="321" spans="1:12">
      <c r="A321" t="s">
        <v>3083</v>
      </c>
      <c r="B321" s="442" t="s">
        <v>3100</v>
      </c>
      <c r="C321" t="s">
        <v>1056</v>
      </c>
      <c r="D321" s="1024" t="s">
        <v>2872</v>
      </c>
      <c r="E321" s="1024" t="s">
        <v>1155</v>
      </c>
      <c r="F321" s="1024" t="s">
        <v>2868</v>
      </c>
      <c r="G321" s="1024" t="e">
        <v>#N/A</v>
      </c>
      <c r="H321" s="1024" t="e">
        <v>#N/A</v>
      </c>
      <c r="I321" s="1024" t="e">
        <v>#N/A</v>
      </c>
      <c r="J321" s="1024" t="e">
        <v>#N/A</v>
      </c>
      <c r="K321" s="1024" t="e">
        <v>#N/A</v>
      </c>
      <c r="L321" s="1024" t="e">
        <v>#N/A</v>
      </c>
    </row>
    <row r="322" spans="1:12">
      <c r="A322" t="s">
        <v>3084</v>
      </c>
      <c r="B322" s="442" t="s">
        <v>3100</v>
      </c>
      <c r="C322" t="s">
        <v>1215</v>
      </c>
      <c r="D322" s="1024" t="s">
        <v>2872</v>
      </c>
      <c r="E322" s="1024" t="s">
        <v>1155</v>
      </c>
      <c r="F322" s="1024" t="s">
        <v>2868</v>
      </c>
      <c r="G322" s="1024" t="e">
        <v>#N/A</v>
      </c>
      <c r="H322" s="1024" t="e">
        <v>#N/A</v>
      </c>
      <c r="I322" s="1024" t="e">
        <v>#N/A</v>
      </c>
      <c r="J322" s="1024" t="e">
        <v>#N/A</v>
      </c>
      <c r="K322" s="1024" t="e">
        <v>#N/A</v>
      </c>
      <c r="L322" s="1024" t="e">
        <v>#N/A</v>
      </c>
    </row>
    <row r="323" spans="1:12">
      <c r="A323" t="s">
        <v>3085</v>
      </c>
      <c r="B323" s="442" t="s">
        <v>3100</v>
      </c>
      <c r="C323" t="s">
        <v>1143</v>
      </c>
      <c r="D323" s="1024" t="s">
        <v>2872</v>
      </c>
      <c r="E323" s="1024" t="s">
        <v>1155</v>
      </c>
      <c r="F323" s="1024" t="s">
        <v>2868</v>
      </c>
      <c r="G323" s="1024" t="e">
        <v>#N/A</v>
      </c>
      <c r="H323" s="1024" t="e">
        <v>#N/A</v>
      </c>
      <c r="I323" s="1024" t="e">
        <v>#N/A</v>
      </c>
      <c r="J323" s="1024" t="e">
        <v>#N/A</v>
      </c>
      <c r="K323" s="1024" t="e">
        <v>#N/A</v>
      </c>
      <c r="L323" s="1024" t="e">
        <v>#N/A</v>
      </c>
    </row>
    <row r="324" spans="1:12">
      <c r="A324" t="s">
        <v>3086</v>
      </c>
      <c r="B324" s="442" t="s">
        <v>3100</v>
      </c>
      <c r="C324" t="s">
        <v>1199</v>
      </c>
      <c r="D324" s="1024" t="s">
        <v>2872</v>
      </c>
      <c r="E324" s="1024" t="s">
        <v>1155</v>
      </c>
      <c r="F324" s="1024" t="s">
        <v>2868</v>
      </c>
      <c r="G324" s="1024" t="e">
        <v>#N/A</v>
      </c>
      <c r="H324" s="1024" t="e">
        <v>#N/A</v>
      </c>
      <c r="I324" s="1024" t="e">
        <v>#N/A</v>
      </c>
      <c r="J324" s="1024" t="e">
        <v>#N/A</v>
      </c>
      <c r="K324" s="1024" t="e">
        <v>#N/A</v>
      </c>
      <c r="L324" s="1024" t="e">
        <v>#N/A</v>
      </c>
    </row>
    <row r="325" spans="1:12">
      <c r="A325" t="s">
        <v>3087</v>
      </c>
      <c r="B325" s="442" t="s">
        <v>3100</v>
      </c>
      <c r="C325" t="s">
        <v>1200</v>
      </c>
      <c r="D325" s="1024" t="s">
        <v>2872</v>
      </c>
      <c r="E325" s="1024" t="s">
        <v>1155</v>
      </c>
      <c r="F325" s="1024" t="s">
        <v>2868</v>
      </c>
      <c r="G325" s="1024" t="e">
        <v>#N/A</v>
      </c>
      <c r="H325" s="1024" t="e">
        <v>#N/A</v>
      </c>
      <c r="I325" s="1024" t="e">
        <v>#N/A</v>
      </c>
      <c r="J325" s="1024" t="e">
        <v>#N/A</v>
      </c>
      <c r="K325" s="1024" t="e">
        <v>#N/A</v>
      </c>
      <c r="L325" s="1024" t="e">
        <v>#N/A</v>
      </c>
    </row>
    <row r="326" spans="1:12">
      <c r="A326" t="s">
        <v>3088</v>
      </c>
      <c r="B326" s="442" t="s">
        <v>3101</v>
      </c>
      <c r="C326" t="s">
        <v>1201</v>
      </c>
      <c r="D326" s="1024" t="s">
        <v>2872</v>
      </c>
      <c r="E326" s="1024" t="s">
        <v>1155</v>
      </c>
      <c r="F326" s="1024" t="s">
        <v>2868</v>
      </c>
      <c r="G326" s="1024">
        <v>39</v>
      </c>
      <c r="H326" s="1024">
        <v>0</v>
      </c>
      <c r="I326" s="1024">
        <v>0</v>
      </c>
      <c r="J326" s="1024">
        <v>0</v>
      </c>
      <c r="K326" s="1024">
        <v>0</v>
      </c>
      <c r="L326" s="1024">
        <v>0</v>
      </c>
    </row>
    <row r="327" spans="1:12">
      <c r="A327" t="s">
        <v>3089</v>
      </c>
      <c r="B327" s="442" t="s">
        <v>3101</v>
      </c>
      <c r="C327" t="s">
        <v>1202</v>
      </c>
      <c r="D327" s="1024" t="s">
        <v>2872</v>
      </c>
      <c r="E327" s="1024" t="s">
        <v>1155</v>
      </c>
      <c r="F327" s="1024" t="s">
        <v>2868</v>
      </c>
      <c r="G327" s="1024">
        <v>2781</v>
      </c>
      <c r="H327" s="1024">
        <v>4008</v>
      </c>
      <c r="I327" s="1024">
        <v>4784</v>
      </c>
      <c r="J327" s="1024">
        <v>5282</v>
      </c>
      <c r="K327" s="1024">
        <v>5860</v>
      </c>
      <c r="L327" s="1024">
        <v>6026</v>
      </c>
    </row>
    <row r="328" spans="1:12">
      <c r="A328" t="s">
        <v>3090</v>
      </c>
      <c r="B328" s="442" t="s">
        <v>3101</v>
      </c>
      <c r="C328" t="s">
        <v>1203</v>
      </c>
      <c r="D328" s="1024" t="s">
        <v>2872</v>
      </c>
      <c r="E328" s="1024" t="s">
        <v>1155</v>
      </c>
      <c r="F328" s="1024" t="s">
        <v>2868</v>
      </c>
      <c r="G328" s="1024">
        <v>16509</v>
      </c>
      <c r="H328" s="1024">
        <v>14807</v>
      </c>
      <c r="I328" s="1024">
        <v>15165</v>
      </c>
      <c r="J328" s="1024">
        <v>7909</v>
      </c>
      <c r="K328" s="1024">
        <v>5464</v>
      </c>
      <c r="L328" s="1024">
        <v>7341</v>
      </c>
    </row>
    <row r="329" spans="1:12">
      <c r="A329" t="s">
        <v>3091</v>
      </c>
      <c r="B329" s="442" t="s">
        <v>3101</v>
      </c>
      <c r="C329" t="s">
        <v>1204</v>
      </c>
      <c r="D329" s="1024" t="s">
        <v>2872</v>
      </c>
      <c r="E329" s="1024" t="s">
        <v>1155</v>
      </c>
      <c r="F329" s="1024" t="s">
        <v>2868</v>
      </c>
      <c r="G329" s="1024">
        <v>6730</v>
      </c>
      <c r="H329" s="1024">
        <v>6372</v>
      </c>
      <c r="I329" s="1024">
        <v>6627</v>
      </c>
      <c r="J329" s="1024">
        <v>6112</v>
      </c>
      <c r="K329" s="1024">
        <v>7886</v>
      </c>
      <c r="L329" s="1024">
        <v>6698</v>
      </c>
    </row>
    <row r="330" spans="1:12">
      <c r="A330" t="s">
        <v>3092</v>
      </c>
      <c r="B330" s="442" t="s">
        <v>3100</v>
      </c>
      <c r="C330" t="s">
        <v>1216</v>
      </c>
      <c r="D330" s="1024" t="s">
        <v>2872</v>
      </c>
      <c r="E330" s="1024" t="s">
        <v>1155</v>
      </c>
      <c r="F330" s="1024" t="s">
        <v>2868</v>
      </c>
      <c r="G330" s="1024" t="e">
        <v>#N/A</v>
      </c>
      <c r="H330" s="1024" t="e">
        <v>#N/A</v>
      </c>
      <c r="I330" s="1024" t="e">
        <v>#N/A</v>
      </c>
      <c r="J330" s="1024" t="e">
        <v>#N/A</v>
      </c>
      <c r="K330" s="1024" t="e">
        <v>#N/A</v>
      </c>
      <c r="L330" s="1024" t="e">
        <v>#N/A</v>
      </c>
    </row>
    <row r="331" spans="1:12">
      <c r="A331" t="s">
        <v>3093</v>
      </c>
      <c r="B331" s="442" t="s">
        <v>3100</v>
      </c>
      <c r="C331" t="s">
        <v>2696</v>
      </c>
      <c r="D331" s="1024" t="s">
        <v>2872</v>
      </c>
      <c r="E331" s="1024" t="s">
        <v>1155</v>
      </c>
      <c r="F331" s="1024" t="s">
        <v>2868</v>
      </c>
      <c r="G331" s="1024" t="e">
        <v>#N/A</v>
      </c>
      <c r="H331" s="1024" t="e">
        <v>#N/A</v>
      </c>
      <c r="I331" s="1024" t="e">
        <v>#N/A</v>
      </c>
      <c r="J331" s="1024" t="e">
        <v>#N/A</v>
      </c>
      <c r="K331" s="1024" t="e">
        <v>#N/A</v>
      </c>
      <c r="L331" s="1024" t="e">
        <v>#N/A</v>
      </c>
    </row>
    <row r="332" spans="1:12">
      <c r="A332" t="s">
        <v>3094</v>
      </c>
      <c r="B332" s="442" t="s">
        <v>3101</v>
      </c>
      <c r="C332" t="s">
        <v>1206</v>
      </c>
      <c r="D332" s="1024" t="s">
        <v>2872</v>
      </c>
      <c r="E332" s="1024" t="s">
        <v>1155</v>
      </c>
      <c r="F332" s="1024" t="s">
        <v>2868</v>
      </c>
      <c r="G332" s="1024">
        <v>0</v>
      </c>
      <c r="H332" s="1024">
        <v>0</v>
      </c>
      <c r="I332" s="1024">
        <v>0</v>
      </c>
      <c r="J332" s="1024">
        <v>0</v>
      </c>
      <c r="K332" s="1024">
        <v>0</v>
      </c>
      <c r="L332" s="1024">
        <v>0</v>
      </c>
    </row>
    <row r="333" spans="1:12">
      <c r="A333" t="s">
        <v>3095</v>
      </c>
      <c r="B333" s="442" t="s">
        <v>3100</v>
      </c>
      <c r="C333" t="s">
        <v>1217</v>
      </c>
      <c r="D333" s="1024" t="s">
        <v>2872</v>
      </c>
      <c r="E333" s="1024" t="s">
        <v>1155</v>
      </c>
      <c r="F333" s="1024" t="s">
        <v>2868</v>
      </c>
      <c r="G333" s="1024" t="e">
        <v>#N/A</v>
      </c>
      <c r="H333" s="1024" t="e">
        <v>#N/A</v>
      </c>
      <c r="I333" s="1024" t="e">
        <v>#N/A</v>
      </c>
      <c r="J333" s="1024" t="e">
        <v>#N/A</v>
      </c>
      <c r="K333" s="1024" t="e">
        <v>#N/A</v>
      </c>
      <c r="L333" s="1024" t="e">
        <v>#N/A</v>
      </c>
    </row>
    <row r="334" spans="1:12">
      <c r="A334" t="s">
        <v>3096</v>
      </c>
      <c r="B334" s="442" t="s">
        <v>3100</v>
      </c>
      <c r="C334" t="s">
        <v>1218</v>
      </c>
      <c r="D334" s="1024" t="s">
        <v>2872</v>
      </c>
      <c r="E334" s="1024" t="s">
        <v>1155</v>
      </c>
      <c r="F334" s="1024" t="s">
        <v>2868</v>
      </c>
      <c r="G334" s="1024" t="e">
        <v>#N/A</v>
      </c>
      <c r="H334" s="1024" t="e">
        <v>#N/A</v>
      </c>
      <c r="I334" s="1024" t="e">
        <v>#N/A</v>
      </c>
      <c r="J334" s="1024" t="e">
        <v>#N/A</v>
      </c>
      <c r="K334" s="1024" t="e">
        <v>#N/A</v>
      </c>
      <c r="L334" s="1024" t="e">
        <v>#N/A</v>
      </c>
    </row>
    <row r="335" spans="1:12">
      <c r="A335" t="s">
        <v>3097</v>
      </c>
      <c r="B335" s="442" t="s">
        <v>3101</v>
      </c>
      <c r="C335" t="s">
        <v>1207</v>
      </c>
      <c r="D335" s="1024" t="s">
        <v>2872</v>
      </c>
      <c r="E335" s="1024" t="s">
        <v>1155</v>
      </c>
      <c r="F335" s="1024" t="s">
        <v>2868</v>
      </c>
      <c r="G335" s="1024">
        <v>2869</v>
      </c>
      <c r="H335" s="1024">
        <v>3182</v>
      </c>
      <c r="I335" s="1024">
        <v>4600</v>
      </c>
      <c r="J335" s="1024">
        <v>5257</v>
      </c>
      <c r="K335" s="1024">
        <v>7331</v>
      </c>
      <c r="L335" s="1024">
        <v>8534</v>
      </c>
    </row>
    <row r="336" spans="1:12">
      <c r="A336" t="s">
        <v>3098</v>
      </c>
      <c r="B336" s="442" t="s">
        <v>3101</v>
      </c>
      <c r="C336" t="s">
        <v>1221</v>
      </c>
      <c r="D336" s="1024" t="s">
        <v>2872</v>
      </c>
      <c r="E336" s="1024" t="s">
        <v>1155</v>
      </c>
      <c r="F336" s="1024" t="s">
        <v>2868</v>
      </c>
      <c r="G336" s="1024">
        <v>78155</v>
      </c>
      <c r="H336" s="1024">
        <v>85284</v>
      </c>
      <c r="I336" s="1024">
        <v>86942</v>
      </c>
      <c r="J336" s="1024">
        <v>99561</v>
      </c>
      <c r="K336" s="1024">
        <v>81053</v>
      </c>
      <c r="L336" s="1024">
        <v>98970</v>
      </c>
    </row>
    <row r="337" spans="1:12">
      <c r="A337" t="s">
        <v>3099</v>
      </c>
      <c r="B337" s="442" t="s">
        <v>3100</v>
      </c>
      <c r="C337" t="s">
        <v>1219</v>
      </c>
      <c r="D337" s="1024" t="s">
        <v>2872</v>
      </c>
      <c r="E337" s="1024" t="s">
        <v>1155</v>
      </c>
      <c r="F337" s="1024" t="s">
        <v>2868</v>
      </c>
      <c r="G337" s="1024" t="e">
        <v>#N/A</v>
      </c>
      <c r="H337" s="1024" t="e">
        <v>#N/A</v>
      </c>
      <c r="I337" s="1024" t="e">
        <v>#N/A</v>
      </c>
      <c r="J337" s="1024" t="e">
        <v>#N/A</v>
      </c>
      <c r="K337" s="1024" t="e">
        <v>#N/A</v>
      </c>
      <c r="L337" s="1024" t="e">
        <v>#N/A</v>
      </c>
    </row>
  </sheetData>
  <pageMargins left="0.7" right="0.7" top="0.78740157499999996" bottom="0.78740157499999996" header="0.3" footer="0.3"/>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1"/>
  </sheetPr>
  <dimension ref="A1:P20007"/>
  <sheetViews>
    <sheetView topLeftCell="A268" zoomScale="70" zoomScaleNormal="70" workbookViewId="0">
      <selection activeCell="M17" sqref="M17"/>
    </sheetView>
  </sheetViews>
  <sheetFormatPr defaultColWidth="9.1796875" defaultRowHeight="12.5"/>
  <cols>
    <col min="1" max="1" width="42.7265625" style="277" customWidth="1"/>
    <col min="2" max="2" width="21.1796875" style="58" bestFit="1" customWidth="1"/>
    <col min="3" max="3" width="7.7265625" style="58" customWidth="1"/>
    <col min="4" max="4" width="24.26953125" style="58" bestFit="1" customWidth="1"/>
    <col min="5" max="5" width="12.26953125" style="58" bestFit="1" customWidth="1"/>
    <col min="6" max="9" width="9.1796875" style="58"/>
    <col min="10" max="10" width="11.7265625" style="282" bestFit="1" customWidth="1"/>
    <col min="11" max="11" width="17.453125" style="58" customWidth="1"/>
    <col min="12" max="12" width="22.7265625" style="58" customWidth="1"/>
    <col min="13" max="13" width="14" style="281" customWidth="1"/>
    <col min="14" max="14" width="41" style="58" bestFit="1" customWidth="1"/>
    <col min="15" max="15" width="62.7265625" style="58" customWidth="1"/>
    <col min="16" max="16384" width="9.1796875" style="58"/>
  </cols>
  <sheetData>
    <row r="1" spans="1:16">
      <c r="A1" s="277" t="s">
        <v>1352</v>
      </c>
      <c r="B1" s="58" t="s">
        <v>515</v>
      </c>
      <c r="C1" s="58" t="s">
        <v>516</v>
      </c>
      <c r="D1" s="58" t="s">
        <v>517</v>
      </c>
      <c r="E1" s="58" t="s">
        <v>518</v>
      </c>
      <c r="F1" s="58" t="s">
        <v>519</v>
      </c>
      <c r="G1" s="58" t="s">
        <v>520</v>
      </c>
      <c r="H1" s="58" t="s">
        <v>521</v>
      </c>
      <c r="I1" s="58" t="s">
        <v>1196</v>
      </c>
      <c r="J1" s="282" t="s">
        <v>1353</v>
      </c>
      <c r="K1" s="58" t="s">
        <v>523</v>
      </c>
      <c r="L1" s="58" t="s">
        <v>524</v>
      </c>
      <c r="M1" s="281" t="s">
        <v>525</v>
      </c>
      <c r="N1" s="58" t="s">
        <v>526</v>
      </c>
      <c r="O1" s="58" t="s">
        <v>527</v>
      </c>
      <c r="P1" s="434" t="s">
        <v>2352</v>
      </c>
    </row>
    <row r="2" spans="1:16">
      <c r="A2" s="277" t="str">
        <f>B2&amp;"-"&amp;C2&amp;"-"&amp;D2&amp;"-"&amp;I2</f>
        <v>Austria-2005-0-1-1000 m3</v>
      </c>
      <c r="B2" s="58" t="s">
        <v>1140</v>
      </c>
      <c r="C2" s="58">
        <v>2005</v>
      </c>
      <c r="D2" s="58" t="s">
        <v>528</v>
      </c>
      <c r="E2" s="58" t="s">
        <v>529</v>
      </c>
      <c r="F2" s="58" t="s">
        <v>530</v>
      </c>
      <c r="I2" s="58" t="s">
        <v>531</v>
      </c>
      <c r="J2" s="282">
        <v>14442.967062830483</v>
      </c>
      <c r="K2" s="58" t="s">
        <v>1235</v>
      </c>
      <c r="N2" s="58" t="s">
        <v>2698</v>
      </c>
      <c r="O2" s="58" t="s">
        <v>532</v>
      </c>
    </row>
    <row r="3" spans="1:16">
      <c r="A3" s="277" t="str">
        <f t="shared" ref="A3:A33" si="0">B3&amp;"-"&amp;C3&amp;"-"&amp;D3&amp;"-"&amp;I3</f>
        <v>Belarus-2005-0-1-1000 m3</v>
      </c>
      <c r="B3" s="58" t="s">
        <v>1210</v>
      </c>
      <c r="C3" s="58">
        <v>2005</v>
      </c>
      <c r="D3" s="58" t="s">
        <v>528</v>
      </c>
      <c r="E3" s="58" t="s">
        <v>529</v>
      </c>
      <c r="F3" s="58" t="s">
        <v>530</v>
      </c>
      <c r="I3" s="58" t="s">
        <v>531</v>
      </c>
      <c r="J3" s="282" t="s">
        <v>1235</v>
      </c>
      <c r="K3" s="58" t="s">
        <v>1235</v>
      </c>
      <c r="N3" s="58" t="s">
        <v>2698</v>
      </c>
      <c r="O3" s="58" t="s">
        <v>532</v>
      </c>
    </row>
    <row r="4" spans="1:16">
      <c r="A4" s="277" t="str">
        <f t="shared" si="0"/>
        <v>Belgium-2005-0-1-1000 m3</v>
      </c>
      <c r="B4" s="58" t="s">
        <v>1141</v>
      </c>
      <c r="C4" s="58">
        <v>2005</v>
      </c>
      <c r="D4" s="58" t="s">
        <v>528</v>
      </c>
      <c r="E4" s="58" t="s">
        <v>529</v>
      </c>
      <c r="F4" s="58" t="s">
        <v>530</v>
      </c>
      <c r="I4" s="58" t="s">
        <v>531</v>
      </c>
      <c r="J4" s="282" t="s">
        <v>1235</v>
      </c>
      <c r="K4" s="58" t="s">
        <v>1235</v>
      </c>
      <c r="N4" s="58" t="s">
        <v>2698</v>
      </c>
      <c r="O4" s="58" t="s">
        <v>532</v>
      </c>
    </row>
    <row r="5" spans="1:16">
      <c r="A5" s="277" t="str">
        <f t="shared" si="0"/>
        <v>Bosnia and Herzegovina-2005-0-1-1000 m3</v>
      </c>
      <c r="B5" s="58" t="s">
        <v>1033</v>
      </c>
      <c r="C5" s="58">
        <v>2005</v>
      </c>
      <c r="D5" s="58" t="s">
        <v>528</v>
      </c>
      <c r="E5" s="58" t="s">
        <v>529</v>
      </c>
      <c r="F5" s="58" t="s">
        <v>530</v>
      </c>
      <c r="I5" s="58" t="s">
        <v>531</v>
      </c>
      <c r="J5" s="282" t="s">
        <v>1235</v>
      </c>
      <c r="K5" s="58" t="s">
        <v>1235</v>
      </c>
      <c r="N5" s="58" t="s">
        <v>2698</v>
      </c>
      <c r="O5" s="58" t="s">
        <v>532</v>
      </c>
    </row>
    <row r="6" spans="1:16">
      <c r="A6" s="277" t="str">
        <f t="shared" si="0"/>
        <v>Canada-2005-0-1-1000 m3</v>
      </c>
      <c r="B6" s="58" t="s">
        <v>1220</v>
      </c>
      <c r="C6" s="58">
        <v>2005</v>
      </c>
      <c r="D6" s="58" t="s">
        <v>528</v>
      </c>
      <c r="E6" s="58" t="s">
        <v>529</v>
      </c>
      <c r="F6" s="58" t="s">
        <v>530</v>
      </c>
      <c r="I6" s="58" t="s">
        <v>531</v>
      </c>
      <c r="J6" s="282">
        <v>47810</v>
      </c>
      <c r="K6" s="58" t="s">
        <v>1235</v>
      </c>
      <c r="N6" s="58" t="s">
        <v>2698</v>
      </c>
      <c r="O6" s="58" t="s">
        <v>532</v>
      </c>
    </row>
    <row r="7" spans="1:16">
      <c r="A7" s="277" t="str">
        <f t="shared" si="0"/>
        <v>Cyprus-2005-0-1-1000 m3</v>
      </c>
      <c r="B7" s="58" t="s">
        <v>1036</v>
      </c>
      <c r="C7" s="58">
        <v>2005</v>
      </c>
      <c r="D7" s="58" t="s">
        <v>528</v>
      </c>
      <c r="E7" s="58" t="s">
        <v>529</v>
      </c>
      <c r="F7" s="58" t="s">
        <v>530</v>
      </c>
      <c r="I7" s="58" t="s">
        <v>531</v>
      </c>
      <c r="J7" s="282" t="s">
        <v>1235</v>
      </c>
      <c r="K7" s="58" t="s">
        <v>1235</v>
      </c>
      <c r="N7" s="58" t="s">
        <v>2698</v>
      </c>
      <c r="O7" s="58" t="s">
        <v>532</v>
      </c>
    </row>
    <row r="8" spans="1:16">
      <c r="A8" s="277" t="str">
        <f t="shared" si="0"/>
        <v>Czech Republic-2005-0-1-1000 m3</v>
      </c>
      <c r="B8" s="58" t="s">
        <v>1037</v>
      </c>
      <c r="C8" s="58">
        <v>2005</v>
      </c>
      <c r="D8" s="58" t="s">
        <v>528</v>
      </c>
      <c r="E8" s="58" t="s">
        <v>529</v>
      </c>
      <c r="F8" s="58" t="s">
        <v>530</v>
      </c>
      <c r="I8" s="58" t="s">
        <v>531</v>
      </c>
      <c r="J8" s="282">
        <v>7939</v>
      </c>
      <c r="K8" s="58" t="s">
        <v>1235</v>
      </c>
      <c r="N8" s="58" t="s">
        <v>2698</v>
      </c>
      <c r="O8" s="58" t="s">
        <v>532</v>
      </c>
    </row>
    <row r="9" spans="1:16">
      <c r="A9" s="277" t="str">
        <f t="shared" si="0"/>
        <v>Estonia-2005-0-1-1000 m3</v>
      </c>
      <c r="B9" s="58" t="s">
        <v>1039</v>
      </c>
      <c r="C9" s="58">
        <v>2005</v>
      </c>
      <c r="D9" s="58" t="s">
        <v>528</v>
      </c>
      <c r="E9" s="58" t="s">
        <v>529</v>
      </c>
      <c r="F9" s="58" t="s">
        <v>530</v>
      </c>
      <c r="I9" s="58" t="s">
        <v>531</v>
      </c>
      <c r="J9" s="282" t="s">
        <v>1235</v>
      </c>
      <c r="K9" s="58" t="s">
        <v>1235</v>
      </c>
      <c r="N9" s="58" t="s">
        <v>2698</v>
      </c>
      <c r="O9" s="58" t="s">
        <v>532</v>
      </c>
    </row>
    <row r="10" spans="1:16">
      <c r="A10" s="277" t="str">
        <f t="shared" si="0"/>
        <v>Finland-2005-0-1-1000 m3</v>
      </c>
      <c r="B10" s="58" t="s">
        <v>1040</v>
      </c>
      <c r="C10" s="58">
        <v>2005</v>
      </c>
      <c r="D10" s="58" t="s">
        <v>528</v>
      </c>
      <c r="E10" s="58" t="s">
        <v>529</v>
      </c>
      <c r="F10" s="58" t="s">
        <v>530</v>
      </c>
      <c r="I10" s="58" t="s">
        <v>531</v>
      </c>
      <c r="J10" s="282">
        <v>32913.102645874256</v>
      </c>
      <c r="K10" s="58" t="s">
        <v>1235</v>
      </c>
      <c r="N10" s="58" t="s">
        <v>2698</v>
      </c>
      <c r="O10" s="58" t="s">
        <v>532</v>
      </c>
    </row>
    <row r="11" spans="1:16">
      <c r="A11" s="277" t="str">
        <f t="shared" si="0"/>
        <v>France-2005-0-1-1000 m3</v>
      </c>
      <c r="B11" s="58" t="s">
        <v>1041</v>
      </c>
      <c r="C11" s="58">
        <v>2005</v>
      </c>
      <c r="D11" s="58" t="s">
        <v>528</v>
      </c>
      <c r="E11" s="58" t="s">
        <v>529</v>
      </c>
      <c r="F11" s="58" t="s">
        <v>530</v>
      </c>
      <c r="I11" s="58" t="s">
        <v>531</v>
      </c>
      <c r="J11" s="282">
        <v>41265.119718309856</v>
      </c>
      <c r="K11" s="58" t="s">
        <v>1235</v>
      </c>
      <c r="N11" s="58" t="s">
        <v>2698</v>
      </c>
      <c r="O11" s="58" t="s">
        <v>532</v>
      </c>
    </row>
    <row r="12" spans="1:16">
      <c r="A12" s="277" t="str">
        <f t="shared" si="0"/>
        <v>Germany-2005-0-1-1000 m3</v>
      </c>
      <c r="B12" s="58" t="s">
        <v>1042</v>
      </c>
      <c r="C12" s="58">
        <v>2005</v>
      </c>
      <c r="D12" s="58" t="s">
        <v>528</v>
      </c>
      <c r="E12" s="58" t="s">
        <v>529</v>
      </c>
      <c r="F12" s="58" t="s">
        <v>530</v>
      </c>
      <c r="I12" s="58" t="s">
        <v>531</v>
      </c>
      <c r="J12" s="282">
        <v>30270.6</v>
      </c>
      <c r="K12" s="58" t="s">
        <v>1235</v>
      </c>
      <c r="N12" s="58" t="s">
        <v>2698</v>
      </c>
      <c r="O12" s="58" t="s">
        <v>532</v>
      </c>
    </row>
    <row r="13" spans="1:16">
      <c r="A13" s="277" t="str">
        <f t="shared" si="0"/>
        <v>Ireland-2005-0-1-1000 m3</v>
      </c>
      <c r="B13" s="58" t="s">
        <v>1045</v>
      </c>
      <c r="C13" s="58">
        <v>2005</v>
      </c>
      <c r="D13" s="58" t="s">
        <v>528</v>
      </c>
      <c r="E13" s="58" t="s">
        <v>529</v>
      </c>
      <c r="F13" s="58" t="s">
        <v>530</v>
      </c>
      <c r="I13" s="58" t="s">
        <v>531</v>
      </c>
      <c r="J13" s="282" t="s">
        <v>1235</v>
      </c>
      <c r="K13" s="58" t="s">
        <v>1235</v>
      </c>
      <c r="N13" s="58" t="s">
        <v>2698</v>
      </c>
      <c r="O13" s="58" t="s">
        <v>532</v>
      </c>
    </row>
    <row r="14" spans="1:16">
      <c r="A14" s="277" t="str">
        <f t="shared" si="0"/>
        <v>Italy-2005-0-1-1000 m3</v>
      </c>
      <c r="B14" s="58" t="s">
        <v>1047</v>
      </c>
      <c r="C14" s="58">
        <v>2005</v>
      </c>
      <c r="D14" s="58" t="s">
        <v>528</v>
      </c>
      <c r="E14" s="58" t="s">
        <v>529</v>
      </c>
      <c r="F14" s="58" t="s">
        <v>530</v>
      </c>
      <c r="I14" s="58" t="s">
        <v>531</v>
      </c>
      <c r="J14" s="282" t="s">
        <v>1235</v>
      </c>
      <c r="K14" s="58" t="s">
        <v>1235</v>
      </c>
      <c r="N14" s="58" t="s">
        <v>2698</v>
      </c>
      <c r="O14" s="58" t="s">
        <v>532</v>
      </c>
    </row>
    <row r="15" spans="1:16">
      <c r="A15" s="277" t="str">
        <f t="shared" si="0"/>
        <v>Latvia-2005-0-1-1000 m3</v>
      </c>
      <c r="B15" s="58" t="s">
        <v>1048</v>
      </c>
      <c r="C15" s="58">
        <v>2005</v>
      </c>
      <c r="D15" s="58" t="s">
        <v>528</v>
      </c>
      <c r="E15" s="58" t="s">
        <v>529</v>
      </c>
      <c r="F15" s="58" t="s">
        <v>530</v>
      </c>
      <c r="I15" s="58" t="s">
        <v>531</v>
      </c>
      <c r="J15" s="282" t="s">
        <v>1235</v>
      </c>
      <c r="K15" s="58" t="s">
        <v>1235</v>
      </c>
      <c r="N15" s="58" t="s">
        <v>2698</v>
      </c>
      <c r="O15" s="58" t="s">
        <v>532</v>
      </c>
    </row>
    <row r="16" spans="1:16">
      <c r="A16" s="277" t="str">
        <f t="shared" si="0"/>
        <v>Liechtenstein-2005-0-1-1000 m3</v>
      </c>
      <c r="B16" s="58" t="s">
        <v>1049</v>
      </c>
      <c r="C16" s="58">
        <v>2005</v>
      </c>
      <c r="D16" s="58" t="s">
        <v>528</v>
      </c>
      <c r="E16" s="58" t="s">
        <v>529</v>
      </c>
      <c r="F16" s="58" t="s">
        <v>530</v>
      </c>
      <c r="I16" s="58" t="s">
        <v>531</v>
      </c>
      <c r="J16" s="282" t="s">
        <v>1235</v>
      </c>
      <c r="K16" s="58" t="s">
        <v>1235</v>
      </c>
      <c r="N16" s="58" t="s">
        <v>2698</v>
      </c>
      <c r="O16" s="58" t="s">
        <v>532</v>
      </c>
    </row>
    <row r="17" spans="1:15">
      <c r="A17" s="277" t="str">
        <f t="shared" si="0"/>
        <v>Lithuania-2005-0-1-1000 m3</v>
      </c>
      <c r="B17" s="58" t="s">
        <v>1050</v>
      </c>
      <c r="C17" s="58">
        <v>2005</v>
      </c>
      <c r="D17" s="58" t="s">
        <v>528</v>
      </c>
      <c r="E17" s="58" t="s">
        <v>529</v>
      </c>
      <c r="F17" s="58" t="s">
        <v>530</v>
      </c>
      <c r="I17" s="58" t="s">
        <v>531</v>
      </c>
      <c r="J17" s="282">
        <v>3208.64</v>
      </c>
      <c r="K17" s="58" t="s">
        <v>1235</v>
      </c>
      <c r="N17" s="58" t="s">
        <v>2698</v>
      </c>
      <c r="O17" s="58" t="s">
        <v>532</v>
      </c>
    </row>
    <row r="18" spans="1:15">
      <c r="A18" s="277" t="str">
        <f t="shared" si="0"/>
        <v>Netherlands-2005-0-1-1000 m3</v>
      </c>
      <c r="B18" s="58" t="s">
        <v>1052</v>
      </c>
      <c r="C18" s="58">
        <v>2005</v>
      </c>
      <c r="D18" s="58" t="s">
        <v>528</v>
      </c>
      <c r="E18" s="58" t="s">
        <v>529</v>
      </c>
      <c r="F18" s="58" t="s">
        <v>530</v>
      </c>
      <c r="I18" s="58" t="s">
        <v>531</v>
      </c>
      <c r="J18" s="282">
        <v>1962</v>
      </c>
      <c r="K18" s="58" t="s">
        <v>1235</v>
      </c>
      <c r="N18" s="58" t="s">
        <v>2698</v>
      </c>
      <c r="O18" s="58" t="s">
        <v>532</v>
      </c>
    </row>
    <row r="19" spans="1:15">
      <c r="A19" s="277" t="str">
        <f t="shared" si="0"/>
        <v>Norway-2005-0-1-1000 m3</v>
      </c>
      <c r="B19" s="58" t="s">
        <v>1053</v>
      </c>
      <c r="C19" s="58">
        <v>2005</v>
      </c>
      <c r="D19" s="58" t="s">
        <v>528</v>
      </c>
      <c r="E19" s="58" t="s">
        <v>529</v>
      </c>
      <c r="F19" s="58" t="s">
        <v>530</v>
      </c>
      <c r="I19" s="58" t="s">
        <v>531</v>
      </c>
      <c r="J19" s="282">
        <v>5772.8</v>
      </c>
      <c r="K19" s="58" t="s">
        <v>1235</v>
      </c>
      <c r="N19" s="58" t="s">
        <v>2698</v>
      </c>
      <c r="O19" s="58" t="s">
        <v>532</v>
      </c>
    </row>
    <row r="20" spans="1:15">
      <c r="A20" s="277" t="str">
        <f t="shared" si="0"/>
        <v>Russian Federation-2005-0-1-1000 m3</v>
      </c>
      <c r="B20" s="58" t="s">
        <v>1215</v>
      </c>
      <c r="C20" s="58">
        <v>2005</v>
      </c>
      <c r="D20" s="58" t="s">
        <v>528</v>
      </c>
      <c r="E20" s="58" t="s">
        <v>529</v>
      </c>
      <c r="F20" s="58" t="s">
        <v>530</v>
      </c>
      <c r="I20" s="58" t="s">
        <v>531</v>
      </c>
      <c r="J20" s="282" t="s">
        <v>1235</v>
      </c>
      <c r="K20" s="58" t="s">
        <v>1235</v>
      </c>
      <c r="N20" s="58" t="s">
        <v>2698</v>
      </c>
      <c r="O20" s="58" t="s">
        <v>532</v>
      </c>
    </row>
    <row r="21" spans="1:15">
      <c r="A21" s="277" t="str">
        <f t="shared" si="0"/>
        <v>Serbia-2005-0-1-1000 m3</v>
      </c>
      <c r="B21" s="58" t="s">
        <v>1199</v>
      </c>
      <c r="C21" s="58">
        <v>2005</v>
      </c>
      <c r="D21" s="58" t="s">
        <v>528</v>
      </c>
      <c r="E21" s="58" t="s">
        <v>529</v>
      </c>
      <c r="F21" s="58" t="s">
        <v>530</v>
      </c>
      <c r="I21" s="58" t="s">
        <v>531</v>
      </c>
      <c r="J21" s="282" t="s">
        <v>1235</v>
      </c>
      <c r="K21" s="58" t="s">
        <v>1235</v>
      </c>
      <c r="N21" s="58" t="s">
        <v>2698</v>
      </c>
      <c r="O21" s="58" t="s">
        <v>532</v>
      </c>
    </row>
    <row r="22" spans="1:15">
      <c r="A22" s="277" t="str">
        <f t="shared" si="0"/>
        <v>Slovak Republic-2005-0-1-1000 m3</v>
      </c>
      <c r="B22" s="58" t="s">
        <v>1354</v>
      </c>
      <c r="C22" s="58">
        <v>2005</v>
      </c>
      <c r="D22" s="58" t="s">
        <v>528</v>
      </c>
      <c r="E22" s="58" t="s">
        <v>529</v>
      </c>
      <c r="F22" s="58" t="s">
        <v>530</v>
      </c>
      <c r="I22" s="58" t="s">
        <v>531</v>
      </c>
      <c r="J22" s="282" t="s">
        <v>1235</v>
      </c>
      <c r="K22" s="58" t="s">
        <v>1235</v>
      </c>
      <c r="N22" s="58" t="s">
        <v>2698</v>
      </c>
      <c r="O22" s="58" t="s">
        <v>532</v>
      </c>
    </row>
    <row r="23" spans="1:15">
      <c r="A23" s="277" t="str">
        <f t="shared" si="0"/>
        <v>Slovenia-2005-0-1-1000 m3</v>
      </c>
      <c r="B23" s="58" t="s">
        <v>1201</v>
      </c>
      <c r="C23" s="58">
        <v>2005</v>
      </c>
      <c r="D23" s="58" t="s">
        <v>528</v>
      </c>
      <c r="E23" s="58" t="s">
        <v>529</v>
      </c>
      <c r="F23" s="58" t="s">
        <v>530</v>
      </c>
      <c r="I23" s="58" t="s">
        <v>531</v>
      </c>
      <c r="J23" s="282">
        <v>2213.6010000000001</v>
      </c>
      <c r="K23" s="58" t="s">
        <v>1235</v>
      </c>
      <c r="N23" s="58" t="s">
        <v>2698</v>
      </c>
      <c r="O23" s="58" t="s">
        <v>532</v>
      </c>
    </row>
    <row r="24" spans="1:15">
      <c r="A24" s="277" t="str">
        <f t="shared" si="0"/>
        <v>Sweden-2005-0-1-1000 m3</v>
      </c>
      <c r="B24" s="58" t="s">
        <v>1203</v>
      </c>
      <c r="C24" s="58">
        <v>2005</v>
      </c>
      <c r="D24" s="58" t="s">
        <v>528</v>
      </c>
      <c r="E24" s="58" t="s">
        <v>529</v>
      </c>
      <c r="F24" s="58" t="s">
        <v>530</v>
      </c>
      <c r="I24" s="58" t="s">
        <v>531</v>
      </c>
      <c r="J24" s="282">
        <v>39377.098755832034</v>
      </c>
      <c r="K24" s="58" t="s">
        <v>1235</v>
      </c>
      <c r="N24" s="58" t="s">
        <v>2698</v>
      </c>
      <c r="O24" s="58" t="s">
        <v>532</v>
      </c>
    </row>
    <row r="25" spans="1:15">
      <c r="A25" s="277" t="str">
        <f t="shared" si="0"/>
        <v>Switzerland-2005-0-1-1000 m3</v>
      </c>
      <c r="B25" s="58" t="s">
        <v>1204</v>
      </c>
      <c r="C25" s="58">
        <v>2005</v>
      </c>
      <c r="D25" s="58" t="s">
        <v>528</v>
      </c>
      <c r="E25" s="58" t="s">
        <v>529</v>
      </c>
      <c r="F25" s="58" t="s">
        <v>530</v>
      </c>
      <c r="I25" s="58" t="s">
        <v>531</v>
      </c>
      <c r="J25" s="282">
        <v>3784.8040000000001</v>
      </c>
      <c r="K25" s="58" t="s">
        <v>1235</v>
      </c>
      <c r="N25" s="58" t="s">
        <v>2698</v>
      </c>
      <c r="O25" s="58" t="s">
        <v>532</v>
      </c>
    </row>
    <row r="26" spans="1:15">
      <c r="A26" s="277" t="str">
        <f t="shared" si="0"/>
        <v>Turkey-2005-0-1-1000 m3</v>
      </c>
      <c r="B26" s="58" t="s">
        <v>1206</v>
      </c>
      <c r="C26" s="58">
        <v>2005</v>
      </c>
      <c r="D26" s="58" t="s">
        <v>528</v>
      </c>
      <c r="E26" s="58" t="s">
        <v>529</v>
      </c>
      <c r="F26" s="58" t="s">
        <v>530</v>
      </c>
      <c r="I26" s="58" t="s">
        <v>531</v>
      </c>
      <c r="J26" s="282">
        <v>10800</v>
      </c>
      <c r="K26" s="58" t="s">
        <v>1235</v>
      </c>
      <c r="N26" s="58" t="s">
        <v>2698</v>
      </c>
      <c r="O26" s="58" t="s">
        <v>532</v>
      </c>
    </row>
    <row r="27" spans="1:15">
      <c r="A27" s="277" t="str">
        <f t="shared" si="0"/>
        <v>United Kingdom-2005-0-1-1000 m3</v>
      </c>
      <c r="B27" s="58" t="s">
        <v>1207</v>
      </c>
      <c r="C27" s="58">
        <v>2005</v>
      </c>
      <c r="D27" s="58" t="s">
        <v>528</v>
      </c>
      <c r="E27" s="58" t="s">
        <v>529</v>
      </c>
      <c r="F27" s="58" t="s">
        <v>530</v>
      </c>
      <c r="I27" s="58" t="s">
        <v>531</v>
      </c>
      <c r="J27" s="282">
        <v>1562.1</v>
      </c>
      <c r="K27" s="58" t="s">
        <v>1235</v>
      </c>
      <c r="N27" s="58" t="s">
        <v>2698</v>
      </c>
      <c r="O27" s="58" t="s">
        <v>532</v>
      </c>
    </row>
    <row r="28" spans="1:15">
      <c r="A28" s="277" t="str">
        <f t="shared" si="0"/>
        <v>United States-2005-0-1-1000 m3</v>
      </c>
      <c r="B28" s="58" t="s">
        <v>1221</v>
      </c>
      <c r="C28" s="58">
        <v>2005</v>
      </c>
      <c r="D28" s="58" t="s">
        <v>528</v>
      </c>
      <c r="E28" s="58" t="s">
        <v>529</v>
      </c>
      <c r="F28" s="58" t="s">
        <v>530</v>
      </c>
      <c r="I28" s="58" t="s">
        <v>531</v>
      </c>
      <c r="J28" s="282" t="s">
        <v>1235</v>
      </c>
      <c r="K28" s="58" t="s">
        <v>1235</v>
      </c>
      <c r="N28" s="58" t="s">
        <v>2698</v>
      </c>
      <c r="O28" s="58" t="s">
        <v>532</v>
      </c>
    </row>
    <row r="29" spans="1:15">
      <c r="A29" s="277" t="str">
        <f t="shared" si="0"/>
        <v>Albania-2007-0-2-1000 m3</v>
      </c>
      <c r="B29" s="58" t="s">
        <v>1139</v>
      </c>
      <c r="C29" s="58">
        <v>2007</v>
      </c>
      <c r="D29" s="58" t="s">
        <v>533</v>
      </c>
      <c r="E29" s="58" t="s">
        <v>529</v>
      </c>
      <c r="F29" s="58" t="s">
        <v>530</v>
      </c>
      <c r="I29" s="58" t="s">
        <v>531</v>
      </c>
      <c r="J29" s="282" t="s">
        <v>1355</v>
      </c>
      <c r="K29" s="58" t="s">
        <v>1235</v>
      </c>
      <c r="N29" s="58" t="s">
        <v>2698</v>
      </c>
      <c r="O29" s="58" t="s">
        <v>534</v>
      </c>
    </row>
    <row r="30" spans="1:15">
      <c r="A30" s="277" t="str">
        <f t="shared" si="0"/>
        <v>Armenia-2007-0-2-1000 m3</v>
      </c>
      <c r="B30" s="58" t="s">
        <v>1208</v>
      </c>
      <c r="C30" s="58">
        <v>2007</v>
      </c>
      <c r="D30" s="58" t="s">
        <v>533</v>
      </c>
      <c r="E30" s="58" t="s">
        <v>529</v>
      </c>
      <c r="F30" s="58" t="s">
        <v>530</v>
      </c>
      <c r="I30" s="58" t="s">
        <v>531</v>
      </c>
      <c r="J30" s="282" t="s">
        <v>1355</v>
      </c>
      <c r="K30" s="58" t="s">
        <v>1235</v>
      </c>
      <c r="N30" s="58" t="s">
        <v>2698</v>
      </c>
      <c r="O30" s="58" t="s">
        <v>534</v>
      </c>
    </row>
    <row r="31" spans="1:15">
      <c r="A31" s="277" t="str">
        <f t="shared" si="0"/>
        <v>Austria-2007-0-2-1000 m3</v>
      </c>
      <c r="B31" s="58" t="s">
        <v>1140</v>
      </c>
      <c r="C31" s="58">
        <v>2007</v>
      </c>
      <c r="D31" s="58" t="s">
        <v>533</v>
      </c>
      <c r="E31" s="58" t="s">
        <v>529</v>
      </c>
      <c r="F31" s="58" t="s">
        <v>530</v>
      </c>
      <c r="I31" s="58" t="s">
        <v>531</v>
      </c>
      <c r="J31" s="282">
        <v>17603.815309410515</v>
      </c>
      <c r="K31" s="58" t="s">
        <v>1235</v>
      </c>
      <c r="N31" s="58" t="s">
        <v>2698</v>
      </c>
      <c r="O31" s="58" t="s">
        <v>534</v>
      </c>
    </row>
    <row r="32" spans="1:15">
      <c r="A32" s="277" t="str">
        <f t="shared" si="0"/>
        <v>Belarus-2007-0-2-1000 m3</v>
      </c>
      <c r="B32" s="58" t="s">
        <v>1210</v>
      </c>
      <c r="C32" s="58">
        <v>2007</v>
      </c>
      <c r="D32" s="58" t="s">
        <v>533</v>
      </c>
      <c r="E32" s="58" t="s">
        <v>529</v>
      </c>
      <c r="F32" s="58" t="s">
        <v>530</v>
      </c>
      <c r="I32" s="58" t="s">
        <v>531</v>
      </c>
      <c r="J32" s="282" t="s">
        <v>1355</v>
      </c>
      <c r="K32" s="58" t="s">
        <v>1235</v>
      </c>
      <c r="N32" s="58" t="s">
        <v>2698</v>
      </c>
      <c r="O32" s="58" t="s">
        <v>534</v>
      </c>
    </row>
    <row r="33" spans="1:15">
      <c r="A33" s="277" t="str">
        <f t="shared" si="0"/>
        <v>Belgium-2007-0-2-1000 m3</v>
      </c>
      <c r="B33" s="58" t="s">
        <v>1141</v>
      </c>
      <c r="C33" s="58">
        <v>2007</v>
      </c>
      <c r="D33" s="58" t="s">
        <v>533</v>
      </c>
      <c r="E33" s="58" t="s">
        <v>529</v>
      </c>
      <c r="F33" s="58" t="s">
        <v>530</v>
      </c>
      <c r="I33" s="58" t="s">
        <v>531</v>
      </c>
      <c r="J33" s="282" t="s">
        <v>1355</v>
      </c>
      <c r="K33" s="58" t="s">
        <v>1235</v>
      </c>
      <c r="N33" s="58" t="s">
        <v>2698</v>
      </c>
      <c r="O33" s="58" t="s">
        <v>534</v>
      </c>
    </row>
    <row r="34" spans="1:15">
      <c r="A34" s="277" t="str">
        <f t="shared" ref="A34:A65" si="1">B34&amp;"-"&amp;C34&amp;"-"&amp;D34&amp;"-"&amp;I34</f>
        <v>Bosnia and Herzegovina-2007-0-2-1000 m3</v>
      </c>
      <c r="B34" s="58" t="s">
        <v>1033</v>
      </c>
      <c r="C34" s="58">
        <v>2007</v>
      </c>
      <c r="D34" s="58" t="s">
        <v>533</v>
      </c>
      <c r="E34" s="58" t="s">
        <v>529</v>
      </c>
      <c r="F34" s="58" t="s">
        <v>530</v>
      </c>
      <c r="I34" s="58" t="s">
        <v>531</v>
      </c>
      <c r="J34" s="282" t="s">
        <v>1355</v>
      </c>
      <c r="K34" s="58" t="s">
        <v>1235</v>
      </c>
      <c r="N34" s="58" t="s">
        <v>2698</v>
      </c>
      <c r="O34" s="58" t="s">
        <v>534</v>
      </c>
    </row>
    <row r="35" spans="1:15">
      <c r="A35" s="277" t="str">
        <f t="shared" si="1"/>
        <v>Bulgaria-2007-0-2-1000 m3</v>
      </c>
      <c r="B35" s="58" t="s">
        <v>1034</v>
      </c>
      <c r="C35" s="58">
        <v>2007</v>
      </c>
      <c r="D35" s="58" t="s">
        <v>533</v>
      </c>
      <c r="E35" s="58" t="s">
        <v>529</v>
      </c>
      <c r="F35" s="58" t="s">
        <v>530</v>
      </c>
      <c r="I35" s="58" t="s">
        <v>531</v>
      </c>
      <c r="J35" s="282" t="s">
        <v>1355</v>
      </c>
      <c r="K35" s="58" t="s">
        <v>1235</v>
      </c>
      <c r="N35" s="58" t="s">
        <v>2698</v>
      </c>
      <c r="O35" s="58" t="s">
        <v>534</v>
      </c>
    </row>
    <row r="36" spans="1:15">
      <c r="A36" s="277" t="str">
        <f t="shared" si="1"/>
        <v>Canada-2007-0-2-1000 m3</v>
      </c>
      <c r="B36" s="58" t="s">
        <v>1220</v>
      </c>
      <c r="C36" s="58">
        <v>2007</v>
      </c>
      <c r="D36" s="58" t="s">
        <v>533</v>
      </c>
      <c r="E36" s="58" t="s">
        <v>529</v>
      </c>
      <c r="F36" s="58" t="s">
        <v>530</v>
      </c>
      <c r="I36" s="58" t="s">
        <v>531</v>
      </c>
      <c r="J36" s="282">
        <v>77816.016972705678</v>
      </c>
      <c r="K36" s="58" t="s">
        <v>1235</v>
      </c>
      <c r="N36" s="58" t="s">
        <v>2698</v>
      </c>
      <c r="O36" s="58" t="s">
        <v>534</v>
      </c>
    </row>
    <row r="37" spans="1:15">
      <c r="A37" s="277" t="str">
        <f t="shared" si="1"/>
        <v>Cyprus-2007-0-2-1000 m3</v>
      </c>
      <c r="B37" s="58" t="s">
        <v>1036</v>
      </c>
      <c r="C37" s="58">
        <v>2007</v>
      </c>
      <c r="D37" s="58" t="s">
        <v>533</v>
      </c>
      <c r="E37" s="58" t="s">
        <v>529</v>
      </c>
      <c r="F37" s="58" t="s">
        <v>530</v>
      </c>
      <c r="I37" s="58" t="s">
        <v>531</v>
      </c>
      <c r="J37" s="282">
        <v>31.525784172661872</v>
      </c>
      <c r="K37" s="58" t="s">
        <v>1235</v>
      </c>
      <c r="N37" s="58" t="s">
        <v>2698</v>
      </c>
      <c r="O37" s="58" t="s">
        <v>534</v>
      </c>
    </row>
    <row r="38" spans="1:15">
      <c r="A38" s="277" t="str">
        <f t="shared" si="1"/>
        <v>Czech Republic-2007-0-2-1000 m3</v>
      </c>
      <c r="B38" s="58" t="s">
        <v>1037</v>
      </c>
      <c r="C38" s="58">
        <v>2007</v>
      </c>
      <c r="D38" s="58" t="s">
        <v>533</v>
      </c>
      <c r="E38" s="58" t="s">
        <v>529</v>
      </c>
      <c r="F38" s="58" t="s">
        <v>530</v>
      </c>
      <c r="I38" s="58" t="s">
        <v>531</v>
      </c>
      <c r="J38" s="282" t="s">
        <v>1355</v>
      </c>
      <c r="K38" s="58" t="s">
        <v>1235</v>
      </c>
      <c r="N38" s="58" t="s">
        <v>2698</v>
      </c>
      <c r="O38" s="58" t="s">
        <v>534</v>
      </c>
    </row>
    <row r="39" spans="1:15">
      <c r="A39" s="277" t="str">
        <f t="shared" si="1"/>
        <v>Denmark-2007-0-2-1000 m3</v>
      </c>
      <c r="B39" s="58" t="s">
        <v>1038</v>
      </c>
      <c r="C39" s="58">
        <v>2007</v>
      </c>
      <c r="D39" s="58" t="s">
        <v>533</v>
      </c>
      <c r="E39" s="58" t="s">
        <v>529</v>
      </c>
      <c r="F39" s="58" t="s">
        <v>530</v>
      </c>
      <c r="I39" s="58" t="s">
        <v>531</v>
      </c>
      <c r="J39" s="282" t="s">
        <v>1355</v>
      </c>
      <c r="K39" s="58" t="s">
        <v>1235</v>
      </c>
      <c r="N39" s="58" t="s">
        <v>2698</v>
      </c>
      <c r="O39" s="58" t="s">
        <v>534</v>
      </c>
    </row>
    <row r="40" spans="1:15">
      <c r="A40" s="277" t="str">
        <f t="shared" si="1"/>
        <v>Estonia-2007-0-2-1000 m3</v>
      </c>
      <c r="B40" s="58" t="s">
        <v>1039</v>
      </c>
      <c r="C40" s="58">
        <v>2007</v>
      </c>
      <c r="D40" s="58" t="s">
        <v>533</v>
      </c>
      <c r="E40" s="58" t="s">
        <v>529</v>
      </c>
      <c r="F40" s="58" t="s">
        <v>530</v>
      </c>
      <c r="I40" s="58" t="s">
        <v>531</v>
      </c>
      <c r="J40" s="282" t="s">
        <v>1355</v>
      </c>
      <c r="K40" s="58" t="s">
        <v>1235</v>
      </c>
      <c r="N40" s="58" t="s">
        <v>2698</v>
      </c>
      <c r="O40" s="58" t="s">
        <v>534</v>
      </c>
    </row>
    <row r="41" spans="1:15">
      <c r="A41" s="277" t="str">
        <f t="shared" si="1"/>
        <v>Finland-2007-0-2-1000 m3</v>
      </c>
      <c r="B41" s="58" t="s">
        <v>1040</v>
      </c>
      <c r="C41" s="58">
        <v>2007</v>
      </c>
      <c r="D41" s="58" t="s">
        <v>533</v>
      </c>
      <c r="E41" s="58" t="s">
        <v>529</v>
      </c>
      <c r="F41" s="58" t="s">
        <v>530</v>
      </c>
      <c r="I41" s="58" t="s">
        <v>531</v>
      </c>
      <c r="J41" s="282">
        <v>35729.157558417064</v>
      </c>
      <c r="K41" s="58" t="s">
        <v>1235</v>
      </c>
      <c r="N41" s="58" t="s">
        <v>2698</v>
      </c>
      <c r="O41" s="58" t="s">
        <v>534</v>
      </c>
    </row>
    <row r="42" spans="1:15">
      <c r="A42" s="277" t="str">
        <f t="shared" si="1"/>
        <v>France-2007-0-2-1000 m3</v>
      </c>
      <c r="B42" s="58" t="s">
        <v>1041</v>
      </c>
      <c r="C42" s="58">
        <v>2007</v>
      </c>
      <c r="D42" s="58" t="s">
        <v>533</v>
      </c>
      <c r="E42" s="58" t="s">
        <v>529</v>
      </c>
      <c r="F42" s="58" t="s">
        <v>530</v>
      </c>
      <c r="I42" s="58" t="s">
        <v>531</v>
      </c>
      <c r="J42" s="282">
        <v>38469.455416061872</v>
      </c>
      <c r="K42" s="58" t="s">
        <v>1235</v>
      </c>
      <c r="N42" s="58" t="s">
        <v>2698</v>
      </c>
      <c r="O42" s="58" t="s">
        <v>534</v>
      </c>
    </row>
    <row r="43" spans="1:15">
      <c r="A43" s="277" t="str">
        <f t="shared" si="1"/>
        <v>Germany-2007-0-2-1000 m3</v>
      </c>
      <c r="B43" s="58" t="s">
        <v>1042</v>
      </c>
      <c r="C43" s="58">
        <v>2007</v>
      </c>
      <c r="D43" s="58" t="s">
        <v>533</v>
      </c>
      <c r="E43" s="58" t="s">
        <v>529</v>
      </c>
      <c r="F43" s="58" t="s">
        <v>530</v>
      </c>
      <c r="I43" s="58" t="s">
        <v>531</v>
      </c>
      <c r="J43" s="282">
        <v>41349.679100986374</v>
      </c>
      <c r="K43" s="58" t="s">
        <v>1235</v>
      </c>
      <c r="N43" s="58" t="s">
        <v>2698</v>
      </c>
      <c r="O43" s="58" t="s">
        <v>534</v>
      </c>
    </row>
    <row r="44" spans="1:15">
      <c r="A44" s="277" t="str">
        <f t="shared" si="1"/>
        <v>Iceland-2007-0-2-1000 m3</v>
      </c>
      <c r="B44" s="58" t="s">
        <v>1226</v>
      </c>
      <c r="C44" s="58">
        <v>2007</v>
      </c>
      <c r="D44" s="58" t="s">
        <v>533</v>
      </c>
      <c r="E44" s="58" t="s">
        <v>529</v>
      </c>
      <c r="F44" s="58" t="s">
        <v>530</v>
      </c>
      <c r="I44" s="58" t="s">
        <v>531</v>
      </c>
      <c r="J44" s="282" t="s">
        <v>1355</v>
      </c>
      <c r="K44" s="58" t="s">
        <v>1235</v>
      </c>
      <c r="N44" s="58" t="s">
        <v>2698</v>
      </c>
      <c r="O44" s="58" t="s">
        <v>534</v>
      </c>
    </row>
    <row r="45" spans="1:15">
      <c r="A45" s="277" t="str">
        <f t="shared" si="1"/>
        <v>Ireland-2007-0-2-1000 m3</v>
      </c>
      <c r="B45" s="58" t="s">
        <v>1045</v>
      </c>
      <c r="C45" s="58">
        <v>2007</v>
      </c>
      <c r="D45" s="58" t="s">
        <v>533</v>
      </c>
      <c r="E45" s="58" t="s">
        <v>529</v>
      </c>
      <c r="F45" s="58" t="s">
        <v>530</v>
      </c>
      <c r="I45" s="58" t="s">
        <v>531</v>
      </c>
      <c r="J45" s="282">
        <v>434.04181618787453</v>
      </c>
      <c r="K45" s="58" t="s">
        <v>1235</v>
      </c>
      <c r="N45" s="58" t="s">
        <v>2698</v>
      </c>
      <c r="O45" s="58" t="s">
        <v>534</v>
      </c>
    </row>
    <row r="46" spans="1:15">
      <c r="A46" s="277" t="str">
        <f t="shared" si="1"/>
        <v>Italy-2007-0-2-1000 m3</v>
      </c>
      <c r="B46" s="58" t="s">
        <v>1047</v>
      </c>
      <c r="C46" s="58">
        <v>2007</v>
      </c>
      <c r="D46" s="58" t="s">
        <v>533</v>
      </c>
      <c r="E46" s="58" t="s">
        <v>529</v>
      </c>
      <c r="F46" s="58" t="s">
        <v>530</v>
      </c>
      <c r="I46" s="58" t="s">
        <v>531</v>
      </c>
      <c r="J46" s="282" t="s">
        <v>1355</v>
      </c>
      <c r="K46" s="58" t="s">
        <v>1235</v>
      </c>
      <c r="N46" s="58" t="s">
        <v>2698</v>
      </c>
      <c r="O46" s="58" t="s">
        <v>534</v>
      </c>
    </row>
    <row r="47" spans="1:15">
      <c r="A47" s="277" t="str">
        <f t="shared" si="1"/>
        <v>Latvia-2007-0-2-1000 m3</v>
      </c>
      <c r="B47" s="58" t="s">
        <v>1048</v>
      </c>
      <c r="C47" s="58">
        <v>2007</v>
      </c>
      <c r="D47" s="58" t="s">
        <v>533</v>
      </c>
      <c r="E47" s="58" t="s">
        <v>529</v>
      </c>
      <c r="F47" s="58" t="s">
        <v>530</v>
      </c>
      <c r="I47" s="58" t="s">
        <v>531</v>
      </c>
      <c r="J47" s="282">
        <v>6860.7770718819083</v>
      </c>
      <c r="K47" s="58" t="s">
        <v>1235</v>
      </c>
      <c r="N47" s="58" t="s">
        <v>2698</v>
      </c>
      <c r="O47" s="58" t="s">
        <v>534</v>
      </c>
    </row>
    <row r="48" spans="1:15">
      <c r="A48" s="277" t="str">
        <f t="shared" si="1"/>
        <v>Liechtenstein-2007-0-2-1000 m3</v>
      </c>
      <c r="B48" s="58" t="s">
        <v>1049</v>
      </c>
      <c r="C48" s="58">
        <v>2007</v>
      </c>
      <c r="D48" s="58" t="s">
        <v>533</v>
      </c>
      <c r="E48" s="58" t="s">
        <v>529</v>
      </c>
      <c r="F48" s="58" t="s">
        <v>530</v>
      </c>
      <c r="I48" s="58" t="s">
        <v>531</v>
      </c>
      <c r="J48" s="282">
        <v>14.100719424460429</v>
      </c>
      <c r="K48" s="58" t="s">
        <v>1235</v>
      </c>
      <c r="N48" s="58" t="s">
        <v>2698</v>
      </c>
      <c r="O48" s="58" t="s">
        <v>534</v>
      </c>
    </row>
    <row r="49" spans="1:15">
      <c r="A49" s="277" t="str">
        <f t="shared" si="1"/>
        <v>Lithuania-2007-0-2-1000 m3</v>
      </c>
      <c r="B49" s="58" t="s">
        <v>1050</v>
      </c>
      <c r="C49" s="58">
        <v>2007</v>
      </c>
      <c r="D49" s="58" t="s">
        <v>533</v>
      </c>
      <c r="E49" s="58" t="s">
        <v>529</v>
      </c>
      <c r="F49" s="58" t="s">
        <v>530</v>
      </c>
      <c r="I49" s="58" t="s">
        <v>531</v>
      </c>
      <c r="J49" s="282">
        <v>3376.4988009592325</v>
      </c>
      <c r="K49" s="58" t="s">
        <v>1235</v>
      </c>
      <c r="N49" s="58" t="s">
        <v>2698</v>
      </c>
      <c r="O49" s="58" t="s">
        <v>534</v>
      </c>
    </row>
    <row r="50" spans="1:15">
      <c r="A50" s="277" t="str">
        <f t="shared" si="1"/>
        <v>Luxembourg-2007-0-2-1000 m3</v>
      </c>
      <c r="B50" s="58" t="s">
        <v>1051</v>
      </c>
      <c r="C50" s="58">
        <v>2007</v>
      </c>
      <c r="D50" s="58" t="s">
        <v>533</v>
      </c>
      <c r="E50" s="58" t="s">
        <v>529</v>
      </c>
      <c r="F50" s="58" t="s">
        <v>530</v>
      </c>
      <c r="I50" s="58" t="s">
        <v>531</v>
      </c>
      <c r="J50" s="282">
        <v>359.06222417745801</v>
      </c>
      <c r="K50" s="58" t="s">
        <v>1235</v>
      </c>
      <c r="N50" s="58" t="s">
        <v>2698</v>
      </c>
      <c r="O50" s="58" t="s">
        <v>534</v>
      </c>
    </row>
    <row r="51" spans="1:15">
      <c r="A51" s="277" t="str">
        <f t="shared" si="1"/>
        <v>Netherlands-2007-0-2-1000 m3</v>
      </c>
      <c r="B51" s="58" t="s">
        <v>1052</v>
      </c>
      <c r="C51" s="58">
        <v>2007</v>
      </c>
      <c r="D51" s="58" t="s">
        <v>533</v>
      </c>
      <c r="E51" s="58" t="s">
        <v>529</v>
      </c>
      <c r="F51" s="58" t="s">
        <v>530</v>
      </c>
      <c r="I51" s="58" t="s">
        <v>531</v>
      </c>
      <c r="J51" s="282">
        <v>3236.8714869945479</v>
      </c>
      <c r="K51" s="58" t="s">
        <v>1235</v>
      </c>
      <c r="N51" s="58" t="s">
        <v>2698</v>
      </c>
      <c r="O51" s="58" t="s">
        <v>534</v>
      </c>
    </row>
    <row r="52" spans="1:15">
      <c r="A52" s="277" t="str">
        <f t="shared" si="1"/>
        <v>Norway-2007-0-2-1000 m3</v>
      </c>
      <c r="B52" s="58" t="s">
        <v>1053</v>
      </c>
      <c r="C52" s="58">
        <v>2007</v>
      </c>
      <c r="D52" s="58" t="s">
        <v>533</v>
      </c>
      <c r="E52" s="58" t="s">
        <v>529</v>
      </c>
      <c r="F52" s="58" t="s">
        <v>530</v>
      </c>
      <c r="I52" s="58" t="s">
        <v>531</v>
      </c>
      <c r="J52" s="282">
        <v>2794.6527050359709</v>
      </c>
      <c r="K52" s="58" t="s">
        <v>1235</v>
      </c>
      <c r="N52" s="58" t="s">
        <v>2698</v>
      </c>
      <c r="O52" s="58" t="s">
        <v>534</v>
      </c>
    </row>
    <row r="53" spans="1:15">
      <c r="A53" s="277" t="str">
        <f t="shared" si="1"/>
        <v>Poland-2007-0-2-1000 m3</v>
      </c>
      <c r="B53" s="58" t="s">
        <v>1054</v>
      </c>
      <c r="C53" s="58">
        <v>2007</v>
      </c>
      <c r="D53" s="58" t="s">
        <v>533</v>
      </c>
      <c r="E53" s="58" t="s">
        <v>529</v>
      </c>
      <c r="F53" s="58" t="s">
        <v>530</v>
      </c>
      <c r="I53" s="58" t="s">
        <v>531</v>
      </c>
      <c r="J53" s="282" t="s">
        <v>1355</v>
      </c>
      <c r="K53" s="58" t="s">
        <v>1235</v>
      </c>
      <c r="N53" s="58" t="s">
        <v>2698</v>
      </c>
      <c r="O53" s="58" t="s">
        <v>534</v>
      </c>
    </row>
    <row r="54" spans="1:15">
      <c r="A54" s="277" t="str">
        <f t="shared" si="1"/>
        <v>Romania-2007-0-2-1000 m3</v>
      </c>
      <c r="B54" s="58" t="s">
        <v>1056</v>
      </c>
      <c r="C54" s="58">
        <v>2007</v>
      </c>
      <c r="D54" s="58" t="s">
        <v>533</v>
      </c>
      <c r="E54" s="58" t="s">
        <v>529</v>
      </c>
      <c r="F54" s="58" t="s">
        <v>530</v>
      </c>
      <c r="I54" s="58" t="s">
        <v>531</v>
      </c>
      <c r="J54" s="282" t="s">
        <v>1355</v>
      </c>
      <c r="K54" s="58" t="s">
        <v>1235</v>
      </c>
      <c r="N54" s="58" t="s">
        <v>2698</v>
      </c>
      <c r="O54" s="58" t="s">
        <v>534</v>
      </c>
    </row>
    <row r="55" spans="1:15">
      <c r="A55" s="277" t="str">
        <f t="shared" si="1"/>
        <v>Russian Federation-2007-0-2-1000 m3</v>
      </c>
      <c r="B55" s="58" t="s">
        <v>1215</v>
      </c>
      <c r="C55" s="58">
        <v>2007</v>
      </c>
      <c r="D55" s="58" t="s">
        <v>533</v>
      </c>
      <c r="E55" s="58" t="s">
        <v>529</v>
      </c>
      <c r="F55" s="58" t="s">
        <v>530</v>
      </c>
      <c r="I55" s="58" t="s">
        <v>531</v>
      </c>
      <c r="J55" s="282">
        <v>38273.381294964027</v>
      </c>
      <c r="K55" s="58" t="s">
        <v>1235</v>
      </c>
      <c r="N55" s="58" t="s">
        <v>2698</v>
      </c>
      <c r="O55" s="58" t="s">
        <v>534</v>
      </c>
    </row>
    <row r="56" spans="1:15">
      <c r="A56" s="277" t="str">
        <f t="shared" si="1"/>
        <v>Serbia-2007-0-2-1000 m3</v>
      </c>
      <c r="B56" s="58" t="s">
        <v>1199</v>
      </c>
      <c r="C56" s="58">
        <v>2007</v>
      </c>
      <c r="D56" s="58" t="s">
        <v>533</v>
      </c>
      <c r="E56" s="58" t="s">
        <v>529</v>
      </c>
      <c r="F56" s="58" t="s">
        <v>530</v>
      </c>
      <c r="I56" s="58" t="s">
        <v>531</v>
      </c>
      <c r="J56" s="282">
        <v>6228.8045564296144</v>
      </c>
      <c r="K56" s="58" t="s">
        <v>1235</v>
      </c>
      <c r="N56" s="58" t="s">
        <v>2698</v>
      </c>
      <c r="O56" s="58" t="s">
        <v>534</v>
      </c>
    </row>
    <row r="57" spans="1:15">
      <c r="A57" s="277" t="str">
        <f t="shared" si="1"/>
        <v>Slovak Republic-2007-0-2-1000 m3</v>
      </c>
      <c r="B57" s="58" t="s">
        <v>1354</v>
      </c>
      <c r="C57" s="58">
        <v>2007</v>
      </c>
      <c r="D57" s="58" t="s">
        <v>533</v>
      </c>
      <c r="E57" s="58" t="s">
        <v>529</v>
      </c>
      <c r="F57" s="58" t="s">
        <v>530</v>
      </c>
      <c r="I57" s="58" t="s">
        <v>531</v>
      </c>
      <c r="J57" s="282">
        <v>3561.193884765491</v>
      </c>
      <c r="K57" s="58" t="s">
        <v>1235</v>
      </c>
      <c r="N57" s="58" t="s">
        <v>2698</v>
      </c>
      <c r="O57" s="58" t="s">
        <v>534</v>
      </c>
    </row>
    <row r="58" spans="1:15">
      <c r="A58" s="277" t="str">
        <f t="shared" si="1"/>
        <v>Slovenia-2007-0-2-1000 m3</v>
      </c>
      <c r="B58" s="58" t="s">
        <v>1201</v>
      </c>
      <c r="C58" s="58">
        <v>2007</v>
      </c>
      <c r="D58" s="58" t="s">
        <v>533</v>
      </c>
      <c r="E58" s="58" t="s">
        <v>529</v>
      </c>
      <c r="F58" s="58" t="s">
        <v>530</v>
      </c>
      <c r="I58" s="58" t="s">
        <v>531</v>
      </c>
      <c r="J58" s="282">
        <v>950.58165207115053</v>
      </c>
      <c r="K58" s="58" t="s">
        <v>1235</v>
      </c>
      <c r="N58" s="58" t="s">
        <v>2698</v>
      </c>
      <c r="O58" s="58" t="s">
        <v>534</v>
      </c>
    </row>
    <row r="59" spans="1:15">
      <c r="A59" s="277" t="str">
        <f t="shared" si="1"/>
        <v>Sweden-2007-0-2-1000 m3</v>
      </c>
      <c r="B59" s="58" t="s">
        <v>1203</v>
      </c>
      <c r="C59" s="58">
        <v>2007</v>
      </c>
      <c r="D59" s="58" t="s">
        <v>533</v>
      </c>
      <c r="E59" s="58" t="s">
        <v>529</v>
      </c>
      <c r="F59" s="58" t="s">
        <v>530</v>
      </c>
      <c r="I59" s="58" t="s">
        <v>531</v>
      </c>
      <c r="J59" s="282">
        <v>45945.37976378898</v>
      </c>
      <c r="K59" s="58" t="s">
        <v>1235</v>
      </c>
      <c r="N59" s="58" t="s">
        <v>2698</v>
      </c>
      <c r="O59" s="58" t="s">
        <v>534</v>
      </c>
    </row>
    <row r="60" spans="1:15">
      <c r="A60" s="277" t="str">
        <f t="shared" si="1"/>
        <v>Switzerland-2007-0-2-1000 m3</v>
      </c>
      <c r="B60" s="58" t="s">
        <v>1204</v>
      </c>
      <c r="C60" s="58">
        <v>2007</v>
      </c>
      <c r="D60" s="58" t="s">
        <v>533</v>
      </c>
      <c r="E60" s="58" t="s">
        <v>529</v>
      </c>
      <c r="F60" s="58" t="s">
        <v>530</v>
      </c>
      <c r="I60" s="58" t="s">
        <v>531</v>
      </c>
      <c r="J60" s="282">
        <v>3714.8571428571431</v>
      </c>
      <c r="K60" s="58" t="s">
        <v>1235</v>
      </c>
      <c r="N60" s="58" t="s">
        <v>2698</v>
      </c>
      <c r="O60" s="58" t="s">
        <v>534</v>
      </c>
    </row>
    <row r="61" spans="1:15">
      <c r="A61" s="277" t="str">
        <f t="shared" si="1"/>
        <v>Turkey-2007-0-2-1000 m3</v>
      </c>
      <c r="B61" s="58" t="s">
        <v>1206</v>
      </c>
      <c r="C61" s="58">
        <v>2007</v>
      </c>
      <c r="D61" s="58" t="s">
        <v>533</v>
      </c>
      <c r="E61" s="58" t="s">
        <v>529</v>
      </c>
      <c r="F61" s="58" t="s">
        <v>530</v>
      </c>
      <c r="I61" s="58" t="s">
        <v>531</v>
      </c>
      <c r="J61" s="282" t="s">
        <v>1355</v>
      </c>
      <c r="K61" s="58" t="s">
        <v>1235</v>
      </c>
      <c r="N61" s="58" t="s">
        <v>2698</v>
      </c>
      <c r="O61" s="58" t="s">
        <v>534</v>
      </c>
    </row>
    <row r="62" spans="1:15">
      <c r="A62" s="277" t="str">
        <f t="shared" si="1"/>
        <v>Ukraine-2007-0-2-1000 m3</v>
      </c>
      <c r="B62" s="58" t="s">
        <v>1218</v>
      </c>
      <c r="C62" s="58">
        <v>2007</v>
      </c>
      <c r="D62" s="58" t="s">
        <v>533</v>
      </c>
      <c r="E62" s="58" t="s">
        <v>529</v>
      </c>
      <c r="F62" s="58" t="s">
        <v>530</v>
      </c>
      <c r="I62" s="58" t="s">
        <v>531</v>
      </c>
      <c r="J62" s="282" t="s">
        <v>1355</v>
      </c>
      <c r="K62" s="58" t="s">
        <v>1235</v>
      </c>
      <c r="N62" s="58" t="s">
        <v>2698</v>
      </c>
      <c r="O62" s="58" t="s">
        <v>534</v>
      </c>
    </row>
    <row r="63" spans="1:15">
      <c r="A63" s="277" t="str">
        <f t="shared" si="1"/>
        <v>United Kingdom-2007-0-2-1000 m3</v>
      </c>
      <c r="B63" s="58" t="s">
        <v>1207</v>
      </c>
      <c r="C63" s="58">
        <v>2007</v>
      </c>
      <c r="D63" s="58" t="s">
        <v>533</v>
      </c>
      <c r="E63" s="58" t="s">
        <v>529</v>
      </c>
      <c r="F63" s="58" t="s">
        <v>530</v>
      </c>
      <c r="I63" s="58" t="s">
        <v>531</v>
      </c>
      <c r="J63" s="282">
        <v>2274.4626196683753</v>
      </c>
      <c r="K63" s="58" t="s">
        <v>1235</v>
      </c>
      <c r="N63" s="58" t="s">
        <v>2698</v>
      </c>
      <c r="O63" s="58" t="s">
        <v>534</v>
      </c>
    </row>
    <row r="64" spans="1:15">
      <c r="A64" s="277" t="str">
        <f t="shared" si="1"/>
        <v>United States-2007-0-2-1000 m3</v>
      </c>
      <c r="B64" s="58" t="s">
        <v>1221</v>
      </c>
      <c r="C64" s="58">
        <v>2007</v>
      </c>
      <c r="D64" s="58" t="s">
        <v>533</v>
      </c>
      <c r="E64" s="58" t="s">
        <v>529</v>
      </c>
      <c r="F64" s="58" t="s">
        <v>530</v>
      </c>
      <c r="I64" s="58" t="s">
        <v>531</v>
      </c>
      <c r="J64" s="282">
        <v>365295.84118551156</v>
      </c>
      <c r="K64" s="58" t="s">
        <v>1235</v>
      </c>
      <c r="N64" s="58" t="s">
        <v>2698</v>
      </c>
      <c r="O64" s="58" t="s">
        <v>534</v>
      </c>
    </row>
    <row r="65" spans="1:15">
      <c r="A65" s="277" t="str">
        <f t="shared" si="1"/>
        <v>Albania-2009-0-3-1000 m3</v>
      </c>
      <c r="B65" s="58" t="s">
        <v>1139</v>
      </c>
      <c r="C65" s="58">
        <v>2009</v>
      </c>
      <c r="D65" s="58" t="s">
        <v>535</v>
      </c>
      <c r="E65" s="58" t="s">
        <v>529</v>
      </c>
      <c r="F65" s="58" t="s">
        <v>530</v>
      </c>
      <c r="I65" s="58" t="s">
        <v>531</v>
      </c>
      <c r="J65" s="282" t="s">
        <v>1355</v>
      </c>
      <c r="K65" s="58" t="s">
        <v>1235</v>
      </c>
      <c r="N65" s="58" t="s">
        <v>2698</v>
      </c>
      <c r="O65" s="58" t="s">
        <v>536</v>
      </c>
    </row>
    <row r="66" spans="1:15">
      <c r="A66" s="277" t="str">
        <f t="shared" ref="A66:A97" si="2">B66&amp;"-"&amp;C66&amp;"-"&amp;D66&amp;"-"&amp;I66</f>
        <v>Armenia-2009-0-3-1000 m3</v>
      </c>
      <c r="B66" s="58" t="s">
        <v>1208</v>
      </c>
      <c r="C66" s="58">
        <v>2009</v>
      </c>
      <c r="D66" s="58" t="s">
        <v>535</v>
      </c>
      <c r="E66" s="58" t="s">
        <v>529</v>
      </c>
      <c r="F66" s="58" t="s">
        <v>530</v>
      </c>
      <c r="I66" s="58" t="s">
        <v>531</v>
      </c>
      <c r="J66" s="282" t="s">
        <v>1355</v>
      </c>
      <c r="K66" s="58" t="s">
        <v>1235</v>
      </c>
      <c r="N66" s="58" t="s">
        <v>2698</v>
      </c>
      <c r="O66" s="58" t="s">
        <v>536</v>
      </c>
    </row>
    <row r="67" spans="1:15">
      <c r="A67" s="277" t="str">
        <f t="shared" si="2"/>
        <v>Austria-2009-0-3-1000 m3</v>
      </c>
      <c r="B67" s="58" t="s">
        <v>1140</v>
      </c>
      <c r="C67" s="58">
        <v>2009</v>
      </c>
      <c r="D67" s="58" t="s">
        <v>535</v>
      </c>
      <c r="E67" s="58" t="s">
        <v>529</v>
      </c>
      <c r="F67" s="58" t="s">
        <v>530</v>
      </c>
      <c r="I67" s="58" t="s">
        <v>531</v>
      </c>
      <c r="J67" s="282">
        <v>20750.27233033274</v>
      </c>
      <c r="K67" s="58" t="s">
        <v>1155</v>
      </c>
      <c r="N67" s="58" t="s">
        <v>2698</v>
      </c>
      <c r="O67" s="58" t="s">
        <v>536</v>
      </c>
    </row>
    <row r="68" spans="1:15">
      <c r="A68" s="277" t="str">
        <f t="shared" si="2"/>
        <v>Belarus-2009-0-3-1000 m3</v>
      </c>
      <c r="B68" s="58" t="s">
        <v>1210</v>
      </c>
      <c r="C68" s="58">
        <v>2009</v>
      </c>
      <c r="D68" s="58" t="s">
        <v>535</v>
      </c>
      <c r="E68" s="58" t="s">
        <v>529</v>
      </c>
      <c r="F68" s="58" t="s">
        <v>530</v>
      </c>
      <c r="I68" s="58" t="s">
        <v>531</v>
      </c>
      <c r="J68" s="282" t="s">
        <v>1355</v>
      </c>
      <c r="K68" s="58" t="s">
        <v>1235</v>
      </c>
      <c r="N68" s="58" t="s">
        <v>2698</v>
      </c>
      <c r="O68" s="58" t="s">
        <v>536</v>
      </c>
    </row>
    <row r="69" spans="1:15">
      <c r="A69" s="277" t="str">
        <f t="shared" si="2"/>
        <v>Belgium-2009-0-3-1000 m3</v>
      </c>
      <c r="B69" s="58" t="s">
        <v>1141</v>
      </c>
      <c r="C69" s="58">
        <v>2009</v>
      </c>
      <c r="D69" s="58" t="s">
        <v>535</v>
      </c>
      <c r="E69" s="58" t="s">
        <v>529</v>
      </c>
      <c r="F69" s="58" t="s">
        <v>530</v>
      </c>
      <c r="I69" s="58" t="s">
        <v>531</v>
      </c>
      <c r="J69" s="282">
        <v>2522.5616623483929</v>
      </c>
      <c r="K69" s="58" t="s">
        <v>1235</v>
      </c>
      <c r="N69" s="58" t="s">
        <v>2698</v>
      </c>
      <c r="O69" s="58" t="s">
        <v>536</v>
      </c>
    </row>
    <row r="70" spans="1:15">
      <c r="A70" s="277" t="str">
        <f t="shared" si="2"/>
        <v>Bosnia and Herzegovina-2009-0-3-1000 m3</v>
      </c>
      <c r="B70" s="58" t="s">
        <v>1033</v>
      </c>
      <c r="C70" s="58">
        <v>2009</v>
      </c>
      <c r="D70" s="58" t="s">
        <v>535</v>
      </c>
      <c r="E70" s="58" t="s">
        <v>529</v>
      </c>
      <c r="F70" s="58" t="s">
        <v>530</v>
      </c>
      <c r="I70" s="58" t="s">
        <v>531</v>
      </c>
      <c r="J70" s="282" t="s">
        <v>1355</v>
      </c>
      <c r="K70" s="58" t="s">
        <v>1155</v>
      </c>
      <c r="N70" s="58" t="s">
        <v>2698</v>
      </c>
      <c r="O70" s="58" t="s">
        <v>536</v>
      </c>
    </row>
    <row r="71" spans="1:15">
      <c r="A71" s="277" t="str">
        <f t="shared" si="2"/>
        <v>Bulgaria-2009-0-3-1000 m3</v>
      </c>
      <c r="B71" s="58" t="s">
        <v>1034</v>
      </c>
      <c r="C71" s="58">
        <v>2009</v>
      </c>
      <c r="D71" s="58" t="s">
        <v>535</v>
      </c>
      <c r="E71" s="58" t="s">
        <v>529</v>
      </c>
      <c r="F71" s="58" t="s">
        <v>530</v>
      </c>
      <c r="I71" s="58" t="s">
        <v>531</v>
      </c>
      <c r="J71" s="282" t="s">
        <v>1355</v>
      </c>
      <c r="K71" s="58" t="s">
        <v>1155</v>
      </c>
      <c r="N71" s="58" t="s">
        <v>2698</v>
      </c>
      <c r="O71" s="58" t="s">
        <v>536</v>
      </c>
    </row>
    <row r="72" spans="1:15">
      <c r="A72" s="277" t="str">
        <f t="shared" si="2"/>
        <v>Canada-2009-0-3-1000 m3</v>
      </c>
      <c r="B72" s="58" t="s">
        <v>1220</v>
      </c>
      <c r="C72" s="58">
        <v>2009</v>
      </c>
      <c r="D72" s="58" t="s">
        <v>535</v>
      </c>
      <c r="E72" s="58" t="s">
        <v>529</v>
      </c>
      <c r="F72" s="58" t="s">
        <v>530</v>
      </c>
      <c r="I72" s="58" t="s">
        <v>531</v>
      </c>
      <c r="J72" s="282">
        <v>47875.059952038362</v>
      </c>
      <c r="K72" s="58" t="s">
        <v>1155</v>
      </c>
      <c r="N72" s="58" t="s">
        <v>2698</v>
      </c>
      <c r="O72" s="58" t="s">
        <v>536</v>
      </c>
    </row>
    <row r="73" spans="1:15">
      <c r="A73" s="277" t="str">
        <f t="shared" si="2"/>
        <v>Cyprus-2009-0-3-1000 m3</v>
      </c>
      <c r="B73" s="58" t="s">
        <v>1036</v>
      </c>
      <c r="C73" s="58">
        <v>2009</v>
      </c>
      <c r="D73" s="58" t="s">
        <v>535</v>
      </c>
      <c r="E73" s="58" t="s">
        <v>529</v>
      </c>
      <c r="F73" s="58" t="s">
        <v>530</v>
      </c>
      <c r="I73" s="58" t="s">
        <v>531</v>
      </c>
      <c r="J73" s="282">
        <v>67.319883242206231</v>
      </c>
      <c r="K73" s="58" t="s">
        <v>1155</v>
      </c>
      <c r="N73" s="58" t="s">
        <v>2698</v>
      </c>
      <c r="O73" s="58" t="s">
        <v>536</v>
      </c>
    </row>
    <row r="74" spans="1:15">
      <c r="A74" s="277" t="str">
        <f t="shared" si="2"/>
        <v>Czech Republic-2009-0-3-1000 m3</v>
      </c>
      <c r="B74" s="58" t="s">
        <v>1037</v>
      </c>
      <c r="C74" s="58">
        <v>2009</v>
      </c>
      <c r="D74" s="58" t="s">
        <v>535</v>
      </c>
      <c r="E74" s="58" t="s">
        <v>529</v>
      </c>
      <c r="F74" s="58" t="s">
        <v>530</v>
      </c>
      <c r="I74" s="58" t="s">
        <v>531</v>
      </c>
      <c r="J74" s="282">
        <v>8356.3731544425591</v>
      </c>
      <c r="K74" s="58" t="s">
        <v>1155</v>
      </c>
      <c r="N74" s="58" t="s">
        <v>2698</v>
      </c>
      <c r="O74" s="58" t="s">
        <v>536</v>
      </c>
    </row>
    <row r="75" spans="1:15">
      <c r="A75" s="277" t="str">
        <f t="shared" si="2"/>
        <v>Denmark-2009-0-3-1000 m3</v>
      </c>
      <c r="B75" s="58" t="s">
        <v>1038</v>
      </c>
      <c r="C75" s="58">
        <v>2009</v>
      </c>
      <c r="D75" s="58" t="s">
        <v>535</v>
      </c>
      <c r="E75" s="58" t="s">
        <v>529</v>
      </c>
      <c r="F75" s="58" t="s">
        <v>530</v>
      </c>
      <c r="I75" s="58" t="s">
        <v>531</v>
      </c>
      <c r="J75" s="282" t="s">
        <v>1355</v>
      </c>
      <c r="K75" s="58" t="s">
        <v>1155</v>
      </c>
      <c r="N75" s="58" t="s">
        <v>2698</v>
      </c>
      <c r="O75" s="58" t="s">
        <v>536</v>
      </c>
    </row>
    <row r="76" spans="1:15">
      <c r="A76" s="277" t="str">
        <f t="shared" si="2"/>
        <v>Estonia-2009-0-3-1000 m3</v>
      </c>
      <c r="B76" s="58" t="s">
        <v>1039</v>
      </c>
      <c r="C76" s="58">
        <v>2009</v>
      </c>
      <c r="D76" s="58" t="s">
        <v>535</v>
      </c>
      <c r="E76" s="58" t="s">
        <v>529</v>
      </c>
      <c r="F76" s="58" t="s">
        <v>530</v>
      </c>
      <c r="I76" s="58" t="s">
        <v>531</v>
      </c>
      <c r="J76" s="282">
        <v>4322.9687992860827</v>
      </c>
      <c r="K76" s="58" t="s">
        <v>1155</v>
      </c>
      <c r="N76" s="58" t="s">
        <v>2698</v>
      </c>
      <c r="O76" s="58" t="s">
        <v>536</v>
      </c>
    </row>
    <row r="77" spans="1:15">
      <c r="A77" s="277" t="str">
        <f t="shared" si="2"/>
        <v>Finland-2009-0-3-1000 m3</v>
      </c>
      <c r="B77" s="58" t="s">
        <v>1040</v>
      </c>
      <c r="C77" s="58">
        <v>2009</v>
      </c>
      <c r="D77" s="58" t="s">
        <v>535</v>
      </c>
      <c r="E77" s="58" t="s">
        <v>529</v>
      </c>
      <c r="F77" s="58" t="s">
        <v>530</v>
      </c>
      <c r="I77" s="58" t="s">
        <v>531</v>
      </c>
      <c r="J77" s="282">
        <v>29805.661701370529</v>
      </c>
      <c r="K77" s="58" t="s">
        <v>1235</v>
      </c>
      <c r="N77" s="58" t="s">
        <v>2698</v>
      </c>
      <c r="O77" s="58" t="s">
        <v>536</v>
      </c>
    </row>
    <row r="78" spans="1:15">
      <c r="A78" s="277" t="str">
        <f t="shared" si="2"/>
        <v>France-2009-0-3-1000 m3</v>
      </c>
      <c r="B78" s="58" t="s">
        <v>1041</v>
      </c>
      <c r="C78" s="58">
        <v>2009</v>
      </c>
      <c r="D78" s="58" t="s">
        <v>535</v>
      </c>
      <c r="E78" s="58" t="s">
        <v>529</v>
      </c>
      <c r="F78" s="58" t="s">
        <v>530</v>
      </c>
      <c r="I78" s="58" t="s">
        <v>531</v>
      </c>
      <c r="J78" s="282">
        <v>41103.453316877472</v>
      </c>
      <c r="K78" s="58" t="s">
        <v>1235</v>
      </c>
      <c r="N78" s="58" t="s">
        <v>2698</v>
      </c>
      <c r="O78" s="58" t="s">
        <v>536</v>
      </c>
    </row>
    <row r="79" spans="1:15">
      <c r="A79" s="277" t="str">
        <f t="shared" si="2"/>
        <v>Germany-2009-0-3-1000 m3</v>
      </c>
      <c r="B79" s="58" t="s">
        <v>1042</v>
      </c>
      <c r="C79" s="58">
        <v>2009</v>
      </c>
      <c r="D79" s="58" t="s">
        <v>535</v>
      </c>
      <c r="E79" s="58" t="s">
        <v>529</v>
      </c>
      <c r="F79" s="58" t="s">
        <v>530</v>
      </c>
      <c r="I79" s="58" t="s">
        <v>531</v>
      </c>
      <c r="J79" s="282">
        <v>48653.91452753781</v>
      </c>
      <c r="K79" s="58" t="s">
        <v>1235</v>
      </c>
      <c r="N79" s="58" t="s">
        <v>2698</v>
      </c>
      <c r="O79" s="58" t="s">
        <v>536</v>
      </c>
    </row>
    <row r="80" spans="1:15">
      <c r="A80" s="277" t="str">
        <f t="shared" si="2"/>
        <v>Iceland-2009-0-3-1000 m3</v>
      </c>
      <c r="B80" s="58" t="s">
        <v>1226</v>
      </c>
      <c r="C80" s="58">
        <v>2009</v>
      </c>
      <c r="D80" s="58" t="s">
        <v>535</v>
      </c>
      <c r="E80" s="58" t="s">
        <v>529</v>
      </c>
      <c r="F80" s="58" t="s">
        <v>530</v>
      </c>
      <c r="I80" s="58" t="s">
        <v>531</v>
      </c>
      <c r="J80" s="282" t="s">
        <v>1355</v>
      </c>
      <c r="K80" s="58" t="s">
        <v>1155</v>
      </c>
      <c r="N80" s="58" t="s">
        <v>2698</v>
      </c>
      <c r="O80" s="58" t="s">
        <v>536</v>
      </c>
    </row>
    <row r="81" spans="1:15">
      <c r="A81" s="277" t="str">
        <f t="shared" si="2"/>
        <v>Ireland-2009-0-3-1000 m3</v>
      </c>
      <c r="B81" s="58" t="s">
        <v>1045</v>
      </c>
      <c r="C81" s="58">
        <v>2009</v>
      </c>
      <c r="D81" s="58" t="s">
        <v>535</v>
      </c>
      <c r="E81" s="58" t="s">
        <v>529</v>
      </c>
      <c r="F81" s="58" t="s">
        <v>530</v>
      </c>
      <c r="I81" s="58" t="s">
        <v>531</v>
      </c>
      <c r="J81" s="282">
        <v>701.15038472932122</v>
      </c>
      <c r="K81" s="58" t="s">
        <v>1155</v>
      </c>
      <c r="N81" s="58" t="s">
        <v>2698</v>
      </c>
      <c r="O81" s="58" t="s">
        <v>536</v>
      </c>
    </row>
    <row r="82" spans="1:15">
      <c r="A82" s="277" t="str">
        <f t="shared" si="2"/>
        <v>Italy-2009-0-3-1000 m3</v>
      </c>
      <c r="B82" s="58" t="s">
        <v>1047</v>
      </c>
      <c r="C82" s="58">
        <v>2009</v>
      </c>
      <c r="D82" s="58" t="s">
        <v>535</v>
      </c>
      <c r="E82" s="58" t="s">
        <v>529</v>
      </c>
      <c r="F82" s="58" t="s">
        <v>530</v>
      </c>
      <c r="I82" s="58" t="s">
        <v>531</v>
      </c>
      <c r="J82" s="282">
        <v>11925.449700239806</v>
      </c>
      <c r="K82" s="58" t="s">
        <v>1155</v>
      </c>
      <c r="N82" s="58" t="s">
        <v>2698</v>
      </c>
      <c r="O82" s="58" t="s">
        <v>536</v>
      </c>
    </row>
    <row r="83" spans="1:15">
      <c r="A83" s="277" t="str">
        <f t="shared" si="2"/>
        <v>Latvia-2009-0-3-1000 m3</v>
      </c>
      <c r="B83" s="58" t="s">
        <v>1048</v>
      </c>
      <c r="C83" s="58">
        <v>2009</v>
      </c>
      <c r="D83" s="58" t="s">
        <v>535</v>
      </c>
      <c r="E83" s="58" t="s">
        <v>529</v>
      </c>
      <c r="F83" s="58" t="s">
        <v>530</v>
      </c>
      <c r="I83" s="58" t="s">
        <v>531</v>
      </c>
      <c r="J83" s="282" t="s">
        <v>1355</v>
      </c>
      <c r="K83" s="58" t="s">
        <v>1155</v>
      </c>
      <c r="N83" s="58" t="s">
        <v>2698</v>
      </c>
      <c r="O83" s="58" t="s">
        <v>536</v>
      </c>
    </row>
    <row r="84" spans="1:15">
      <c r="A84" s="277" t="str">
        <f t="shared" si="2"/>
        <v>Liechtenstein-2009-0-3-1000 m3</v>
      </c>
      <c r="B84" s="58" t="s">
        <v>1049</v>
      </c>
      <c r="C84" s="58">
        <v>2009</v>
      </c>
      <c r="D84" s="58" t="s">
        <v>535</v>
      </c>
      <c r="E84" s="58" t="s">
        <v>529</v>
      </c>
      <c r="F84" s="58" t="s">
        <v>530</v>
      </c>
      <c r="I84" s="58" t="s">
        <v>531</v>
      </c>
      <c r="J84" s="282">
        <v>32.338129496402871</v>
      </c>
      <c r="K84" s="58" t="s">
        <v>1155</v>
      </c>
      <c r="N84" s="58" t="s">
        <v>2698</v>
      </c>
      <c r="O84" s="58" t="s">
        <v>536</v>
      </c>
    </row>
    <row r="85" spans="1:15">
      <c r="A85" s="277" t="str">
        <f t="shared" si="2"/>
        <v>Lithuania-2009-0-3-1000 m3</v>
      </c>
      <c r="B85" s="58" t="s">
        <v>1050</v>
      </c>
      <c r="C85" s="58">
        <v>2009</v>
      </c>
      <c r="D85" s="58" t="s">
        <v>535</v>
      </c>
      <c r="E85" s="58" t="s">
        <v>529</v>
      </c>
      <c r="F85" s="58" t="s">
        <v>530</v>
      </c>
      <c r="I85" s="58" t="s">
        <v>531</v>
      </c>
      <c r="J85" s="282">
        <v>3392.3642406621721</v>
      </c>
      <c r="K85" s="58" t="s">
        <v>1155</v>
      </c>
      <c r="N85" s="58" t="s">
        <v>2698</v>
      </c>
      <c r="O85" s="58" t="s">
        <v>536</v>
      </c>
    </row>
    <row r="86" spans="1:15">
      <c r="A86" s="277" t="str">
        <f t="shared" si="2"/>
        <v>Luxembourg-2009-0-3-1000 m3</v>
      </c>
      <c r="B86" s="58" t="s">
        <v>1051</v>
      </c>
      <c r="C86" s="58">
        <v>2009</v>
      </c>
      <c r="D86" s="58" t="s">
        <v>535</v>
      </c>
      <c r="E86" s="58" t="s">
        <v>529</v>
      </c>
      <c r="F86" s="58" t="s">
        <v>530</v>
      </c>
      <c r="I86" s="58" t="s">
        <v>531</v>
      </c>
      <c r="J86" s="282">
        <v>387.48357603357312</v>
      </c>
      <c r="K86" s="58" t="s">
        <v>1155</v>
      </c>
      <c r="N86" s="58" t="s">
        <v>2698</v>
      </c>
      <c r="O86" s="58" t="s">
        <v>536</v>
      </c>
    </row>
    <row r="87" spans="1:15">
      <c r="A87" s="277" t="str">
        <f t="shared" si="2"/>
        <v>Netherlands-2009-0-3-1000 m3</v>
      </c>
      <c r="B87" s="58" t="s">
        <v>1052</v>
      </c>
      <c r="C87" s="58">
        <v>2009</v>
      </c>
      <c r="D87" s="58" t="s">
        <v>535</v>
      </c>
      <c r="E87" s="58" t="s">
        <v>529</v>
      </c>
      <c r="F87" s="58" t="s">
        <v>530</v>
      </c>
      <c r="I87" s="58" t="s">
        <v>531</v>
      </c>
      <c r="J87" s="282" t="s">
        <v>1355</v>
      </c>
      <c r="K87" s="58" t="s">
        <v>1155</v>
      </c>
      <c r="N87" s="58" t="s">
        <v>2698</v>
      </c>
      <c r="O87" s="58" t="s">
        <v>536</v>
      </c>
    </row>
    <row r="88" spans="1:15">
      <c r="A88" s="277" t="str">
        <f t="shared" si="2"/>
        <v>Norway-2009-0-3-1000 m3</v>
      </c>
      <c r="B88" s="58" t="s">
        <v>1053</v>
      </c>
      <c r="C88" s="58">
        <v>2009</v>
      </c>
      <c r="D88" s="58" t="s">
        <v>535</v>
      </c>
      <c r="E88" s="58" t="s">
        <v>529</v>
      </c>
      <c r="F88" s="58" t="s">
        <v>530</v>
      </c>
      <c r="I88" s="58" t="s">
        <v>531</v>
      </c>
      <c r="J88" s="282">
        <v>4680.3380623501189</v>
      </c>
      <c r="K88" s="58" t="s">
        <v>1155</v>
      </c>
      <c r="N88" s="58" t="s">
        <v>2698</v>
      </c>
      <c r="O88" s="58" t="s">
        <v>536</v>
      </c>
    </row>
    <row r="89" spans="1:15">
      <c r="A89" s="277" t="str">
        <f t="shared" si="2"/>
        <v>Poland-2009-0-3-1000 m3</v>
      </c>
      <c r="B89" s="58" t="s">
        <v>1054</v>
      </c>
      <c r="C89" s="58">
        <v>2009</v>
      </c>
      <c r="D89" s="58" t="s">
        <v>535</v>
      </c>
      <c r="E89" s="58" t="s">
        <v>529</v>
      </c>
      <c r="F89" s="58" t="s">
        <v>530</v>
      </c>
      <c r="I89" s="58" t="s">
        <v>531</v>
      </c>
      <c r="J89" s="282" t="s">
        <v>1355</v>
      </c>
      <c r="K89" s="58" t="s">
        <v>1155</v>
      </c>
      <c r="N89" s="58" t="s">
        <v>2698</v>
      </c>
      <c r="O89" s="58" t="s">
        <v>536</v>
      </c>
    </row>
    <row r="90" spans="1:15">
      <c r="A90" s="277" t="str">
        <f t="shared" si="2"/>
        <v>Romania-2009-0-3-1000 m3</v>
      </c>
      <c r="B90" s="58" t="s">
        <v>1056</v>
      </c>
      <c r="C90" s="58">
        <v>2009</v>
      </c>
      <c r="D90" s="58" t="s">
        <v>535</v>
      </c>
      <c r="E90" s="58" t="s">
        <v>529</v>
      </c>
      <c r="F90" s="58" t="s">
        <v>530</v>
      </c>
      <c r="I90" s="58" t="s">
        <v>531</v>
      </c>
      <c r="J90" s="282" t="s">
        <v>1355</v>
      </c>
      <c r="K90" s="58" t="s">
        <v>1155</v>
      </c>
      <c r="N90" s="58" t="s">
        <v>2698</v>
      </c>
      <c r="O90" s="58" t="s">
        <v>536</v>
      </c>
    </row>
    <row r="91" spans="1:15">
      <c r="A91" s="277" t="str">
        <f t="shared" si="2"/>
        <v>Russian Federation-2009-0-3-1000 m3</v>
      </c>
      <c r="B91" s="58" t="s">
        <v>1215</v>
      </c>
      <c r="C91" s="58">
        <v>2009</v>
      </c>
      <c r="D91" s="58" t="s">
        <v>535</v>
      </c>
      <c r="E91" s="58" t="s">
        <v>529</v>
      </c>
      <c r="F91" s="58" t="s">
        <v>530</v>
      </c>
      <c r="I91" s="58" t="s">
        <v>531</v>
      </c>
      <c r="J91" s="282">
        <v>74758.532000000007</v>
      </c>
      <c r="K91" s="58" t="s">
        <v>1155</v>
      </c>
      <c r="N91" s="58" t="s">
        <v>2698</v>
      </c>
      <c r="O91" s="58" t="s">
        <v>536</v>
      </c>
    </row>
    <row r="92" spans="1:15">
      <c r="A92" s="277" t="str">
        <f t="shared" si="2"/>
        <v>Serbia-2009-0-3-1000 m3</v>
      </c>
      <c r="B92" s="58" t="s">
        <v>1199</v>
      </c>
      <c r="C92" s="58">
        <v>2009</v>
      </c>
      <c r="D92" s="58" t="s">
        <v>535</v>
      </c>
      <c r="E92" s="58" t="s">
        <v>529</v>
      </c>
      <c r="F92" s="58" t="s">
        <v>530</v>
      </c>
      <c r="I92" s="58" t="s">
        <v>531</v>
      </c>
      <c r="J92" s="282">
        <v>7952.8864230524841</v>
      </c>
      <c r="K92" s="58" t="s">
        <v>1155</v>
      </c>
      <c r="N92" s="58" t="s">
        <v>2698</v>
      </c>
      <c r="O92" s="58" t="s">
        <v>536</v>
      </c>
    </row>
    <row r="93" spans="1:15">
      <c r="A93" s="277" t="str">
        <f t="shared" si="2"/>
        <v>Slovak Republic-2009-0-3-1000 m3</v>
      </c>
      <c r="B93" s="58" t="s">
        <v>1354</v>
      </c>
      <c r="C93" s="58">
        <v>2009</v>
      </c>
      <c r="D93" s="58" t="s">
        <v>535</v>
      </c>
      <c r="E93" s="58" t="s">
        <v>529</v>
      </c>
      <c r="F93" s="58" t="s">
        <v>530</v>
      </c>
      <c r="I93" s="58" t="s">
        <v>531</v>
      </c>
      <c r="J93" s="282">
        <v>3208.2075990915982</v>
      </c>
      <c r="K93" s="58" t="s">
        <v>1155</v>
      </c>
      <c r="N93" s="58" t="s">
        <v>2698</v>
      </c>
      <c r="O93" s="58" t="s">
        <v>536</v>
      </c>
    </row>
    <row r="94" spans="1:15">
      <c r="A94" s="277" t="str">
        <f t="shared" si="2"/>
        <v>Slovenia-2009-0-3-1000 m3</v>
      </c>
      <c r="B94" s="58" t="s">
        <v>1201</v>
      </c>
      <c r="C94" s="58">
        <v>2009</v>
      </c>
      <c r="D94" s="58" t="s">
        <v>535</v>
      </c>
      <c r="E94" s="58" t="s">
        <v>529</v>
      </c>
      <c r="F94" s="58" t="s">
        <v>530</v>
      </c>
      <c r="I94" s="58" t="s">
        <v>531</v>
      </c>
      <c r="J94" s="282">
        <v>1852.0276190476191</v>
      </c>
      <c r="K94" s="58" t="s">
        <v>1155</v>
      </c>
      <c r="N94" s="58" t="s">
        <v>2698</v>
      </c>
      <c r="O94" s="58" t="s">
        <v>536</v>
      </c>
    </row>
    <row r="95" spans="1:15">
      <c r="A95" s="277" t="str">
        <f t="shared" si="2"/>
        <v>Sweden-2009-0-3-1000 m3</v>
      </c>
      <c r="B95" s="58" t="s">
        <v>1203</v>
      </c>
      <c r="C95" s="58">
        <v>2009</v>
      </c>
      <c r="D95" s="58" t="s">
        <v>535</v>
      </c>
      <c r="E95" s="58" t="s">
        <v>529</v>
      </c>
      <c r="F95" s="58" t="s">
        <v>530</v>
      </c>
      <c r="I95" s="58" t="s">
        <v>531</v>
      </c>
      <c r="J95" s="282">
        <v>48593.386972757799</v>
      </c>
      <c r="K95" s="58" t="s">
        <v>1155</v>
      </c>
      <c r="N95" s="58" t="s">
        <v>2698</v>
      </c>
      <c r="O95" s="58" t="s">
        <v>536</v>
      </c>
    </row>
    <row r="96" spans="1:15">
      <c r="A96" s="277" t="str">
        <f t="shared" si="2"/>
        <v>Switzerland-2009-0-3-1000 m3</v>
      </c>
      <c r="B96" s="58" t="s">
        <v>1204</v>
      </c>
      <c r="C96" s="58">
        <v>2009</v>
      </c>
      <c r="D96" s="58" t="s">
        <v>535</v>
      </c>
      <c r="E96" s="58" t="s">
        <v>529</v>
      </c>
      <c r="F96" s="58" t="s">
        <v>530</v>
      </c>
      <c r="I96" s="58" t="s">
        <v>531</v>
      </c>
      <c r="J96" s="282">
        <v>4207.8877644566592</v>
      </c>
      <c r="K96" s="58" t="s">
        <v>1155</v>
      </c>
      <c r="N96" s="58" t="s">
        <v>2698</v>
      </c>
      <c r="O96" s="58" t="s">
        <v>536</v>
      </c>
    </row>
    <row r="97" spans="1:15">
      <c r="A97" s="277" t="str">
        <f t="shared" si="2"/>
        <v>Turkey-2009-0-3-1000 m3</v>
      </c>
      <c r="B97" s="58" t="s">
        <v>1206</v>
      </c>
      <c r="C97" s="58">
        <v>2009</v>
      </c>
      <c r="D97" s="58" t="s">
        <v>535</v>
      </c>
      <c r="E97" s="58" t="s">
        <v>529</v>
      </c>
      <c r="F97" s="58" t="s">
        <v>530</v>
      </c>
      <c r="I97" s="58" t="s">
        <v>531</v>
      </c>
      <c r="J97" s="282" t="s">
        <v>1355</v>
      </c>
      <c r="K97" s="58" t="s">
        <v>1155</v>
      </c>
      <c r="N97" s="58" t="s">
        <v>2698</v>
      </c>
      <c r="O97" s="58" t="s">
        <v>536</v>
      </c>
    </row>
    <row r="98" spans="1:15">
      <c r="A98" s="277" t="str">
        <f t="shared" ref="A98:A129" si="3">B98&amp;"-"&amp;C98&amp;"-"&amp;D98&amp;"-"&amp;I98</f>
        <v>Ukraine-2009-0-3-1000 m3</v>
      </c>
      <c r="B98" s="58" t="s">
        <v>1218</v>
      </c>
      <c r="C98" s="58">
        <v>2009</v>
      </c>
      <c r="D98" s="58" t="s">
        <v>535</v>
      </c>
      <c r="E98" s="58" t="s">
        <v>529</v>
      </c>
      <c r="F98" s="58" t="s">
        <v>530</v>
      </c>
      <c r="I98" s="58" t="s">
        <v>531</v>
      </c>
      <c r="J98" s="282" t="s">
        <v>1355</v>
      </c>
      <c r="K98" s="58" t="s">
        <v>1235</v>
      </c>
      <c r="N98" s="58" t="s">
        <v>2698</v>
      </c>
      <c r="O98" s="58" t="s">
        <v>536</v>
      </c>
    </row>
    <row r="99" spans="1:15">
      <c r="A99" s="277" t="str">
        <f t="shared" si="3"/>
        <v>United Kingdom-2009-0-3-1000 m3</v>
      </c>
      <c r="B99" s="58" t="s">
        <v>1207</v>
      </c>
      <c r="C99" s="58">
        <v>2009</v>
      </c>
      <c r="D99" s="58" t="s">
        <v>535</v>
      </c>
      <c r="E99" s="58" t="s">
        <v>529</v>
      </c>
      <c r="F99" s="58" t="s">
        <v>530</v>
      </c>
      <c r="I99" s="58" t="s">
        <v>531</v>
      </c>
      <c r="J99" s="282">
        <v>5004.1731296215912</v>
      </c>
      <c r="K99" s="58" t="s">
        <v>1235</v>
      </c>
      <c r="N99" s="58" t="s">
        <v>2698</v>
      </c>
      <c r="O99" s="58" t="s">
        <v>536</v>
      </c>
    </row>
    <row r="100" spans="1:15">
      <c r="A100" s="277" t="str">
        <f t="shared" si="3"/>
        <v>United States-2009-0-3-1000 m3</v>
      </c>
      <c r="B100" s="58" t="s">
        <v>1221</v>
      </c>
      <c r="C100" s="58">
        <v>2009</v>
      </c>
      <c r="D100" s="58" t="s">
        <v>535</v>
      </c>
      <c r="E100" s="58" t="s">
        <v>529</v>
      </c>
      <c r="F100" s="58" t="s">
        <v>530</v>
      </c>
      <c r="I100" s="58" t="s">
        <v>531</v>
      </c>
      <c r="J100" s="282">
        <v>266018.47090114531</v>
      </c>
      <c r="K100" s="58" t="s">
        <v>1235</v>
      </c>
      <c r="N100" s="58" t="s">
        <v>2698</v>
      </c>
      <c r="O100" s="58" t="s">
        <v>536</v>
      </c>
    </row>
    <row r="101" spans="1:15">
      <c r="A101" s="277" t="str">
        <f t="shared" si="3"/>
        <v>Albania-2011-0-4-1000 m3</v>
      </c>
      <c r="B101" s="58" t="s">
        <v>1139</v>
      </c>
      <c r="C101" s="58">
        <v>2011</v>
      </c>
      <c r="D101" s="58" t="s">
        <v>1392</v>
      </c>
      <c r="E101" s="58" t="s">
        <v>529</v>
      </c>
      <c r="F101" s="58" t="s">
        <v>530</v>
      </c>
      <c r="I101" s="58" t="s">
        <v>531</v>
      </c>
      <c r="J101" s="282">
        <v>1160.002230773521</v>
      </c>
      <c r="N101" s="58" t="s">
        <v>2698</v>
      </c>
      <c r="O101" s="58" t="s">
        <v>1393</v>
      </c>
    </row>
    <row r="102" spans="1:15">
      <c r="A102" s="277" t="str">
        <f t="shared" si="3"/>
        <v>Armenia-2011-0-4-1000 m3</v>
      </c>
      <c r="B102" s="58" t="s">
        <v>1208</v>
      </c>
      <c r="C102" s="58">
        <v>2011</v>
      </c>
      <c r="D102" s="58" t="s">
        <v>1392</v>
      </c>
      <c r="E102" s="58" t="s">
        <v>529</v>
      </c>
      <c r="F102" s="58" t="s">
        <v>530</v>
      </c>
      <c r="I102" s="58" t="s">
        <v>531</v>
      </c>
      <c r="J102" s="282">
        <v>2074.3559999999998</v>
      </c>
      <c r="N102" s="58" t="s">
        <v>2698</v>
      </c>
      <c r="O102" s="58" t="s">
        <v>1393</v>
      </c>
    </row>
    <row r="103" spans="1:15">
      <c r="A103" s="277" t="str">
        <f t="shared" si="3"/>
        <v>Austria-2011-0-4-1000 m3</v>
      </c>
      <c r="B103" s="58" t="s">
        <v>1140</v>
      </c>
      <c r="C103" s="58">
        <v>2011</v>
      </c>
      <c r="D103" s="58" t="s">
        <v>1392</v>
      </c>
      <c r="E103" s="58" t="s">
        <v>529</v>
      </c>
      <c r="F103" s="58" t="s">
        <v>530</v>
      </c>
      <c r="I103" s="58" t="s">
        <v>531</v>
      </c>
      <c r="J103" s="282">
        <v>23688.267215152831</v>
      </c>
      <c r="N103" s="58" t="s">
        <v>2698</v>
      </c>
      <c r="O103" s="58" t="s">
        <v>1393</v>
      </c>
    </row>
    <row r="104" spans="1:15">
      <c r="A104" s="277" t="str">
        <f t="shared" si="3"/>
        <v>Belarus-2011-0-4-1000 m3</v>
      </c>
      <c r="B104" s="58" t="s">
        <v>1210</v>
      </c>
      <c r="C104" s="58">
        <v>2011</v>
      </c>
      <c r="D104" s="58" t="s">
        <v>1392</v>
      </c>
      <c r="E104" s="58" t="s">
        <v>529</v>
      </c>
      <c r="F104" s="58" t="s">
        <v>530</v>
      </c>
      <c r="I104" s="58" t="s">
        <v>531</v>
      </c>
      <c r="J104" s="285" t="s">
        <v>1355</v>
      </c>
      <c r="K104" s="58" t="s">
        <v>1235</v>
      </c>
      <c r="N104" s="58" t="s">
        <v>2698</v>
      </c>
      <c r="O104" s="58" t="s">
        <v>1393</v>
      </c>
    </row>
    <row r="105" spans="1:15">
      <c r="A105" s="277" t="str">
        <f t="shared" si="3"/>
        <v>Belgium-2011-0-4-1000 m3</v>
      </c>
      <c r="B105" s="58" t="s">
        <v>1141</v>
      </c>
      <c r="C105" s="58">
        <v>2011</v>
      </c>
      <c r="D105" s="58" t="s">
        <v>1392</v>
      </c>
      <c r="E105" s="58" t="s">
        <v>529</v>
      </c>
      <c r="F105" s="58" t="s">
        <v>530</v>
      </c>
      <c r="I105" s="58" t="s">
        <v>531</v>
      </c>
      <c r="J105" s="285" t="s">
        <v>1355</v>
      </c>
      <c r="K105" s="58" t="s">
        <v>1235</v>
      </c>
      <c r="N105" s="58" t="s">
        <v>2698</v>
      </c>
      <c r="O105" s="58" t="s">
        <v>1393</v>
      </c>
    </row>
    <row r="106" spans="1:15">
      <c r="A106" s="277" t="str">
        <f t="shared" si="3"/>
        <v>Bosnia and Herzegovina-2011-0-4-1000 m3</v>
      </c>
      <c r="B106" s="58" t="s">
        <v>1033</v>
      </c>
      <c r="C106" s="58">
        <v>2011</v>
      </c>
      <c r="D106" s="58" t="s">
        <v>1392</v>
      </c>
      <c r="E106" s="58" t="s">
        <v>529</v>
      </c>
      <c r="F106" s="58" t="s">
        <v>530</v>
      </c>
      <c r="I106" s="58" t="s">
        <v>531</v>
      </c>
      <c r="J106" s="285">
        <v>1166.4924275184651</v>
      </c>
      <c r="K106" s="58" t="s">
        <v>1235</v>
      </c>
      <c r="N106" s="58" t="s">
        <v>2698</v>
      </c>
      <c r="O106" s="58" t="s">
        <v>1393</v>
      </c>
    </row>
    <row r="107" spans="1:15">
      <c r="A107" s="277" t="str">
        <f t="shared" si="3"/>
        <v>Bulgaria-2011-0-4-1000 m3</v>
      </c>
      <c r="B107" s="58" t="s">
        <v>1034</v>
      </c>
      <c r="C107" s="58">
        <v>2011</v>
      </c>
      <c r="D107" s="58" t="s">
        <v>1392</v>
      </c>
      <c r="E107" s="58" t="s">
        <v>529</v>
      </c>
      <c r="F107" s="58" t="s">
        <v>530</v>
      </c>
      <c r="I107" s="58" t="s">
        <v>531</v>
      </c>
      <c r="J107" s="285" t="s">
        <v>1355</v>
      </c>
      <c r="K107" s="58" t="s">
        <v>1235</v>
      </c>
      <c r="N107" s="58" t="s">
        <v>2698</v>
      </c>
      <c r="O107" s="58" t="s">
        <v>1393</v>
      </c>
    </row>
    <row r="108" spans="1:15">
      <c r="A108" s="277" t="str">
        <f t="shared" si="3"/>
        <v>Canada-2011-0-4-1000 m3</v>
      </c>
      <c r="B108" s="58" t="s">
        <v>1220</v>
      </c>
      <c r="C108" s="58">
        <v>2011</v>
      </c>
      <c r="D108" s="58" t="s">
        <v>1392</v>
      </c>
      <c r="E108" s="58" t="s">
        <v>529</v>
      </c>
      <c r="F108" s="58" t="s">
        <v>530</v>
      </c>
      <c r="I108" s="58" t="s">
        <v>531</v>
      </c>
      <c r="J108" s="285">
        <v>71093.12230215827</v>
      </c>
      <c r="K108" s="58" t="s">
        <v>1235</v>
      </c>
      <c r="N108" s="58" t="s">
        <v>2698</v>
      </c>
      <c r="O108" s="58" t="s">
        <v>1393</v>
      </c>
    </row>
    <row r="109" spans="1:15">
      <c r="A109" s="277" t="str">
        <f t="shared" si="3"/>
        <v>Cyprus-2011-0-4-1000 m3</v>
      </c>
      <c r="B109" s="58" t="s">
        <v>1036</v>
      </c>
      <c r="C109" s="58">
        <v>2011</v>
      </c>
      <c r="D109" s="58" t="s">
        <v>1392</v>
      </c>
      <c r="E109" s="58" t="s">
        <v>529</v>
      </c>
      <c r="F109" s="58" t="s">
        <v>530</v>
      </c>
      <c r="I109" s="58" t="s">
        <v>531</v>
      </c>
      <c r="J109" s="285">
        <v>79.441247002398086</v>
      </c>
      <c r="K109" s="58" t="s">
        <v>1235</v>
      </c>
      <c r="N109" s="58" t="s">
        <v>2698</v>
      </c>
      <c r="O109" s="58" t="s">
        <v>1393</v>
      </c>
    </row>
    <row r="110" spans="1:15">
      <c r="A110" s="277" t="str">
        <f t="shared" si="3"/>
        <v>Czech Republic-2011-0-4-1000 m3</v>
      </c>
      <c r="B110" s="58" t="s">
        <v>1037</v>
      </c>
      <c r="C110" s="58">
        <v>2011</v>
      </c>
      <c r="D110" s="58" t="s">
        <v>1392</v>
      </c>
      <c r="E110" s="58" t="s">
        <v>529</v>
      </c>
      <c r="F110" s="58" t="s">
        <v>530</v>
      </c>
      <c r="I110" s="58" t="s">
        <v>531</v>
      </c>
      <c r="J110" s="285">
        <v>9055.7391394809747</v>
      </c>
      <c r="K110" s="58" t="s">
        <v>1235</v>
      </c>
      <c r="N110" s="58" t="s">
        <v>2698</v>
      </c>
      <c r="O110" s="58" t="s">
        <v>1393</v>
      </c>
    </row>
    <row r="111" spans="1:15">
      <c r="A111" s="277" t="str">
        <f t="shared" si="3"/>
        <v>Denmark-2011-0-4-1000 m3</v>
      </c>
      <c r="B111" s="58" t="s">
        <v>1038</v>
      </c>
      <c r="C111" s="58">
        <v>2011</v>
      </c>
      <c r="D111" s="58" t="s">
        <v>1392</v>
      </c>
      <c r="E111" s="58" t="s">
        <v>529</v>
      </c>
      <c r="F111" s="58" t="s">
        <v>530</v>
      </c>
      <c r="I111" s="58" t="s">
        <v>531</v>
      </c>
      <c r="J111" s="285">
        <v>7390.9911462829723</v>
      </c>
      <c r="K111" s="58" t="s">
        <v>1235</v>
      </c>
      <c r="N111" s="58" t="s">
        <v>2698</v>
      </c>
      <c r="O111" s="58" t="s">
        <v>1393</v>
      </c>
    </row>
    <row r="112" spans="1:15">
      <c r="A112" s="277" t="str">
        <f t="shared" si="3"/>
        <v>Estonia-2011-0-4-1000 m3</v>
      </c>
      <c r="B112" s="58" t="s">
        <v>1039</v>
      </c>
      <c r="C112" s="58">
        <v>2011</v>
      </c>
      <c r="D112" s="58" t="s">
        <v>1392</v>
      </c>
      <c r="E112" s="58" t="s">
        <v>529</v>
      </c>
      <c r="F112" s="58" t="s">
        <v>530</v>
      </c>
      <c r="I112" s="58" t="s">
        <v>531</v>
      </c>
      <c r="J112" s="285">
        <v>4565.1285224272997</v>
      </c>
      <c r="K112" s="58" t="s">
        <v>1235</v>
      </c>
      <c r="N112" s="58" t="s">
        <v>2698</v>
      </c>
      <c r="O112" s="58" t="s">
        <v>1393</v>
      </c>
    </row>
    <row r="113" spans="1:15">
      <c r="A113" s="277" t="str">
        <f t="shared" si="3"/>
        <v>Finland-2011-0-4-1000 m3</v>
      </c>
      <c r="B113" s="58" t="s">
        <v>1040</v>
      </c>
      <c r="C113" s="58">
        <v>2011</v>
      </c>
      <c r="D113" s="58" t="s">
        <v>1392</v>
      </c>
      <c r="E113" s="58" t="s">
        <v>529</v>
      </c>
      <c r="F113" s="58" t="s">
        <v>530</v>
      </c>
      <c r="I113" s="58" t="s">
        <v>531</v>
      </c>
      <c r="J113" s="285">
        <v>36357.165133208851</v>
      </c>
      <c r="K113" s="58" t="s">
        <v>1235</v>
      </c>
      <c r="N113" s="58" t="s">
        <v>2698</v>
      </c>
      <c r="O113" s="58" t="s">
        <v>1393</v>
      </c>
    </row>
    <row r="114" spans="1:15">
      <c r="A114" s="277" t="str">
        <f t="shared" si="3"/>
        <v>France-2011-0-4-1000 m3</v>
      </c>
      <c r="B114" s="58" t="s">
        <v>1041</v>
      </c>
      <c r="C114" s="58">
        <v>2011</v>
      </c>
      <c r="D114" s="58" t="s">
        <v>1392</v>
      </c>
      <c r="E114" s="58" t="s">
        <v>529</v>
      </c>
      <c r="F114" s="58" t="s">
        <v>530</v>
      </c>
      <c r="I114" s="58" t="s">
        <v>531</v>
      </c>
      <c r="J114" s="285">
        <v>37445.634566548615</v>
      </c>
      <c r="K114" s="58" t="s">
        <v>1235</v>
      </c>
      <c r="N114" s="58" t="s">
        <v>2698</v>
      </c>
      <c r="O114" s="58" t="s">
        <v>1393</v>
      </c>
    </row>
    <row r="115" spans="1:15">
      <c r="A115" s="277" t="str">
        <f t="shared" si="3"/>
        <v>Germany-2011-0-4-1000 m3</v>
      </c>
      <c r="B115" s="58" t="s">
        <v>1042</v>
      </c>
      <c r="C115" s="58">
        <v>2011</v>
      </c>
      <c r="D115" s="58" t="s">
        <v>1392</v>
      </c>
      <c r="E115" s="58" t="s">
        <v>529</v>
      </c>
      <c r="F115" s="58" t="s">
        <v>530</v>
      </c>
      <c r="I115" s="58" t="s">
        <v>531</v>
      </c>
      <c r="J115" s="285">
        <v>58189.721616120667</v>
      </c>
      <c r="K115" s="58" t="s">
        <v>1235</v>
      </c>
      <c r="N115" s="58" t="s">
        <v>2698</v>
      </c>
      <c r="O115" s="58" t="s">
        <v>1393</v>
      </c>
    </row>
    <row r="116" spans="1:15">
      <c r="A116" s="277" t="str">
        <f t="shared" si="3"/>
        <v>Iceland-2011-0-4-1000 m3</v>
      </c>
      <c r="B116" s="58" t="s">
        <v>1226</v>
      </c>
      <c r="C116" s="58">
        <v>2011</v>
      </c>
      <c r="D116" s="58" t="s">
        <v>1392</v>
      </c>
      <c r="E116" s="58" t="s">
        <v>529</v>
      </c>
      <c r="F116" s="58" t="s">
        <v>530</v>
      </c>
      <c r="I116" s="58" t="s">
        <v>531</v>
      </c>
      <c r="J116" s="285">
        <v>19.132509352517985</v>
      </c>
      <c r="K116" s="58" t="s">
        <v>1235</v>
      </c>
      <c r="N116" s="58" t="s">
        <v>2698</v>
      </c>
      <c r="O116" s="58" t="s">
        <v>1393</v>
      </c>
    </row>
    <row r="117" spans="1:15">
      <c r="A117" s="277" t="str">
        <f t="shared" si="3"/>
        <v>Ireland-2011-0-4-1000 m3</v>
      </c>
      <c r="B117" s="58" t="s">
        <v>1045</v>
      </c>
      <c r="C117" s="58">
        <v>2011</v>
      </c>
      <c r="D117" s="58" t="s">
        <v>1392</v>
      </c>
      <c r="E117" s="58" t="s">
        <v>529</v>
      </c>
      <c r="F117" s="58" t="s">
        <v>530</v>
      </c>
      <c r="I117" s="58" t="s">
        <v>531</v>
      </c>
      <c r="J117" s="285">
        <v>710.08153194724218</v>
      </c>
      <c r="K117" s="58" t="s">
        <v>1235</v>
      </c>
      <c r="N117" s="58" t="s">
        <v>2698</v>
      </c>
      <c r="O117" s="58" t="s">
        <v>1393</v>
      </c>
    </row>
    <row r="118" spans="1:15">
      <c r="A118" s="277" t="str">
        <f t="shared" si="3"/>
        <v>Italy-2011-0-4-1000 m3</v>
      </c>
      <c r="B118" s="58" t="s">
        <v>1047</v>
      </c>
      <c r="C118" s="58">
        <v>2011</v>
      </c>
      <c r="D118" s="58" t="s">
        <v>1392</v>
      </c>
      <c r="E118" s="58" t="s">
        <v>529</v>
      </c>
      <c r="F118" s="58" t="s">
        <v>530</v>
      </c>
      <c r="I118" s="58" t="s">
        <v>531</v>
      </c>
      <c r="J118" s="285">
        <v>11926.501393285371</v>
      </c>
      <c r="K118" s="58" t="s">
        <v>1235</v>
      </c>
      <c r="N118" s="58" t="s">
        <v>2698</v>
      </c>
      <c r="O118" s="58" t="s">
        <v>1393</v>
      </c>
    </row>
    <row r="119" spans="1:15">
      <c r="A119" s="277" t="str">
        <f t="shared" si="3"/>
        <v>Latvia-2011-0-4-1000 m3</v>
      </c>
      <c r="B119" s="58" t="s">
        <v>1048</v>
      </c>
      <c r="C119" s="58">
        <v>2011</v>
      </c>
      <c r="D119" s="58" t="s">
        <v>1392</v>
      </c>
      <c r="E119" s="58" t="s">
        <v>529</v>
      </c>
      <c r="F119" s="58" t="s">
        <v>530</v>
      </c>
      <c r="I119" s="58" t="s">
        <v>531</v>
      </c>
      <c r="J119" s="285" t="s">
        <v>1355</v>
      </c>
      <c r="K119" s="58" t="s">
        <v>1235</v>
      </c>
      <c r="N119" s="58" t="s">
        <v>2698</v>
      </c>
      <c r="O119" s="58" t="s">
        <v>1393</v>
      </c>
    </row>
    <row r="120" spans="1:15">
      <c r="A120" s="277" t="str">
        <f t="shared" si="3"/>
        <v>Liechtenstein-2011-0-4-1000 m3</v>
      </c>
      <c r="B120" s="58" t="s">
        <v>1049</v>
      </c>
      <c r="C120" s="58">
        <v>2011</v>
      </c>
      <c r="D120" s="58" t="s">
        <v>1392</v>
      </c>
      <c r="E120" s="58" t="s">
        <v>529</v>
      </c>
      <c r="F120" s="58" t="s">
        <v>530</v>
      </c>
      <c r="I120" s="58" t="s">
        <v>531</v>
      </c>
      <c r="J120" s="282" t="s">
        <v>1355</v>
      </c>
      <c r="K120" s="58" t="s">
        <v>1155</v>
      </c>
      <c r="N120" s="58" t="s">
        <v>2698</v>
      </c>
      <c r="O120" s="58" t="s">
        <v>1393</v>
      </c>
    </row>
    <row r="121" spans="1:15">
      <c r="A121" s="277" t="str">
        <f t="shared" si="3"/>
        <v>Lithuania-2011-0-4-1000 m3</v>
      </c>
      <c r="B121" s="58" t="s">
        <v>1050</v>
      </c>
      <c r="C121" s="58">
        <v>2011</v>
      </c>
      <c r="D121" s="58" t="s">
        <v>1392</v>
      </c>
      <c r="E121" s="58" t="s">
        <v>529</v>
      </c>
      <c r="F121" s="58" t="s">
        <v>530</v>
      </c>
      <c r="I121" s="58" t="s">
        <v>531</v>
      </c>
      <c r="J121" s="282" t="s">
        <v>1355</v>
      </c>
      <c r="K121" s="58" t="s">
        <v>1155</v>
      </c>
      <c r="N121" s="58" t="s">
        <v>2698</v>
      </c>
      <c r="O121" s="58" t="s">
        <v>1393</v>
      </c>
    </row>
    <row r="122" spans="1:15">
      <c r="A122" s="277" t="str">
        <f t="shared" si="3"/>
        <v>Luxembourg-2011-0-4-1000 m3</v>
      </c>
      <c r="B122" s="58" t="s">
        <v>1051</v>
      </c>
      <c r="C122" s="58">
        <v>2011</v>
      </c>
      <c r="D122" s="58" t="s">
        <v>1392</v>
      </c>
      <c r="E122" s="58" t="s">
        <v>529</v>
      </c>
      <c r="F122" s="58" t="s">
        <v>530</v>
      </c>
      <c r="I122" s="58" t="s">
        <v>531</v>
      </c>
      <c r="J122" s="282">
        <v>342.05346271581988</v>
      </c>
      <c r="K122" s="58" t="s">
        <v>1155</v>
      </c>
      <c r="N122" s="58" t="s">
        <v>2698</v>
      </c>
      <c r="O122" s="58" t="s">
        <v>1393</v>
      </c>
    </row>
    <row r="123" spans="1:15">
      <c r="A123" s="277" t="str">
        <f t="shared" si="3"/>
        <v>Netherlands-2011-0-4-1000 m3</v>
      </c>
      <c r="B123" s="58" t="s">
        <v>1052</v>
      </c>
      <c r="C123" s="58">
        <v>2011</v>
      </c>
      <c r="D123" s="58" t="s">
        <v>1392</v>
      </c>
      <c r="E123" s="58" t="s">
        <v>529</v>
      </c>
      <c r="F123" s="58" t="s">
        <v>530</v>
      </c>
      <c r="I123" s="58" t="s">
        <v>531</v>
      </c>
      <c r="J123" s="282">
        <v>4869.6054076304299</v>
      </c>
      <c r="K123" s="58" t="s">
        <v>1155</v>
      </c>
      <c r="N123" s="58" t="s">
        <v>2698</v>
      </c>
      <c r="O123" s="58" t="s">
        <v>1393</v>
      </c>
    </row>
    <row r="124" spans="1:15">
      <c r="A124" s="277" t="str">
        <f t="shared" si="3"/>
        <v>Norway-2011-0-4-1000 m3</v>
      </c>
      <c r="B124" s="58" t="s">
        <v>1053</v>
      </c>
      <c r="C124" s="58">
        <v>2011</v>
      </c>
      <c r="D124" s="58" t="s">
        <v>1392</v>
      </c>
      <c r="E124" s="58" t="s">
        <v>529</v>
      </c>
      <c r="F124" s="58" t="s">
        <v>530</v>
      </c>
      <c r="I124" s="58" t="s">
        <v>531</v>
      </c>
      <c r="J124" s="282">
        <v>5686.7817314148679</v>
      </c>
      <c r="K124" s="58" t="s">
        <v>1155</v>
      </c>
      <c r="N124" s="58" t="s">
        <v>2698</v>
      </c>
      <c r="O124" s="58" t="s">
        <v>1393</v>
      </c>
    </row>
    <row r="125" spans="1:15">
      <c r="A125" s="277" t="str">
        <f t="shared" si="3"/>
        <v>Poland-2011-0-4-1000 m3</v>
      </c>
      <c r="B125" s="58" t="s">
        <v>1054</v>
      </c>
      <c r="C125" s="58">
        <v>2011</v>
      </c>
      <c r="D125" s="58" t="s">
        <v>1392</v>
      </c>
      <c r="E125" s="58" t="s">
        <v>529</v>
      </c>
      <c r="F125" s="58" t="s">
        <v>530</v>
      </c>
      <c r="I125" s="58" t="s">
        <v>531</v>
      </c>
      <c r="J125" s="282">
        <v>9996.5508393285345</v>
      </c>
      <c r="K125" s="58" t="s">
        <v>1155</v>
      </c>
      <c r="N125" s="58" t="s">
        <v>2698</v>
      </c>
      <c r="O125" s="58" t="s">
        <v>1393</v>
      </c>
    </row>
    <row r="126" spans="1:15">
      <c r="A126" s="277" t="str">
        <f t="shared" si="3"/>
        <v>Romania-2011-0-4-1000 m3</v>
      </c>
      <c r="B126" s="58" t="s">
        <v>1056</v>
      </c>
      <c r="C126" s="58">
        <v>2011</v>
      </c>
      <c r="D126" s="58" t="s">
        <v>1392</v>
      </c>
      <c r="E126" s="58" t="s">
        <v>529</v>
      </c>
      <c r="F126" s="58" t="s">
        <v>530</v>
      </c>
      <c r="I126" s="58" t="s">
        <v>531</v>
      </c>
      <c r="J126" s="282">
        <v>17988.00959232614</v>
      </c>
      <c r="K126" s="58" t="s">
        <v>1235</v>
      </c>
      <c r="N126" s="58" t="s">
        <v>2698</v>
      </c>
      <c r="O126" s="58" t="s">
        <v>1393</v>
      </c>
    </row>
    <row r="127" spans="1:15">
      <c r="A127" s="277" t="str">
        <f t="shared" si="3"/>
        <v>Russian Federation-2011-0-4-1000 m3</v>
      </c>
      <c r="B127" s="58" t="s">
        <v>1215</v>
      </c>
      <c r="C127" s="58">
        <v>2011</v>
      </c>
      <c r="D127" s="58" t="s">
        <v>1392</v>
      </c>
      <c r="E127" s="58" t="s">
        <v>529</v>
      </c>
      <c r="F127" s="58" t="s">
        <v>530</v>
      </c>
      <c r="I127" s="58" t="s">
        <v>531</v>
      </c>
      <c r="J127" s="282" t="s">
        <v>1355</v>
      </c>
      <c r="K127" s="58" t="s">
        <v>1235</v>
      </c>
      <c r="N127" s="58" t="s">
        <v>2698</v>
      </c>
      <c r="O127" s="58" t="s">
        <v>1393</v>
      </c>
    </row>
    <row r="128" spans="1:15">
      <c r="A128" s="277" t="str">
        <f t="shared" si="3"/>
        <v>Serbia-2011-0-4-1000 m3</v>
      </c>
      <c r="B128" s="58" t="s">
        <v>1199</v>
      </c>
      <c r="C128" s="58">
        <v>2011</v>
      </c>
      <c r="D128" s="58" t="s">
        <v>1392</v>
      </c>
      <c r="E128" s="58" t="s">
        <v>529</v>
      </c>
      <c r="F128" s="58" t="s">
        <v>530</v>
      </c>
      <c r="I128" s="58" t="s">
        <v>531</v>
      </c>
      <c r="J128" s="282">
        <v>7528.6560695864464</v>
      </c>
      <c r="K128" s="58" t="s">
        <v>1155</v>
      </c>
      <c r="N128" s="58" t="s">
        <v>2698</v>
      </c>
      <c r="O128" s="58" t="s">
        <v>1393</v>
      </c>
    </row>
    <row r="129" spans="1:15">
      <c r="A129" s="277" t="str">
        <f t="shared" si="3"/>
        <v>Slovak Republic-2011-0-4-1000 m3</v>
      </c>
      <c r="B129" s="58" t="s">
        <v>1354</v>
      </c>
      <c r="C129" s="58">
        <v>2011</v>
      </c>
      <c r="D129" s="58" t="s">
        <v>1392</v>
      </c>
      <c r="E129" s="58" t="s">
        <v>529</v>
      </c>
      <c r="F129" s="58" t="s">
        <v>530</v>
      </c>
      <c r="I129" s="58" t="s">
        <v>531</v>
      </c>
      <c r="J129" s="282">
        <v>5502.7014257663186</v>
      </c>
      <c r="K129" s="58" t="s">
        <v>1235</v>
      </c>
      <c r="N129" s="58" t="s">
        <v>2698</v>
      </c>
      <c r="O129" s="58" t="s">
        <v>1393</v>
      </c>
    </row>
    <row r="130" spans="1:15">
      <c r="A130" s="277" t="str">
        <f t="shared" ref="A130:A136" si="4">B130&amp;"-"&amp;C130&amp;"-"&amp;D130&amp;"-"&amp;I130</f>
        <v>Slovenia-2011-0-4-1000 m3</v>
      </c>
      <c r="B130" s="58" t="s">
        <v>1201</v>
      </c>
      <c r="C130" s="58">
        <v>2011</v>
      </c>
      <c r="D130" s="58" t="s">
        <v>1392</v>
      </c>
      <c r="E130" s="58" t="s">
        <v>529</v>
      </c>
      <c r="F130" s="58" t="s">
        <v>530</v>
      </c>
      <c r="I130" s="58" t="s">
        <v>531</v>
      </c>
      <c r="J130" s="282">
        <v>2250.3865175850833</v>
      </c>
      <c r="K130" s="58" t="s">
        <v>1155</v>
      </c>
      <c r="N130" s="58" t="s">
        <v>2698</v>
      </c>
      <c r="O130" s="58" t="s">
        <v>1393</v>
      </c>
    </row>
    <row r="131" spans="1:15">
      <c r="A131" s="277" t="str">
        <f t="shared" si="4"/>
        <v>Sweden-2011-0-4-1000 m3</v>
      </c>
      <c r="B131" s="58" t="s">
        <v>1203</v>
      </c>
      <c r="C131" s="58">
        <v>2011</v>
      </c>
      <c r="D131" s="58" t="s">
        <v>1392</v>
      </c>
      <c r="E131" s="58" t="s">
        <v>529</v>
      </c>
      <c r="F131" s="58" t="s">
        <v>530</v>
      </c>
      <c r="I131" s="58" t="s">
        <v>531</v>
      </c>
      <c r="J131" s="282">
        <v>48781.141818944838</v>
      </c>
      <c r="K131" s="58" t="s">
        <v>1155</v>
      </c>
      <c r="N131" s="58" t="s">
        <v>2698</v>
      </c>
      <c r="O131" s="58" t="s">
        <v>1393</v>
      </c>
    </row>
    <row r="132" spans="1:15">
      <c r="A132" s="277" t="str">
        <f t="shared" si="4"/>
        <v>Switzerland-2011-0-4-1000 m3</v>
      </c>
      <c r="B132" s="58" t="s">
        <v>1204</v>
      </c>
      <c r="C132" s="58">
        <v>2011</v>
      </c>
      <c r="D132" s="58" t="s">
        <v>1392</v>
      </c>
      <c r="E132" s="58" t="s">
        <v>529</v>
      </c>
      <c r="F132" s="58" t="s">
        <v>530</v>
      </c>
      <c r="I132" s="58" t="s">
        <v>531</v>
      </c>
      <c r="J132" s="282">
        <v>4148.9867343593778</v>
      </c>
      <c r="K132" s="58" t="s">
        <v>1155</v>
      </c>
      <c r="N132" s="58" t="s">
        <v>2698</v>
      </c>
      <c r="O132" s="58" t="s">
        <v>1393</v>
      </c>
    </row>
    <row r="133" spans="1:15">
      <c r="A133" s="277" t="str">
        <f t="shared" si="4"/>
        <v>Turkey-2011-0-4-1000 m3</v>
      </c>
      <c r="B133" s="58" t="s">
        <v>1206</v>
      </c>
      <c r="C133" s="58">
        <v>2011</v>
      </c>
      <c r="D133" s="58" t="s">
        <v>1392</v>
      </c>
      <c r="E133" s="58" t="s">
        <v>529</v>
      </c>
      <c r="F133" s="58" t="s">
        <v>530</v>
      </c>
      <c r="I133" s="58" t="s">
        <v>531</v>
      </c>
      <c r="J133" s="282">
        <v>21538.215669222864</v>
      </c>
      <c r="K133" s="58" t="s">
        <v>1155</v>
      </c>
      <c r="N133" s="58" t="s">
        <v>2698</v>
      </c>
      <c r="O133" s="58" t="s">
        <v>1393</v>
      </c>
    </row>
    <row r="134" spans="1:15">
      <c r="A134" s="277" t="str">
        <f t="shared" si="4"/>
        <v>Ukraine-2011-0-4-1000 m3</v>
      </c>
      <c r="B134" s="58" t="s">
        <v>1218</v>
      </c>
      <c r="C134" s="58">
        <v>2011</v>
      </c>
      <c r="D134" s="58" t="s">
        <v>1392</v>
      </c>
      <c r="E134" s="58" t="s">
        <v>529</v>
      </c>
      <c r="F134" s="58" t="s">
        <v>530</v>
      </c>
      <c r="I134" s="58" t="s">
        <v>531</v>
      </c>
      <c r="J134" s="282">
        <v>6182</v>
      </c>
      <c r="K134" s="58" t="s">
        <v>1155</v>
      </c>
      <c r="N134" s="58" t="s">
        <v>2698</v>
      </c>
      <c r="O134" s="58" t="s">
        <v>1393</v>
      </c>
    </row>
    <row r="135" spans="1:15">
      <c r="A135" s="277" t="str">
        <f t="shared" si="4"/>
        <v>United Kingdom-2011-0-4-1000 m3</v>
      </c>
      <c r="B135" s="58" t="s">
        <v>1207</v>
      </c>
      <c r="C135" s="58">
        <v>2011</v>
      </c>
      <c r="D135" s="58" t="s">
        <v>1392</v>
      </c>
      <c r="E135" s="58" t="s">
        <v>529</v>
      </c>
      <c r="F135" s="58" t="s">
        <v>530</v>
      </c>
      <c r="I135" s="58" t="s">
        <v>531</v>
      </c>
      <c r="J135" s="282">
        <v>10333.070198019766</v>
      </c>
      <c r="K135" s="58" t="s">
        <v>1155</v>
      </c>
      <c r="N135" s="58" t="s">
        <v>2698</v>
      </c>
      <c r="O135" s="58" t="s">
        <v>1393</v>
      </c>
    </row>
    <row r="136" spans="1:15">
      <c r="A136" s="277" t="str">
        <f t="shared" si="4"/>
        <v>United States-2011-0-4-1000 m3</v>
      </c>
      <c r="B136" s="58" t="s">
        <v>1221</v>
      </c>
      <c r="C136" s="58">
        <v>2011</v>
      </c>
      <c r="D136" s="58" t="s">
        <v>1392</v>
      </c>
      <c r="E136" s="58" t="s">
        <v>529</v>
      </c>
      <c r="F136" s="58" t="s">
        <v>530</v>
      </c>
      <c r="I136" s="58" t="s">
        <v>531</v>
      </c>
      <c r="J136" s="282">
        <v>206652.8020287671</v>
      </c>
      <c r="K136" s="58" t="s">
        <v>1155</v>
      </c>
      <c r="N136" s="58" t="s">
        <v>2698</v>
      </c>
      <c r="O136" s="58" t="s">
        <v>1393</v>
      </c>
    </row>
    <row r="137" spans="1:15">
      <c r="A137" s="277" t="str">
        <f t="shared" ref="A137:A200" si="5">B137&amp;"-"&amp;C137&amp;"-"&amp;D137&amp;"-"&amp;I137</f>
        <v>Armenia-2013-0-5-1000 m3</v>
      </c>
      <c r="B137" s="58" t="s">
        <v>1208</v>
      </c>
      <c r="C137" s="58">
        <v>2013</v>
      </c>
      <c r="D137" s="58" t="s">
        <v>2353</v>
      </c>
      <c r="E137" s="58" t="s">
        <v>529</v>
      </c>
      <c r="F137" s="58" t="s">
        <v>530</v>
      </c>
      <c r="I137" s="58" t="s">
        <v>531</v>
      </c>
      <c r="J137" s="282">
        <v>1545.7157053194242</v>
      </c>
      <c r="K137" s="536" t="s">
        <v>1235</v>
      </c>
      <c r="N137" s="58" t="s">
        <v>2698</v>
      </c>
      <c r="O137" s="58" t="s">
        <v>2354</v>
      </c>
    </row>
    <row r="138" spans="1:15">
      <c r="A138" s="277" t="str">
        <f t="shared" si="5"/>
        <v>Austria-2013-0-5-1000 m3</v>
      </c>
      <c r="B138" s="58" t="s">
        <v>1140</v>
      </c>
      <c r="C138" s="58">
        <v>2013</v>
      </c>
      <c r="D138" s="58" t="s">
        <v>2353</v>
      </c>
      <c r="E138" s="58" t="s">
        <v>529</v>
      </c>
      <c r="F138" s="58" t="s">
        <v>530</v>
      </c>
      <c r="I138" s="58" t="s">
        <v>531</v>
      </c>
      <c r="J138" s="282">
        <v>23656.130318449032</v>
      </c>
      <c r="K138" s="58" t="s">
        <v>1155</v>
      </c>
      <c r="N138" s="58" t="s">
        <v>2698</v>
      </c>
      <c r="O138" s="58" t="s">
        <v>2354</v>
      </c>
    </row>
    <row r="139" spans="1:15">
      <c r="A139" s="277" t="str">
        <f t="shared" si="5"/>
        <v>Azerbaijan-2013-0-5-1000 m3</v>
      </c>
      <c r="B139" s="58" t="s">
        <v>1209</v>
      </c>
      <c r="C139" s="58">
        <v>2013</v>
      </c>
      <c r="D139" s="58" t="s">
        <v>2353</v>
      </c>
      <c r="E139" s="58" t="s">
        <v>529</v>
      </c>
      <c r="F139" s="58" t="s">
        <v>530</v>
      </c>
      <c r="I139" s="58" t="s">
        <v>531</v>
      </c>
      <c r="J139" s="282">
        <v>416.19424460431674</v>
      </c>
      <c r="K139" s="58" t="s">
        <v>1155</v>
      </c>
      <c r="N139" s="58" t="s">
        <v>2698</v>
      </c>
      <c r="O139" s="58" t="s">
        <v>2354</v>
      </c>
    </row>
    <row r="140" spans="1:15">
      <c r="A140" s="277" t="str">
        <f t="shared" si="5"/>
        <v>Bosnia and Herzegovina-2013-0-5-1000 m3</v>
      </c>
      <c r="B140" s="58" t="s">
        <v>1033</v>
      </c>
      <c r="C140" s="58">
        <v>2013</v>
      </c>
      <c r="D140" s="58" t="s">
        <v>2353</v>
      </c>
      <c r="E140" s="58" t="s">
        <v>529</v>
      </c>
      <c r="F140" s="58" t="s">
        <v>530</v>
      </c>
      <c r="I140" s="58" t="s">
        <v>531</v>
      </c>
      <c r="J140" s="282">
        <v>1454.5704784003019</v>
      </c>
      <c r="K140" s="58" t="s">
        <v>1155</v>
      </c>
      <c r="N140" s="58" t="s">
        <v>2698</v>
      </c>
      <c r="O140" s="58" t="s">
        <v>2354</v>
      </c>
    </row>
    <row r="141" spans="1:15">
      <c r="A141" s="277" t="str">
        <f t="shared" si="5"/>
        <v>Canada-2013-0-5-1000 m3</v>
      </c>
      <c r="B141" s="58" t="s">
        <v>1220</v>
      </c>
      <c r="C141" s="58">
        <v>2013</v>
      </c>
      <c r="D141" s="58" t="s">
        <v>2353</v>
      </c>
      <c r="E141" s="58" t="s">
        <v>529</v>
      </c>
      <c r="F141" s="58" t="s">
        <v>530</v>
      </c>
      <c r="I141" s="58" t="s">
        <v>531</v>
      </c>
      <c r="J141" s="282">
        <v>85191.08772000001</v>
      </c>
      <c r="K141" s="58" t="s">
        <v>1155</v>
      </c>
      <c r="N141" s="58" t="s">
        <v>2698</v>
      </c>
      <c r="O141" s="58" t="s">
        <v>2354</v>
      </c>
    </row>
    <row r="142" spans="1:15">
      <c r="A142" s="277" t="str">
        <f t="shared" si="5"/>
        <v>Croatia-2013-0-5-1000 m3</v>
      </c>
      <c r="B142" s="58" t="s">
        <v>1035</v>
      </c>
      <c r="C142" s="58">
        <v>2013</v>
      </c>
      <c r="D142" s="58" t="s">
        <v>2353</v>
      </c>
      <c r="E142" s="58" t="s">
        <v>529</v>
      </c>
      <c r="F142" s="58" t="s">
        <v>530</v>
      </c>
      <c r="I142" s="58" t="s">
        <v>531</v>
      </c>
      <c r="J142" s="282">
        <v>2112.5316757867813</v>
      </c>
      <c r="K142" s="58" t="s">
        <v>1155</v>
      </c>
      <c r="N142" s="58" t="s">
        <v>2698</v>
      </c>
      <c r="O142" s="58" t="s">
        <v>2354</v>
      </c>
    </row>
    <row r="143" spans="1:15">
      <c r="A143" s="277" t="str">
        <f t="shared" si="5"/>
        <v>Cyprus-2013-0-5-1000 m3</v>
      </c>
      <c r="B143" s="58" t="s">
        <v>1036</v>
      </c>
      <c r="C143" s="58">
        <v>2013</v>
      </c>
      <c r="D143" s="58" t="s">
        <v>2353</v>
      </c>
      <c r="E143" s="58" t="s">
        <v>529</v>
      </c>
      <c r="F143" s="58" t="s">
        <v>530</v>
      </c>
      <c r="I143" s="58" t="s">
        <v>531</v>
      </c>
      <c r="J143" s="282">
        <v>88.251570786570738</v>
      </c>
      <c r="K143" s="58" t="s">
        <v>1155</v>
      </c>
      <c r="N143" s="58" t="s">
        <v>2698</v>
      </c>
      <c r="O143" s="58" t="s">
        <v>2354</v>
      </c>
    </row>
    <row r="144" spans="1:15">
      <c r="A144" s="277" t="str">
        <f t="shared" si="5"/>
        <v>Czech Republic-2013-0-5-1000 m3</v>
      </c>
      <c r="B144" s="58" t="s">
        <v>1037</v>
      </c>
      <c r="C144" s="58">
        <v>2013</v>
      </c>
      <c r="D144" s="58" t="s">
        <v>2353</v>
      </c>
      <c r="E144" s="58" t="s">
        <v>529</v>
      </c>
      <c r="F144" s="58" t="s">
        <v>530</v>
      </c>
      <c r="I144" s="58" t="s">
        <v>531</v>
      </c>
      <c r="J144" s="282">
        <v>10414.521108088864</v>
      </c>
      <c r="K144" s="58" t="s">
        <v>1155</v>
      </c>
      <c r="N144" s="58" t="s">
        <v>2698</v>
      </c>
      <c r="O144" s="58" t="s">
        <v>2354</v>
      </c>
    </row>
    <row r="145" spans="1:15">
      <c r="A145" s="277" t="str">
        <f t="shared" si="5"/>
        <v>Denmark-2013-0-5-1000 m3</v>
      </c>
      <c r="B145" s="58" t="s">
        <v>1038</v>
      </c>
      <c r="C145" s="58">
        <v>2013</v>
      </c>
      <c r="D145" s="58" t="s">
        <v>2353</v>
      </c>
      <c r="E145" s="58" t="s">
        <v>529</v>
      </c>
      <c r="F145" s="58" t="s">
        <v>530</v>
      </c>
      <c r="I145" s="58" t="s">
        <v>531</v>
      </c>
      <c r="J145" s="282">
        <v>10684.704204408619</v>
      </c>
      <c r="K145" s="58" t="s">
        <v>1155</v>
      </c>
      <c r="N145" s="58" t="s">
        <v>2698</v>
      </c>
      <c r="O145" s="58" t="s">
        <v>2354</v>
      </c>
    </row>
    <row r="146" spans="1:15">
      <c r="A146" s="277" t="str">
        <f t="shared" si="5"/>
        <v>Estonia-2013-0-5-1000 m3</v>
      </c>
      <c r="B146" s="58" t="s">
        <v>1039</v>
      </c>
      <c r="C146" s="58">
        <v>2013</v>
      </c>
      <c r="D146" s="58" t="s">
        <v>2353</v>
      </c>
      <c r="E146" s="58" t="s">
        <v>529</v>
      </c>
      <c r="F146" s="58" t="s">
        <v>530</v>
      </c>
      <c r="I146" s="58" t="s">
        <v>531</v>
      </c>
      <c r="J146" s="282">
        <v>4972.4484381298398</v>
      </c>
      <c r="K146" s="58" t="s">
        <v>1155</v>
      </c>
      <c r="N146" s="58" t="s">
        <v>2698</v>
      </c>
      <c r="O146" s="58" t="s">
        <v>2354</v>
      </c>
    </row>
    <row r="147" spans="1:15">
      <c r="A147" s="277" t="str">
        <f t="shared" si="5"/>
        <v>Finland-2013-0-5-1000 m3</v>
      </c>
      <c r="B147" s="58" t="s">
        <v>1040</v>
      </c>
      <c r="C147" s="58">
        <v>2013</v>
      </c>
      <c r="D147" s="58" t="s">
        <v>2353</v>
      </c>
      <c r="E147" s="58" t="s">
        <v>529</v>
      </c>
      <c r="F147" s="58" t="s">
        <v>530</v>
      </c>
      <c r="I147" s="58" t="s">
        <v>531</v>
      </c>
      <c r="J147" s="282">
        <v>38661.777013592538</v>
      </c>
      <c r="K147" s="58" t="s">
        <v>1235</v>
      </c>
      <c r="N147" s="58" t="s">
        <v>2698</v>
      </c>
      <c r="O147" s="58" t="s">
        <v>2354</v>
      </c>
    </row>
    <row r="148" spans="1:15">
      <c r="A148" s="277" t="str">
        <f t="shared" si="5"/>
        <v>France-2013-0-5-1000 m3</v>
      </c>
      <c r="B148" s="58" t="s">
        <v>1041</v>
      </c>
      <c r="C148" s="58">
        <v>2013</v>
      </c>
      <c r="D148" s="58" t="s">
        <v>2353</v>
      </c>
      <c r="E148" s="58" t="s">
        <v>529</v>
      </c>
      <c r="F148" s="58" t="s">
        <v>530</v>
      </c>
      <c r="I148" s="58" t="s">
        <v>531</v>
      </c>
      <c r="J148" s="282">
        <v>46626.962655686737</v>
      </c>
      <c r="K148" s="58" t="s">
        <v>1155</v>
      </c>
      <c r="N148" s="58" t="s">
        <v>2698</v>
      </c>
      <c r="O148" s="58" t="s">
        <v>2354</v>
      </c>
    </row>
    <row r="149" spans="1:15">
      <c r="A149" s="277" t="str">
        <f t="shared" si="5"/>
        <v>Germany-2013-0-5-1000 m3</v>
      </c>
      <c r="B149" s="58" t="s">
        <v>1042</v>
      </c>
      <c r="C149" s="58">
        <v>2013</v>
      </c>
      <c r="D149" s="58" t="s">
        <v>2353</v>
      </c>
      <c r="E149" s="58" t="s">
        <v>529</v>
      </c>
      <c r="F149" s="58" t="s">
        <v>530</v>
      </c>
      <c r="I149" s="58" t="s">
        <v>531</v>
      </c>
      <c r="J149" s="282">
        <v>65910.817822473022</v>
      </c>
      <c r="K149" s="58" t="s">
        <v>1235</v>
      </c>
      <c r="N149" s="58" t="s">
        <v>2698</v>
      </c>
      <c r="O149" s="58" t="s">
        <v>2354</v>
      </c>
    </row>
    <row r="150" spans="1:15">
      <c r="A150" s="277" t="str">
        <f t="shared" si="5"/>
        <v>Hungary-2013-0-5-1000 m3</v>
      </c>
      <c r="B150" s="58" t="s">
        <v>1044</v>
      </c>
      <c r="C150" s="58">
        <v>2013</v>
      </c>
      <c r="D150" s="58" t="s">
        <v>2353</v>
      </c>
      <c r="E150" s="58" t="s">
        <v>529</v>
      </c>
      <c r="F150" s="58" t="s">
        <v>530</v>
      </c>
      <c r="I150" s="58" t="s">
        <v>531</v>
      </c>
      <c r="J150" s="282">
        <v>2617.0506799999998</v>
      </c>
      <c r="K150" s="58" t="s">
        <v>1155</v>
      </c>
      <c r="N150" s="58" t="s">
        <v>2698</v>
      </c>
      <c r="O150" s="58" t="s">
        <v>2354</v>
      </c>
    </row>
    <row r="151" spans="1:15">
      <c r="A151" s="277" t="str">
        <f t="shared" si="5"/>
        <v>Iceland-2013-0-5-1000 m3</v>
      </c>
      <c r="B151" s="58" t="s">
        <v>1226</v>
      </c>
      <c r="C151" s="58">
        <v>2013</v>
      </c>
      <c r="D151" s="58" t="s">
        <v>2353</v>
      </c>
      <c r="E151" s="58" t="s">
        <v>529</v>
      </c>
      <c r="F151" s="58" t="s">
        <v>530</v>
      </c>
      <c r="I151" s="58" t="s">
        <v>531</v>
      </c>
      <c r="J151" s="282">
        <v>112.92444460431652</v>
      </c>
      <c r="K151" s="58" t="s">
        <v>1155</v>
      </c>
      <c r="N151" s="58" t="s">
        <v>2698</v>
      </c>
      <c r="O151" s="58" t="s">
        <v>2354</v>
      </c>
    </row>
    <row r="152" spans="1:15">
      <c r="A152" s="277" t="str">
        <f t="shared" si="5"/>
        <v>Ireland-2013-0-5-1000 m3</v>
      </c>
      <c r="B152" s="58" t="s">
        <v>1045</v>
      </c>
      <c r="C152" s="58">
        <v>2013</v>
      </c>
      <c r="D152" s="58" t="s">
        <v>2353</v>
      </c>
      <c r="E152" s="58" t="s">
        <v>529</v>
      </c>
      <c r="F152" s="58" t="s">
        <v>530</v>
      </c>
      <c r="I152" s="58" t="s">
        <v>531</v>
      </c>
      <c r="J152" s="282">
        <v>1687.9100725850699</v>
      </c>
      <c r="K152" s="58" t="s">
        <v>1155</v>
      </c>
      <c r="N152" s="58" t="s">
        <v>2698</v>
      </c>
      <c r="O152" s="58" t="s">
        <v>2354</v>
      </c>
    </row>
    <row r="153" spans="1:15">
      <c r="A153" s="277" t="str">
        <f t="shared" si="5"/>
        <v>Luxembourg-2013-0-5-1000 m3</v>
      </c>
      <c r="B153" s="58" t="s">
        <v>1051</v>
      </c>
      <c r="C153" s="58">
        <v>2013</v>
      </c>
      <c r="D153" s="58" t="s">
        <v>2353</v>
      </c>
      <c r="E153" s="58" t="s">
        <v>529</v>
      </c>
      <c r="F153" s="58" t="s">
        <v>530</v>
      </c>
      <c r="I153" s="58" t="s">
        <v>531</v>
      </c>
      <c r="J153" s="282">
        <v>398.51142431654671</v>
      </c>
      <c r="K153" s="58" t="s">
        <v>1155</v>
      </c>
      <c r="N153" s="58" t="s">
        <v>2698</v>
      </c>
      <c r="O153" s="58" t="s">
        <v>2354</v>
      </c>
    </row>
    <row r="154" spans="1:15">
      <c r="A154" s="277" t="str">
        <f t="shared" si="5"/>
        <v>Netherlands-2013-0-5-1000 m3</v>
      </c>
      <c r="B154" s="58" t="s">
        <v>1052</v>
      </c>
      <c r="C154" s="58">
        <v>2013</v>
      </c>
      <c r="D154" s="58" t="s">
        <v>2353</v>
      </c>
      <c r="E154" s="58" t="s">
        <v>529</v>
      </c>
      <c r="F154" s="58" t="s">
        <v>530</v>
      </c>
      <c r="I154" s="58" t="s">
        <v>531</v>
      </c>
      <c r="J154" s="282">
        <v>4134.7830133392144</v>
      </c>
      <c r="K154" s="58" t="s">
        <v>1155</v>
      </c>
      <c r="N154" s="58" t="s">
        <v>2698</v>
      </c>
      <c r="O154" s="58" t="s">
        <v>2354</v>
      </c>
    </row>
    <row r="155" spans="1:15">
      <c r="A155" s="277" t="str">
        <f t="shared" si="5"/>
        <v>Norway-2013-0-5-1000 m3</v>
      </c>
      <c r="B155" s="58" t="s">
        <v>1053</v>
      </c>
      <c r="C155" s="58">
        <v>2013</v>
      </c>
      <c r="D155" s="58" t="s">
        <v>2353</v>
      </c>
      <c r="E155" s="58" t="s">
        <v>529</v>
      </c>
      <c r="F155" s="58" t="s">
        <v>530</v>
      </c>
      <c r="I155" s="58" t="s">
        <v>531</v>
      </c>
      <c r="J155" s="282">
        <v>5580.5725158273381</v>
      </c>
      <c r="K155" s="58" t="s">
        <v>1155</v>
      </c>
      <c r="N155" s="58" t="s">
        <v>2698</v>
      </c>
      <c r="O155" s="58" t="s">
        <v>2354</v>
      </c>
    </row>
    <row r="156" spans="1:15">
      <c r="A156" s="277" t="str">
        <f t="shared" si="5"/>
        <v>Republic of Moldova-2013-0-5-1000 m3</v>
      </c>
      <c r="B156" s="58" t="s">
        <v>1214</v>
      </c>
      <c r="C156" s="58">
        <v>2013</v>
      </c>
      <c r="D156" s="58" t="s">
        <v>2353</v>
      </c>
      <c r="E156" s="58" t="s">
        <v>529</v>
      </c>
      <c r="F156" s="58" t="s">
        <v>530</v>
      </c>
      <c r="I156" s="58" t="s">
        <v>531</v>
      </c>
      <c r="J156" s="282">
        <v>1877.8300000000002</v>
      </c>
      <c r="K156" s="58" t="s">
        <v>1155</v>
      </c>
      <c r="N156" s="58" t="s">
        <v>2698</v>
      </c>
      <c r="O156" s="58" t="s">
        <v>2354</v>
      </c>
    </row>
    <row r="157" spans="1:15">
      <c r="A157" s="277" t="str">
        <f t="shared" si="5"/>
        <v>Serbia-2013-0-5-1000 m3</v>
      </c>
      <c r="B157" s="58" t="s">
        <v>1199</v>
      </c>
      <c r="C157" s="58">
        <v>2013</v>
      </c>
      <c r="D157" s="58" t="s">
        <v>2353</v>
      </c>
      <c r="E157" s="58" t="s">
        <v>529</v>
      </c>
      <c r="F157" s="58" t="s">
        <v>530</v>
      </c>
      <c r="I157" s="58" t="s">
        <v>531</v>
      </c>
      <c r="J157" s="282">
        <v>7295.2134263730322</v>
      </c>
      <c r="K157" s="58" t="s">
        <v>1155</v>
      </c>
      <c r="N157" s="58" t="s">
        <v>2698</v>
      </c>
      <c r="O157" s="58" t="s">
        <v>2354</v>
      </c>
    </row>
    <row r="158" spans="1:15">
      <c r="A158" s="277" t="str">
        <f t="shared" si="5"/>
        <v>Slovenia-2013-0-5-1000 m3</v>
      </c>
      <c r="B158" s="58" t="s">
        <v>1201</v>
      </c>
      <c r="C158" s="58">
        <v>2013</v>
      </c>
      <c r="D158" s="58" t="s">
        <v>2353</v>
      </c>
      <c r="E158" s="58" t="s">
        <v>529</v>
      </c>
      <c r="F158" s="58" t="s">
        <v>530</v>
      </c>
      <c r="I158" s="58" t="s">
        <v>531</v>
      </c>
      <c r="J158" s="282">
        <v>2890.0365872140392</v>
      </c>
      <c r="K158" s="58" t="s">
        <v>1235</v>
      </c>
      <c r="N158" s="58" t="s">
        <v>2698</v>
      </c>
      <c r="O158" s="58" t="s">
        <v>2354</v>
      </c>
    </row>
    <row r="159" spans="1:15">
      <c r="A159" s="277" t="str">
        <f t="shared" si="5"/>
        <v>Sweden-2013-0-5-1000 m3</v>
      </c>
      <c r="B159" s="58" t="s">
        <v>1203</v>
      </c>
      <c r="C159" s="58">
        <v>2013</v>
      </c>
      <c r="D159" s="58" t="s">
        <v>2353</v>
      </c>
      <c r="E159" s="58" t="s">
        <v>529</v>
      </c>
      <c r="F159" s="58" t="s">
        <v>530</v>
      </c>
      <c r="I159" s="58" t="s">
        <v>531</v>
      </c>
      <c r="J159" s="282">
        <v>50514.383732134294</v>
      </c>
      <c r="K159" s="58" t="s">
        <v>1155</v>
      </c>
      <c r="N159" s="58" t="s">
        <v>2698</v>
      </c>
      <c r="O159" s="58" t="s">
        <v>2354</v>
      </c>
    </row>
    <row r="160" spans="1:15">
      <c r="A160" s="277" t="str">
        <f t="shared" si="5"/>
        <v>Switzerland-2013-0-5-1000 m3</v>
      </c>
      <c r="B160" s="58" t="s">
        <v>1204</v>
      </c>
      <c r="C160" s="58">
        <v>2013</v>
      </c>
      <c r="D160" s="58" t="s">
        <v>2353</v>
      </c>
      <c r="E160" s="58" t="s">
        <v>529</v>
      </c>
      <c r="F160" s="58" t="s">
        <v>530</v>
      </c>
      <c r="I160" s="58" t="s">
        <v>531</v>
      </c>
      <c r="J160" s="282">
        <v>5043.2243861310499</v>
      </c>
      <c r="K160" s="58" t="s">
        <v>1235</v>
      </c>
      <c r="N160" s="58" t="s">
        <v>2698</v>
      </c>
      <c r="O160" s="58" t="s">
        <v>2354</v>
      </c>
    </row>
    <row r="161" spans="1:16">
      <c r="A161" s="277" t="str">
        <f t="shared" si="5"/>
        <v>The former Yugoslav Republic of Macedonia-2013-0-5-1000 m3</v>
      </c>
      <c r="B161" s="58" t="s">
        <v>2697</v>
      </c>
      <c r="C161" s="58">
        <v>2013</v>
      </c>
      <c r="D161" s="58" t="s">
        <v>2353</v>
      </c>
      <c r="E161" s="58" t="s">
        <v>529</v>
      </c>
      <c r="F161" s="58" t="s">
        <v>530</v>
      </c>
      <c r="I161" s="58" t="s">
        <v>531</v>
      </c>
      <c r="J161" s="282">
        <v>564.53635059952046</v>
      </c>
      <c r="K161" s="58" t="s">
        <v>1155</v>
      </c>
      <c r="N161" s="58" t="s">
        <v>2698</v>
      </c>
      <c r="O161" s="58" t="s">
        <v>2354</v>
      </c>
    </row>
    <row r="162" spans="1:16">
      <c r="A162" s="277" t="str">
        <f t="shared" si="5"/>
        <v>United Kingdom-2013-0-5-1000 m3</v>
      </c>
      <c r="B162" s="58" t="s">
        <v>1207</v>
      </c>
      <c r="C162" s="58">
        <v>2013</v>
      </c>
      <c r="D162" s="58" t="s">
        <v>2353</v>
      </c>
      <c r="E162" s="58" t="s">
        <v>529</v>
      </c>
      <c r="F162" s="58" t="s">
        <v>530</v>
      </c>
      <c r="I162" s="58" t="s">
        <v>531</v>
      </c>
      <c r="J162" s="282">
        <v>13364.447960556383</v>
      </c>
      <c r="K162" s="58" t="s">
        <v>1155</v>
      </c>
      <c r="N162" s="58" t="s">
        <v>2698</v>
      </c>
      <c r="O162" s="58" t="s">
        <v>2354</v>
      </c>
    </row>
    <row r="163" spans="1:16">
      <c r="A163" s="277" t="str">
        <f t="shared" si="5"/>
        <v>United States-2013-0-5-1000 m3</v>
      </c>
      <c r="B163" s="58" t="s">
        <v>1221</v>
      </c>
      <c r="C163" s="58">
        <v>2013</v>
      </c>
      <c r="D163" s="58" t="s">
        <v>2353</v>
      </c>
      <c r="E163" s="58" t="s">
        <v>529</v>
      </c>
      <c r="F163" s="58" t="s">
        <v>530</v>
      </c>
      <c r="I163" s="58" t="s">
        <v>531</v>
      </c>
      <c r="J163" s="282">
        <v>193605.12711661213</v>
      </c>
      <c r="K163" s="58" t="s">
        <v>1235</v>
      </c>
      <c r="N163" s="58" t="s">
        <v>2698</v>
      </c>
      <c r="O163" s="58" t="s">
        <v>2354</v>
      </c>
    </row>
    <row r="164" spans="1:16" ht="14.5">
      <c r="A164" s="277" t="str">
        <f t="shared" si="5"/>
        <v>Albania-2007-0-2-TJ</v>
      </c>
      <c r="B164" s="1172" t="s">
        <v>1139</v>
      </c>
      <c r="C164" s="1172">
        <v>2007</v>
      </c>
      <c r="D164" s="1173" t="s">
        <v>533</v>
      </c>
      <c r="E164" s="1173" t="s">
        <v>529</v>
      </c>
      <c r="F164" s="1173" t="s">
        <v>530</v>
      </c>
      <c r="G164" s="1174"/>
      <c r="H164" s="1174"/>
      <c r="I164" s="1171" t="s">
        <v>2868</v>
      </c>
      <c r="J164" s="1171" t="s">
        <v>3100</v>
      </c>
      <c r="K164" s="1173" t="s">
        <v>1235</v>
      </c>
      <c r="L164" s="1174"/>
      <c r="M164" s="1174"/>
      <c r="N164" s="1173" t="s">
        <v>2698</v>
      </c>
      <c r="O164" s="1173" t="s">
        <v>3103</v>
      </c>
      <c r="P164" s="1173"/>
    </row>
    <row r="165" spans="1:16" ht="14.5">
      <c r="A165" s="277" t="str">
        <f t="shared" si="5"/>
        <v>Armenia-2007-0-2-TJ</v>
      </c>
      <c r="B165" s="1172" t="s">
        <v>1208</v>
      </c>
      <c r="C165" s="1172">
        <v>2007</v>
      </c>
      <c r="D165" s="1173" t="s">
        <v>533</v>
      </c>
      <c r="E165" s="1173" t="s">
        <v>529</v>
      </c>
      <c r="F165" s="1173" t="s">
        <v>530</v>
      </c>
      <c r="G165" s="1174"/>
      <c r="H165" s="1174"/>
      <c r="I165" s="1171" t="s">
        <v>2868</v>
      </c>
      <c r="J165" s="1171" t="s">
        <v>3100</v>
      </c>
      <c r="K165" s="1173" t="s">
        <v>1235</v>
      </c>
      <c r="L165" s="1174"/>
      <c r="M165" s="1174"/>
      <c r="N165" s="1173" t="s">
        <v>2698</v>
      </c>
      <c r="O165" s="1173" t="s">
        <v>3103</v>
      </c>
      <c r="P165" s="1173"/>
    </row>
    <row r="166" spans="1:16" ht="14.5">
      <c r="A166" s="277" t="str">
        <f t="shared" si="5"/>
        <v>Austria-2007-0-2-TJ</v>
      </c>
      <c r="B166" s="1172" t="s">
        <v>1140</v>
      </c>
      <c r="C166" s="1172">
        <v>2007</v>
      </c>
      <c r="D166" s="1173" t="s">
        <v>533</v>
      </c>
      <c r="E166" s="1173" t="s">
        <v>529</v>
      </c>
      <c r="F166" s="1173" t="s">
        <v>530</v>
      </c>
      <c r="G166" s="1174"/>
      <c r="H166" s="1174"/>
      <c r="I166" s="1171" t="s">
        <v>2868</v>
      </c>
      <c r="J166" s="1171">
        <v>151662.38835420902</v>
      </c>
      <c r="K166" s="1173" t="s">
        <v>1235</v>
      </c>
      <c r="L166" s="1174"/>
      <c r="M166" s="1174"/>
      <c r="N166" s="1173" t="s">
        <v>2698</v>
      </c>
      <c r="O166" s="1173" t="s">
        <v>3103</v>
      </c>
      <c r="P166" s="1173"/>
    </row>
    <row r="167" spans="1:16" ht="14.5">
      <c r="A167" s="277" t="str">
        <f t="shared" si="5"/>
        <v>Belarus-2007-0-2-TJ</v>
      </c>
      <c r="B167" s="1172" t="s">
        <v>1210</v>
      </c>
      <c r="C167" s="1172">
        <v>2007</v>
      </c>
      <c r="D167" s="1173" t="s">
        <v>533</v>
      </c>
      <c r="E167" s="1173" t="s">
        <v>529</v>
      </c>
      <c r="F167" s="1173" t="s">
        <v>530</v>
      </c>
      <c r="G167" s="1174"/>
      <c r="H167" s="1174"/>
      <c r="I167" s="1171" t="s">
        <v>2868</v>
      </c>
      <c r="J167" s="1171" t="s">
        <v>3100</v>
      </c>
      <c r="K167" s="1173" t="s">
        <v>1235</v>
      </c>
      <c r="L167" s="1174"/>
      <c r="M167" s="1174"/>
      <c r="N167" s="1173" t="s">
        <v>2698</v>
      </c>
      <c r="O167" s="1173" t="s">
        <v>3103</v>
      </c>
      <c r="P167" s="1173"/>
    </row>
    <row r="168" spans="1:16" ht="14.5">
      <c r="A168" s="277" t="str">
        <f t="shared" si="5"/>
        <v>Belgium-2007-0-2-TJ</v>
      </c>
      <c r="B168" s="1172" t="s">
        <v>1141</v>
      </c>
      <c r="C168" s="1172">
        <v>2007</v>
      </c>
      <c r="D168" s="1173" t="s">
        <v>533</v>
      </c>
      <c r="E168" s="1173" t="s">
        <v>529</v>
      </c>
      <c r="F168" s="1173" t="s">
        <v>530</v>
      </c>
      <c r="G168" s="1174"/>
      <c r="H168" s="1174"/>
      <c r="I168" s="1171" t="s">
        <v>2868</v>
      </c>
      <c r="J168" s="1171" t="s">
        <v>3100</v>
      </c>
      <c r="K168" s="1173" t="s">
        <v>1235</v>
      </c>
      <c r="L168" s="1174"/>
      <c r="M168" s="1174"/>
      <c r="N168" s="1173" t="s">
        <v>2698</v>
      </c>
      <c r="O168" s="1173" t="s">
        <v>3103</v>
      </c>
      <c r="P168" s="1173"/>
    </row>
    <row r="169" spans="1:16" ht="14.5">
      <c r="A169" s="277" t="str">
        <f t="shared" si="5"/>
        <v>Bosnia and Herzegovina-2007-0-2-TJ</v>
      </c>
      <c r="B169" s="1172" t="s">
        <v>1033</v>
      </c>
      <c r="C169" s="1172">
        <v>2007</v>
      </c>
      <c r="D169" s="1173" t="s">
        <v>533</v>
      </c>
      <c r="E169" s="1173" t="s">
        <v>529</v>
      </c>
      <c r="F169" s="1173" t="s">
        <v>530</v>
      </c>
      <c r="G169" s="1174"/>
      <c r="H169" s="1174"/>
      <c r="I169" s="1171" t="s">
        <v>2868</v>
      </c>
      <c r="J169" s="1171" t="s">
        <v>3100</v>
      </c>
      <c r="K169" s="1173" t="s">
        <v>1235</v>
      </c>
      <c r="L169" s="1174"/>
      <c r="M169" s="1174"/>
      <c r="N169" s="1173" t="s">
        <v>2698</v>
      </c>
      <c r="O169" s="1173" t="s">
        <v>3103</v>
      </c>
      <c r="P169" s="1173"/>
    </row>
    <row r="170" spans="1:16" ht="14.5">
      <c r="A170" s="277" t="str">
        <f t="shared" si="5"/>
        <v>Bulgaria-2007-0-2-TJ</v>
      </c>
      <c r="B170" s="1172" t="s">
        <v>1034</v>
      </c>
      <c r="C170" s="1172">
        <v>2007</v>
      </c>
      <c r="D170" s="1173" t="s">
        <v>533</v>
      </c>
      <c r="E170" s="1173" t="s">
        <v>529</v>
      </c>
      <c r="F170" s="1173" t="s">
        <v>530</v>
      </c>
      <c r="G170" s="1174"/>
      <c r="H170" s="1174"/>
      <c r="I170" s="1171" t="s">
        <v>2868</v>
      </c>
      <c r="J170" s="1171" t="s">
        <v>3100</v>
      </c>
      <c r="K170" s="1173" t="s">
        <v>1235</v>
      </c>
      <c r="L170" s="1174"/>
      <c r="M170" s="1174"/>
      <c r="N170" s="1173" t="s">
        <v>2698</v>
      </c>
      <c r="O170" s="1173" t="s">
        <v>3103</v>
      </c>
      <c r="P170" s="1173"/>
    </row>
    <row r="171" spans="1:16" ht="14.5">
      <c r="A171" s="277" t="str">
        <f t="shared" si="5"/>
        <v>Canada-2007-0-2-TJ</v>
      </c>
      <c r="B171" s="1172" t="s">
        <v>1220</v>
      </c>
      <c r="C171" s="1172">
        <v>2007</v>
      </c>
      <c r="D171" s="1173" t="s">
        <v>533</v>
      </c>
      <c r="E171" s="1173" t="s">
        <v>529</v>
      </c>
      <c r="F171" s="1173" t="s">
        <v>530</v>
      </c>
      <c r="G171" s="1174"/>
      <c r="H171" s="1174"/>
      <c r="I171" s="1171" t="s">
        <v>2868</v>
      </c>
      <c r="J171" s="1171">
        <v>1563837.8444344518</v>
      </c>
      <c r="K171" s="1173" t="s">
        <v>1235</v>
      </c>
      <c r="L171" s="1174"/>
      <c r="M171" s="1174"/>
      <c r="N171" s="1173" t="s">
        <v>2698</v>
      </c>
      <c r="O171" s="1173" t="s">
        <v>3103</v>
      </c>
      <c r="P171" s="1173"/>
    </row>
    <row r="172" spans="1:16" ht="14.5">
      <c r="A172" s="277" t="str">
        <f t="shared" si="5"/>
        <v>Cyprus-2007-0-2-TJ</v>
      </c>
      <c r="B172" s="1172" t="s">
        <v>1036</v>
      </c>
      <c r="C172" s="1172">
        <v>2007</v>
      </c>
      <c r="D172" s="1173" t="s">
        <v>533</v>
      </c>
      <c r="E172" s="1173" t="s">
        <v>529</v>
      </c>
      <c r="F172" s="1173" t="s">
        <v>530</v>
      </c>
      <c r="G172" s="1174"/>
      <c r="H172" s="1174"/>
      <c r="I172" s="1171" t="s">
        <v>2868</v>
      </c>
      <c r="J172" s="1171">
        <v>176.71053782004003</v>
      </c>
      <c r="K172" s="1173" t="s">
        <v>1235</v>
      </c>
      <c r="L172" s="1174"/>
      <c r="M172" s="1174"/>
      <c r="N172" s="1173" t="s">
        <v>2698</v>
      </c>
      <c r="O172" s="1173" t="s">
        <v>3103</v>
      </c>
      <c r="P172" s="1173"/>
    </row>
    <row r="173" spans="1:16" ht="14.5">
      <c r="A173" s="277" t="str">
        <f t="shared" si="5"/>
        <v>Czech Republic-2007-0-2-TJ</v>
      </c>
      <c r="B173" s="1172" t="s">
        <v>1037</v>
      </c>
      <c r="C173" s="1172">
        <v>2007</v>
      </c>
      <c r="D173" s="1173" t="s">
        <v>533</v>
      </c>
      <c r="E173" s="1173" t="s">
        <v>529</v>
      </c>
      <c r="F173" s="1173" t="s">
        <v>530</v>
      </c>
      <c r="G173" s="1174"/>
      <c r="H173" s="1174"/>
      <c r="I173" s="1171" t="s">
        <v>2868</v>
      </c>
      <c r="J173" s="1171" t="s">
        <v>3100</v>
      </c>
      <c r="K173" s="1173" t="s">
        <v>1235</v>
      </c>
      <c r="L173" s="1174"/>
      <c r="M173" s="1174"/>
      <c r="N173" s="1173" t="s">
        <v>2698</v>
      </c>
      <c r="O173" s="1173" t="s">
        <v>3103</v>
      </c>
      <c r="P173" s="1173"/>
    </row>
    <row r="174" spans="1:16" ht="14.5">
      <c r="A174" s="277" t="str">
        <f t="shared" si="5"/>
        <v>Denmark-2007-0-2-TJ</v>
      </c>
      <c r="B174" s="1172" t="s">
        <v>1038</v>
      </c>
      <c r="C174" s="1172">
        <v>2007</v>
      </c>
      <c r="D174" s="1173" t="s">
        <v>533</v>
      </c>
      <c r="E174" s="1173" t="s">
        <v>529</v>
      </c>
      <c r="F174" s="1173" t="s">
        <v>530</v>
      </c>
      <c r="G174" s="1174"/>
      <c r="H174" s="1174"/>
      <c r="I174" s="1171" t="s">
        <v>2868</v>
      </c>
      <c r="J174" s="1171" t="s">
        <v>3100</v>
      </c>
      <c r="K174" s="1173" t="s">
        <v>1235</v>
      </c>
      <c r="L174" s="1174"/>
      <c r="M174" s="1174"/>
      <c r="N174" s="1173" t="s">
        <v>2698</v>
      </c>
      <c r="O174" s="1173" t="s">
        <v>3103</v>
      </c>
      <c r="P174" s="1173"/>
    </row>
    <row r="175" spans="1:16" ht="14.5">
      <c r="A175" s="277" t="str">
        <f t="shared" si="5"/>
        <v>Estonia-2007-0-2-TJ</v>
      </c>
      <c r="B175" s="1172" t="s">
        <v>1039</v>
      </c>
      <c r="C175" s="1172">
        <v>2007</v>
      </c>
      <c r="D175" s="1173" t="s">
        <v>533</v>
      </c>
      <c r="E175" s="1173" t="s">
        <v>529</v>
      </c>
      <c r="F175" s="1173" t="s">
        <v>530</v>
      </c>
      <c r="G175" s="1174"/>
      <c r="H175" s="1174"/>
      <c r="I175" s="1171" t="s">
        <v>2868</v>
      </c>
      <c r="J175" s="1171" t="s">
        <v>3100</v>
      </c>
      <c r="K175" s="1173" t="s">
        <v>1235</v>
      </c>
      <c r="L175" s="1174"/>
      <c r="M175" s="1174"/>
      <c r="N175" s="1173" t="s">
        <v>2698</v>
      </c>
      <c r="O175" s="1173" t="s">
        <v>3103</v>
      </c>
      <c r="P175" s="1173"/>
    </row>
    <row r="176" spans="1:16" ht="14.5">
      <c r="A176" s="277" t="str">
        <f t="shared" si="5"/>
        <v>Finland-2007-0-2-TJ</v>
      </c>
      <c r="B176" s="1172" t="s">
        <v>1040</v>
      </c>
      <c r="C176" s="1172">
        <v>2007</v>
      </c>
      <c r="D176" s="1173" t="s">
        <v>533</v>
      </c>
      <c r="E176" s="1173" t="s">
        <v>529</v>
      </c>
      <c r="F176" s="1173" t="s">
        <v>530</v>
      </c>
      <c r="G176" s="1174"/>
      <c r="H176" s="1174"/>
      <c r="I176" s="1171" t="s">
        <v>2868</v>
      </c>
      <c r="J176" s="1171">
        <v>315919.71069689287</v>
      </c>
      <c r="K176" s="1173" t="s">
        <v>1235</v>
      </c>
      <c r="L176" s="1174"/>
      <c r="M176" s="1174"/>
      <c r="N176" s="1173" t="s">
        <v>2698</v>
      </c>
      <c r="O176" s="1173" t="s">
        <v>3103</v>
      </c>
      <c r="P176" s="1173"/>
    </row>
    <row r="177" spans="1:16" ht="14.5">
      <c r="A177" s="277" t="str">
        <f t="shared" si="5"/>
        <v>France-2007-0-2-TJ</v>
      </c>
      <c r="B177" s="1172" t="s">
        <v>1041</v>
      </c>
      <c r="C177" s="1172">
        <v>2007</v>
      </c>
      <c r="D177" s="1173" t="s">
        <v>533</v>
      </c>
      <c r="E177" s="1173" t="s">
        <v>529</v>
      </c>
      <c r="F177" s="1173" t="s">
        <v>530</v>
      </c>
      <c r="G177" s="1174"/>
      <c r="H177" s="1174"/>
      <c r="I177" s="1171" t="s">
        <v>2868</v>
      </c>
      <c r="J177" s="1171">
        <v>392360.40736271202</v>
      </c>
      <c r="K177" s="1173" t="s">
        <v>1235</v>
      </c>
      <c r="L177" s="1174"/>
      <c r="M177" s="1174"/>
      <c r="N177" s="1173" t="s">
        <v>2698</v>
      </c>
      <c r="O177" s="1173" t="s">
        <v>3103</v>
      </c>
      <c r="P177" s="1173"/>
    </row>
    <row r="178" spans="1:16" ht="14.5">
      <c r="A178" s="277" t="str">
        <f t="shared" si="5"/>
        <v>Germany-2007-0-2-TJ</v>
      </c>
      <c r="B178" s="1172" t="s">
        <v>1042</v>
      </c>
      <c r="C178" s="1172">
        <v>2007</v>
      </c>
      <c r="D178" s="1173" t="s">
        <v>533</v>
      </c>
      <c r="E178" s="1173" t="s">
        <v>529</v>
      </c>
      <c r="F178" s="1173" t="s">
        <v>530</v>
      </c>
      <c r="G178" s="1174"/>
      <c r="H178" s="1174"/>
      <c r="I178" s="1171" t="s">
        <v>2868</v>
      </c>
      <c r="J178" s="1171">
        <v>458864.87592783407</v>
      </c>
      <c r="K178" s="1173" t="s">
        <v>1235</v>
      </c>
      <c r="L178" s="1174"/>
      <c r="M178" s="1174"/>
      <c r="N178" s="1173" t="s">
        <v>2698</v>
      </c>
      <c r="O178" s="1173" t="s">
        <v>3103</v>
      </c>
      <c r="P178" s="1173"/>
    </row>
    <row r="179" spans="1:16" ht="14.5">
      <c r="A179" s="277" t="str">
        <f t="shared" si="5"/>
        <v>Iceland-2007-0-2-TJ</v>
      </c>
      <c r="B179" s="1172" t="s">
        <v>1226</v>
      </c>
      <c r="C179" s="1172">
        <v>2007</v>
      </c>
      <c r="D179" s="1173" t="s">
        <v>533</v>
      </c>
      <c r="E179" s="1173" t="s">
        <v>529</v>
      </c>
      <c r="F179" s="1173" t="s">
        <v>530</v>
      </c>
      <c r="G179" s="1174"/>
      <c r="H179" s="1174"/>
      <c r="I179" s="1171" t="s">
        <v>2868</v>
      </c>
      <c r="J179" s="1171" t="s">
        <v>3100</v>
      </c>
      <c r="K179" s="1173" t="s">
        <v>1235</v>
      </c>
      <c r="L179" s="1174"/>
      <c r="M179" s="1174"/>
      <c r="N179" s="1173" t="s">
        <v>2698</v>
      </c>
      <c r="O179" s="1173" t="s">
        <v>3103</v>
      </c>
      <c r="P179" s="1173"/>
    </row>
    <row r="180" spans="1:16" ht="14.5">
      <c r="A180" s="277" t="str">
        <f t="shared" si="5"/>
        <v>Ireland-2007-0-2-TJ</v>
      </c>
      <c r="B180" s="1172" t="s">
        <v>1045</v>
      </c>
      <c r="C180" s="1172">
        <v>2007</v>
      </c>
      <c r="D180" s="1173" t="s">
        <v>533</v>
      </c>
      <c r="E180" s="1173" t="s">
        <v>529</v>
      </c>
      <c r="F180" s="1173" t="s">
        <v>530</v>
      </c>
      <c r="G180" s="1174"/>
      <c r="H180" s="1174"/>
      <c r="I180" s="1171" t="s">
        <v>2868</v>
      </c>
      <c r="J180" s="1171">
        <v>3998.964684</v>
      </c>
      <c r="K180" s="1173" t="s">
        <v>1235</v>
      </c>
      <c r="L180" s="1174"/>
      <c r="M180" s="1174"/>
      <c r="N180" s="1173" t="s">
        <v>2698</v>
      </c>
      <c r="O180" s="1173" t="s">
        <v>3103</v>
      </c>
      <c r="P180" s="1173"/>
    </row>
    <row r="181" spans="1:16" ht="14.5">
      <c r="A181" s="277" t="str">
        <f t="shared" si="5"/>
        <v>Italy-2007-0-2-TJ</v>
      </c>
      <c r="B181" s="1172" t="s">
        <v>1047</v>
      </c>
      <c r="C181" s="1172">
        <v>2007</v>
      </c>
      <c r="D181" s="1173" t="s">
        <v>533</v>
      </c>
      <c r="E181" s="1173" t="s">
        <v>529</v>
      </c>
      <c r="F181" s="1173" t="s">
        <v>530</v>
      </c>
      <c r="G181" s="1174"/>
      <c r="H181" s="1174"/>
      <c r="I181" s="1171" t="s">
        <v>2868</v>
      </c>
      <c r="J181" s="1171" t="s">
        <v>3100</v>
      </c>
      <c r="K181" s="1173" t="s">
        <v>1235</v>
      </c>
      <c r="L181" s="1174"/>
      <c r="M181" s="1174"/>
      <c r="N181" s="1173" t="s">
        <v>2698</v>
      </c>
      <c r="O181" s="1173" t="s">
        <v>3103</v>
      </c>
      <c r="P181" s="1173"/>
    </row>
    <row r="182" spans="1:16" ht="14.5">
      <c r="A182" s="277" t="str">
        <f t="shared" si="5"/>
        <v>Latvia-2007-0-2-TJ</v>
      </c>
      <c r="B182" s="1172" t="s">
        <v>1048</v>
      </c>
      <c r="C182" s="1172">
        <v>2007</v>
      </c>
      <c r="D182" s="1173" t="s">
        <v>533</v>
      </c>
      <c r="E182" s="1173" t="s">
        <v>529</v>
      </c>
      <c r="F182" s="1173" t="s">
        <v>530</v>
      </c>
      <c r="G182" s="1174"/>
      <c r="H182" s="1174"/>
      <c r="I182" s="1171" t="s">
        <v>2868</v>
      </c>
      <c r="J182" s="1171">
        <v>57999.429691846381</v>
      </c>
      <c r="K182" s="1173" t="s">
        <v>1235</v>
      </c>
      <c r="L182" s="1174"/>
      <c r="M182" s="1174"/>
      <c r="N182" s="1173" t="s">
        <v>2698</v>
      </c>
      <c r="O182" s="1173" t="s">
        <v>3103</v>
      </c>
      <c r="P182" s="1173"/>
    </row>
    <row r="183" spans="1:16" ht="14.5">
      <c r="A183" s="277" t="str">
        <f t="shared" si="5"/>
        <v>Liechtenstein-2007-0-2-TJ</v>
      </c>
      <c r="B183" s="1172" t="s">
        <v>1049</v>
      </c>
      <c r="C183" s="1172">
        <v>2007</v>
      </c>
      <c r="D183" s="1173" t="s">
        <v>533</v>
      </c>
      <c r="E183" s="1173" t="s">
        <v>529</v>
      </c>
      <c r="F183" s="1173" t="s">
        <v>530</v>
      </c>
      <c r="G183" s="1174"/>
      <c r="H183" s="1174"/>
      <c r="I183" s="1171" t="s">
        <v>2868</v>
      </c>
      <c r="J183" s="1171">
        <v>118.81148815200001</v>
      </c>
      <c r="K183" s="1173" t="s">
        <v>1235</v>
      </c>
      <c r="L183" s="1174"/>
      <c r="M183" s="1174"/>
      <c r="N183" s="1173" t="s">
        <v>2698</v>
      </c>
      <c r="O183" s="1173" t="s">
        <v>3103</v>
      </c>
      <c r="P183" s="1173"/>
    </row>
    <row r="184" spans="1:16" ht="14.5">
      <c r="A184" s="277" t="str">
        <f t="shared" si="5"/>
        <v>Lithuania-2007-0-2-TJ</v>
      </c>
      <c r="B184" s="1172" t="s">
        <v>1050</v>
      </c>
      <c r="C184" s="1172">
        <v>2007</v>
      </c>
      <c r="D184" s="1173" t="s">
        <v>533</v>
      </c>
      <c r="E184" s="1173" t="s">
        <v>529</v>
      </c>
      <c r="F184" s="1173" t="s">
        <v>530</v>
      </c>
      <c r="G184" s="1174"/>
      <c r="H184" s="1174"/>
      <c r="I184" s="1171" t="s">
        <v>2868</v>
      </c>
      <c r="J184" s="1171">
        <v>11995.644727884015</v>
      </c>
      <c r="K184" s="1173" t="s">
        <v>1235</v>
      </c>
      <c r="L184" s="1174"/>
      <c r="M184" s="1174"/>
      <c r="N184" s="1173" t="s">
        <v>2698</v>
      </c>
      <c r="O184" s="1173" t="s">
        <v>3103</v>
      </c>
      <c r="P184" s="1173"/>
    </row>
    <row r="185" spans="1:16" ht="14.5">
      <c r="A185" s="277" t="str">
        <f t="shared" si="5"/>
        <v>Luxembourg-2007-0-2-TJ</v>
      </c>
      <c r="B185" s="1172" t="s">
        <v>1051</v>
      </c>
      <c r="C185" s="1172">
        <v>2007</v>
      </c>
      <c r="D185" s="1173" t="s">
        <v>533</v>
      </c>
      <c r="E185" s="1173" t="s">
        <v>529</v>
      </c>
      <c r="F185" s="1173" t="s">
        <v>530</v>
      </c>
      <c r="G185" s="1174"/>
      <c r="H185" s="1174"/>
      <c r="I185" s="1171" t="s">
        <v>2868</v>
      </c>
      <c r="J185" s="1171">
        <v>3025.7888583945005</v>
      </c>
      <c r="K185" s="1173" t="s">
        <v>1235</v>
      </c>
      <c r="L185" s="1174"/>
      <c r="M185" s="1174"/>
      <c r="N185" s="1173" t="s">
        <v>2698</v>
      </c>
      <c r="O185" s="1173" t="s">
        <v>3103</v>
      </c>
      <c r="P185" s="1173"/>
    </row>
    <row r="186" spans="1:16" ht="14.5">
      <c r="A186" s="277" t="str">
        <f t="shared" si="5"/>
        <v>Netherlands-2007-0-2-TJ</v>
      </c>
      <c r="B186" s="1172" t="s">
        <v>1052</v>
      </c>
      <c r="C186" s="1172">
        <v>2007</v>
      </c>
      <c r="D186" s="1173" t="s">
        <v>533</v>
      </c>
      <c r="E186" s="1173" t="s">
        <v>529</v>
      </c>
      <c r="F186" s="1173" t="s">
        <v>530</v>
      </c>
      <c r="G186" s="1174"/>
      <c r="H186" s="1174"/>
      <c r="I186" s="1171" t="s">
        <v>2868</v>
      </c>
      <c r="J186" s="1171">
        <v>27907.830312999999</v>
      </c>
      <c r="K186" s="1173" t="s">
        <v>1235</v>
      </c>
      <c r="L186" s="1174"/>
      <c r="M186" s="1174"/>
      <c r="N186" s="1173" t="s">
        <v>2698</v>
      </c>
      <c r="O186" s="1173" t="s">
        <v>3103</v>
      </c>
      <c r="P186" s="1173"/>
    </row>
    <row r="187" spans="1:16" ht="14.5">
      <c r="A187" s="277" t="str">
        <f t="shared" si="5"/>
        <v>Norway-2007-0-2-TJ</v>
      </c>
      <c r="B187" s="1172" t="s">
        <v>1053</v>
      </c>
      <c r="C187" s="1172">
        <v>2007</v>
      </c>
      <c r="D187" s="1173" t="s">
        <v>533</v>
      </c>
      <c r="E187" s="1173" t="s">
        <v>529</v>
      </c>
      <c r="F187" s="1173" t="s">
        <v>530</v>
      </c>
      <c r="G187" s="1174"/>
      <c r="H187" s="1174"/>
      <c r="I187" s="1171" t="s">
        <v>2868</v>
      </c>
      <c r="J187" s="1171">
        <v>24461.049096100003</v>
      </c>
      <c r="K187" s="1173" t="s">
        <v>1235</v>
      </c>
      <c r="L187" s="1174"/>
      <c r="M187" s="1174"/>
      <c r="N187" s="1173" t="s">
        <v>2698</v>
      </c>
      <c r="O187" s="1173" t="s">
        <v>3103</v>
      </c>
      <c r="P187" s="1173"/>
    </row>
    <row r="188" spans="1:16" ht="14.5">
      <c r="A188" s="277" t="str">
        <f t="shared" si="5"/>
        <v>Poland-2007-0-2-TJ</v>
      </c>
      <c r="B188" s="1172" t="s">
        <v>1054</v>
      </c>
      <c r="C188" s="1172">
        <v>2007</v>
      </c>
      <c r="D188" s="1173" t="s">
        <v>533</v>
      </c>
      <c r="E188" s="1173" t="s">
        <v>529</v>
      </c>
      <c r="F188" s="1173" t="s">
        <v>530</v>
      </c>
      <c r="G188" s="1174"/>
      <c r="H188" s="1174"/>
      <c r="I188" s="1171" t="s">
        <v>2868</v>
      </c>
      <c r="J188" s="1171" t="s">
        <v>3100</v>
      </c>
      <c r="K188" s="1173" t="s">
        <v>1235</v>
      </c>
      <c r="L188" s="1174"/>
      <c r="M188" s="1174"/>
      <c r="N188" s="1173" t="s">
        <v>2698</v>
      </c>
      <c r="O188" s="1173" t="s">
        <v>3103</v>
      </c>
      <c r="P188" s="1173"/>
    </row>
    <row r="189" spans="1:16" ht="14.5">
      <c r="A189" s="277" t="str">
        <f t="shared" si="5"/>
        <v>Romania-2007-0-2-TJ</v>
      </c>
      <c r="B189" s="1172" t="s">
        <v>1056</v>
      </c>
      <c r="C189" s="1172">
        <v>2007</v>
      </c>
      <c r="D189" s="1173" t="s">
        <v>533</v>
      </c>
      <c r="E189" s="1173" t="s">
        <v>529</v>
      </c>
      <c r="F189" s="1173" t="s">
        <v>530</v>
      </c>
      <c r="G189" s="1174"/>
      <c r="H189" s="1174"/>
      <c r="I189" s="1171" t="s">
        <v>2868</v>
      </c>
      <c r="J189" s="1171" t="s">
        <v>3100</v>
      </c>
      <c r="K189" s="1173" t="s">
        <v>1235</v>
      </c>
      <c r="L189" s="1174"/>
      <c r="M189" s="1174"/>
      <c r="N189" s="1173" t="s">
        <v>2698</v>
      </c>
      <c r="O189" s="1173" t="s">
        <v>3103</v>
      </c>
      <c r="P189" s="1173"/>
    </row>
    <row r="190" spans="1:16" ht="14.5">
      <c r="A190" s="277" t="str">
        <f t="shared" si="5"/>
        <v>Russian Federation-2007-0-2-TJ</v>
      </c>
      <c r="B190" s="1172" t="s">
        <v>1215</v>
      </c>
      <c r="C190" s="1172">
        <v>2007</v>
      </c>
      <c r="D190" s="1173" t="s">
        <v>533</v>
      </c>
      <c r="E190" s="1173" t="s">
        <v>529</v>
      </c>
      <c r="F190" s="1173" t="s">
        <v>530</v>
      </c>
      <c r="G190" s="1174"/>
      <c r="H190" s="1174"/>
      <c r="I190" s="1171" t="s">
        <v>2868</v>
      </c>
      <c r="J190" s="1171">
        <v>325028.74367040006</v>
      </c>
      <c r="K190" s="1173" t="s">
        <v>1235</v>
      </c>
      <c r="L190" s="1174"/>
      <c r="M190" s="1174"/>
      <c r="N190" s="1173" t="s">
        <v>2698</v>
      </c>
      <c r="O190" s="1173" t="s">
        <v>3103</v>
      </c>
      <c r="P190" s="1173"/>
    </row>
    <row r="191" spans="1:16" ht="14.5">
      <c r="A191" s="277" t="str">
        <f t="shared" si="5"/>
        <v>Serbia-2007-0-2-TJ</v>
      </c>
      <c r="B191" s="1172" t="s">
        <v>1199</v>
      </c>
      <c r="C191" s="1172">
        <v>2007</v>
      </c>
      <c r="D191" s="1173" t="s">
        <v>533</v>
      </c>
      <c r="E191" s="1173" t="s">
        <v>529</v>
      </c>
      <c r="F191" s="1173" t="s">
        <v>530</v>
      </c>
      <c r="G191" s="1174"/>
      <c r="H191" s="1174"/>
      <c r="I191" s="1171" t="s">
        <v>2868</v>
      </c>
      <c r="J191" s="1171">
        <v>50328.761895749994</v>
      </c>
      <c r="K191" s="1173" t="s">
        <v>1235</v>
      </c>
      <c r="L191" s="1174"/>
      <c r="M191" s="1174"/>
      <c r="N191" s="1173" t="s">
        <v>2698</v>
      </c>
      <c r="O191" s="1173" t="s">
        <v>3103</v>
      </c>
      <c r="P191" s="1173"/>
    </row>
    <row r="192" spans="1:16" ht="14.5">
      <c r="A192" s="277" t="str">
        <f t="shared" si="5"/>
        <v>Slovak Republic-2007-0-2-TJ</v>
      </c>
      <c r="B192" s="1172" t="s">
        <v>1354</v>
      </c>
      <c r="C192" s="1172">
        <v>2007</v>
      </c>
      <c r="D192" s="1173" t="s">
        <v>533</v>
      </c>
      <c r="E192" s="1173" t="s">
        <v>529</v>
      </c>
      <c r="F192" s="1173" t="s">
        <v>530</v>
      </c>
      <c r="G192" s="1174"/>
      <c r="H192" s="1174"/>
      <c r="I192" s="1171" t="s">
        <v>2868</v>
      </c>
      <c r="J192" s="1171">
        <v>31073.863501930002</v>
      </c>
      <c r="K192" s="1173" t="s">
        <v>1235</v>
      </c>
      <c r="L192" s="1174"/>
      <c r="M192" s="1174"/>
      <c r="N192" s="1173" t="s">
        <v>2698</v>
      </c>
      <c r="O192" s="1173" t="s">
        <v>3103</v>
      </c>
      <c r="P192" s="1173"/>
    </row>
    <row r="193" spans="1:16" ht="14.5">
      <c r="A193" s="277" t="str">
        <f t="shared" si="5"/>
        <v>Slovenia-2007-0-2-TJ</v>
      </c>
      <c r="B193" s="1172" t="s">
        <v>1201</v>
      </c>
      <c r="C193" s="1172">
        <v>2007</v>
      </c>
      <c r="D193" s="1173" t="s">
        <v>533</v>
      </c>
      <c r="E193" s="1173" t="s">
        <v>529</v>
      </c>
      <c r="F193" s="1173" t="s">
        <v>530</v>
      </c>
      <c r="G193" s="1174"/>
      <c r="H193" s="1174"/>
      <c r="I193" s="1171" t="s">
        <v>2868</v>
      </c>
      <c r="J193" s="1171">
        <v>9988.7514451712395</v>
      </c>
      <c r="K193" s="1173" t="s">
        <v>1235</v>
      </c>
      <c r="L193" s="1174"/>
      <c r="M193" s="1174"/>
      <c r="N193" s="1173" t="s">
        <v>2698</v>
      </c>
      <c r="O193" s="1173" t="s">
        <v>3103</v>
      </c>
      <c r="P193" s="1173"/>
    </row>
    <row r="194" spans="1:16" ht="14.5">
      <c r="A194" s="277" t="str">
        <f t="shared" si="5"/>
        <v>Sweden-2007-0-2-TJ</v>
      </c>
      <c r="B194" s="1172" t="s">
        <v>1203</v>
      </c>
      <c r="C194" s="1172">
        <v>2007</v>
      </c>
      <c r="D194" s="1173" t="s">
        <v>533</v>
      </c>
      <c r="E194" s="1173" t="s">
        <v>529</v>
      </c>
      <c r="F194" s="1173" t="s">
        <v>530</v>
      </c>
      <c r="G194" s="1174"/>
      <c r="H194" s="1174"/>
      <c r="I194" s="1171" t="s">
        <v>2868</v>
      </c>
      <c r="J194" s="1171">
        <v>398008.68477220001</v>
      </c>
      <c r="K194" s="1173" t="s">
        <v>1235</v>
      </c>
      <c r="L194" s="1174"/>
      <c r="M194" s="1174"/>
      <c r="N194" s="1173" t="s">
        <v>2698</v>
      </c>
      <c r="O194" s="1173" t="s">
        <v>3103</v>
      </c>
      <c r="P194" s="1173"/>
    </row>
    <row r="195" spans="1:16" ht="14.5">
      <c r="A195" s="277" t="str">
        <f t="shared" si="5"/>
        <v>Switzerland-2007-0-2-TJ</v>
      </c>
      <c r="B195" s="1172" t="s">
        <v>1204</v>
      </c>
      <c r="C195" s="1172">
        <v>2007</v>
      </c>
      <c r="D195" s="1173" t="s">
        <v>533</v>
      </c>
      <c r="E195" s="1173" t="s">
        <v>529</v>
      </c>
      <c r="F195" s="1173" t="s">
        <v>530</v>
      </c>
      <c r="G195" s="1174"/>
      <c r="H195" s="1174"/>
      <c r="I195" s="1171" t="s">
        <v>2868</v>
      </c>
      <c r="J195" s="1171">
        <v>20201.488518521641</v>
      </c>
      <c r="K195" s="1173" t="s">
        <v>1235</v>
      </c>
      <c r="L195" s="1174"/>
      <c r="M195" s="1174"/>
      <c r="N195" s="1173" t="s">
        <v>2698</v>
      </c>
      <c r="O195" s="1173" t="s">
        <v>3103</v>
      </c>
      <c r="P195" s="1173"/>
    </row>
    <row r="196" spans="1:16" ht="14.5">
      <c r="A196" s="277" t="str">
        <f t="shared" si="5"/>
        <v>Turkey-2007-0-2-TJ</v>
      </c>
      <c r="B196" s="1172" t="s">
        <v>1206</v>
      </c>
      <c r="C196" s="1172">
        <v>2007</v>
      </c>
      <c r="D196" s="1173" t="s">
        <v>533</v>
      </c>
      <c r="E196" s="1173" t="s">
        <v>529</v>
      </c>
      <c r="F196" s="1173" t="s">
        <v>530</v>
      </c>
      <c r="G196" s="1174"/>
      <c r="H196" s="1174"/>
      <c r="I196" s="1171" t="s">
        <v>2868</v>
      </c>
      <c r="J196" s="1171" t="s">
        <v>3100</v>
      </c>
      <c r="K196" s="1173" t="s">
        <v>1235</v>
      </c>
      <c r="L196" s="1174"/>
      <c r="M196" s="1174"/>
      <c r="N196" s="1173" t="s">
        <v>2698</v>
      </c>
      <c r="O196" s="1173" t="s">
        <v>3103</v>
      </c>
      <c r="P196" s="1173"/>
    </row>
    <row r="197" spans="1:16" ht="14.5">
      <c r="A197" s="277" t="str">
        <f t="shared" si="5"/>
        <v>Ukraine-2007-0-2-TJ</v>
      </c>
      <c r="B197" s="1172" t="s">
        <v>1218</v>
      </c>
      <c r="C197" s="1172">
        <v>2007</v>
      </c>
      <c r="D197" s="1173" t="s">
        <v>533</v>
      </c>
      <c r="E197" s="1173" t="s">
        <v>529</v>
      </c>
      <c r="F197" s="1173" t="s">
        <v>530</v>
      </c>
      <c r="G197" s="1174"/>
      <c r="H197" s="1174"/>
      <c r="I197" s="1171" t="s">
        <v>2868</v>
      </c>
      <c r="J197" s="1171" t="s">
        <v>3100</v>
      </c>
      <c r="K197" s="1173" t="s">
        <v>1235</v>
      </c>
      <c r="L197" s="1174"/>
      <c r="M197" s="1174"/>
      <c r="N197" s="1173" t="s">
        <v>2698</v>
      </c>
      <c r="O197" s="1173" t="s">
        <v>3103</v>
      </c>
      <c r="P197" s="1173"/>
    </row>
    <row r="198" spans="1:16" ht="14.5">
      <c r="A198" s="277" t="str">
        <f t="shared" si="5"/>
        <v>United Kingdom-2007-0-2-TJ</v>
      </c>
      <c r="B198" s="1172" t="s">
        <v>1207</v>
      </c>
      <c r="C198" s="1172">
        <v>2007</v>
      </c>
      <c r="D198" s="1173" t="s">
        <v>533</v>
      </c>
      <c r="E198" s="1173" t="s">
        <v>529</v>
      </c>
      <c r="F198" s="1173" t="s">
        <v>530</v>
      </c>
      <c r="G198" s="1174"/>
      <c r="H198" s="1174"/>
      <c r="I198" s="1171" t="s">
        <v>2868</v>
      </c>
      <c r="J198" s="1171">
        <v>18709.19871245556</v>
      </c>
      <c r="K198" s="1173" t="s">
        <v>1235</v>
      </c>
      <c r="L198" s="1174"/>
      <c r="M198" s="1174"/>
      <c r="N198" s="1173" t="s">
        <v>2698</v>
      </c>
      <c r="O198" s="1173" t="s">
        <v>3103</v>
      </c>
      <c r="P198" s="1173"/>
    </row>
    <row r="199" spans="1:16" ht="14.5">
      <c r="A199" s="277" t="str">
        <f t="shared" si="5"/>
        <v>United States-2007-0-2-TJ</v>
      </c>
      <c r="B199" s="1172" t="s">
        <v>1221</v>
      </c>
      <c r="C199" s="1172">
        <v>2007</v>
      </c>
      <c r="D199" s="1173" t="s">
        <v>533</v>
      </c>
      <c r="E199" s="1173" t="s">
        <v>529</v>
      </c>
      <c r="F199" s="1173" t="s">
        <v>530</v>
      </c>
      <c r="G199" s="1174"/>
      <c r="H199" s="1174"/>
      <c r="I199" s="1171" t="s">
        <v>2868</v>
      </c>
      <c r="J199" s="1171">
        <v>5209525.767720676</v>
      </c>
      <c r="K199" s="1173" t="s">
        <v>1235</v>
      </c>
      <c r="L199" s="1174"/>
      <c r="M199" s="1174"/>
      <c r="N199" s="1173" t="s">
        <v>2698</v>
      </c>
      <c r="O199" s="1173" t="s">
        <v>3103</v>
      </c>
      <c r="P199" s="1173"/>
    </row>
    <row r="200" spans="1:16" ht="14.5">
      <c r="A200" s="277" t="str">
        <f t="shared" si="5"/>
        <v>Albania-2009-0-3-TJ</v>
      </c>
      <c r="B200" s="1172" t="s">
        <v>1139</v>
      </c>
      <c r="C200" s="1172">
        <v>2009</v>
      </c>
      <c r="D200" s="1173" t="s">
        <v>535</v>
      </c>
      <c r="E200" s="1173" t="s">
        <v>529</v>
      </c>
      <c r="F200" s="1173" t="s">
        <v>530</v>
      </c>
      <c r="G200" s="1174"/>
      <c r="H200" s="1174"/>
      <c r="I200" s="1171" t="s">
        <v>2868</v>
      </c>
      <c r="J200" s="1171" t="s">
        <v>3100</v>
      </c>
      <c r="K200" s="1173" t="s">
        <v>1235</v>
      </c>
      <c r="L200" s="1174"/>
      <c r="M200" s="1174"/>
      <c r="N200" s="1173" t="s">
        <v>2698</v>
      </c>
      <c r="O200" s="1173" t="s">
        <v>3104</v>
      </c>
      <c r="P200" s="1173"/>
    </row>
    <row r="201" spans="1:16" ht="14.5">
      <c r="A201" s="277" t="str">
        <f t="shared" ref="A201:A264" si="6">B201&amp;"-"&amp;C201&amp;"-"&amp;D201&amp;"-"&amp;I201</f>
        <v>Armenia-2009-0-3-TJ</v>
      </c>
      <c r="B201" s="1172" t="s">
        <v>1208</v>
      </c>
      <c r="C201" s="1172">
        <v>2009</v>
      </c>
      <c r="D201" s="1173" t="s">
        <v>535</v>
      </c>
      <c r="E201" s="1173" t="s">
        <v>529</v>
      </c>
      <c r="F201" s="1173" t="s">
        <v>530</v>
      </c>
      <c r="G201" s="1174"/>
      <c r="H201" s="1174"/>
      <c r="I201" s="1171" t="s">
        <v>2868</v>
      </c>
      <c r="J201" s="1171" t="s">
        <v>3100</v>
      </c>
      <c r="K201" s="1173" t="s">
        <v>1235</v>
      </c>
      <c r="L201" s="1174"/>
      <c r="M201" s="1174"/>
      <c r="N201" s="1173" t="s">
        <v>2698</v>
      </c>
      <c r="O201" s="1173" t="s">
        <v>3104</v>
      </c>
      <c r="P201" s="1171"/>
    </row>
    <row r="202" spans="1:16" ht="14.5">
      <c r="A202" s="277" t="str">
        <f t="shared" si="6"/>
        <v>Austria-2009-0-3-TJ</v>
      </c>
      <c r="B202" s="1172" t="s">
        <v>1140</v>
      </c>
      <c r="C202" s="1172">
        <v>2009</v>
      </c>
      <c r="D202" s="1173" t="s">
        <v>535</v>
      </c>
      <c r="E202" s="1173" t="s">
        <v>529</v>
      </c>
      <c r="F202" s="1173" t="s">
        <v>530</v>
      </c>
      <c r="G202" s="1174"/>
      <c r="H202" s="1174"/>
      <c r="I202" s="1171" t="s">
        <v>2868</v>
      </c>
      <c r="J202" s="1171">
        <v>177395.18335129105</v>
      </c>
      <c r="K202" s="1173" t="s">
        <v>1235</v>
      </c>
      <c r="L202" s="1174"/>
      <c r="M202" s="1174"/>
      <c r="N202" s="1173" t="s">
        <v>2698</v>
      </c>
      <c r="O202" s="1173" t="s">
        <v>3104</v>
      </c>
      <c r="P202" s="1171"/>
    </row>
    <row r="203" spans="1:16" ht="14.5">
      <c r="A203" s="277" t="str">
        <f t="shared" si="6"/>
        <v>Belarus-2009-0-3-TJ</v>
      </c>
      <c r="B203" s="1172" t="s">
        <v>1210</v>
      </c>
      <c r="C203" s="1172">
        <v>2009</v>
      </c>
      <c r="D203" s="1173" t="s">
        <v>535</v>
      </c>
      <c r="E203" s="1173" t="s">
        <v>529</v>
      </c>
      <c r="F203" s="1173" t="s">
        <v>530</v>
      </c>
      <c r="G203" s="1174"/>
      <c r="H203" s="1174"/>
      <c r="I203" s="1171" t="s">
        <v>2868</v>
      </c>
      <c r="J203" s="1171" t="s">
        <v>3100</v>
      </c>
      <c r="K203" s="1173" t="s">
        <v>1235</v>
      </c>
      <c r="L203" s="1174"/>
      <c r="M203" s="1174"/>
      <c r="N203" s="1173" t="s">
        <v>2698</v>
      </c>
      <c r="O203" s="1173" t="s">
        <v>3104</v>
      </c>
      <c r="P203" s="1171"/>
    </row>
    <row r="204" spans="1:16" ht="14.5">
      <c r="A204" s="277" t="str">
        <f t="shared" si="6"/>
        <v>Belgium-2009-0-3-TJ</v>
      </c>
      <c r="B204" s="1172" t="s">
        <v>1141</v>
      </c>
      <c r="C204" s="1172">
        <v>2009</v>
      </c>
      <c r="D204" s="1173" t="s">
        <v>535</v>
      </c>
      <c r="E204" s="1173" t="s">
        <v>529</v>
      </c>
      <c r="F204" s="1173" t="s">
        <v>530</v>
      </c>
      <c r="G204" s="1174"/>
      <c r="H204" s="1174"/>
      <c r="I204" s="1171" t="s">
        <v>2868</v>
      </c>
      <c r="J204" s="1171">
        <v>21710.430509144528</v>
      </c>
      <c r="K204" s="1173" t="s">
        <v>1235</v>
      </c>
      <c r="L204" s="1174"/>
      <c r="M204" s="1174"/>
      <c r="N204" s="1173" t="s">
        <v>2698</v>
      </c>
      <c r="O204" s="1173" t="s">
        <v>3104</v>
      </c>
      <c r="P204" s="1171"/>
    </row>
    <row r="205" spans="1:16" ht="14.5">
      <c r="A205" s="277" t="str">
        <f t="shared" si="6"/>
        <v>Bosnia and Herzegovina-2009-0-3-TJ</v>
      </c>
      <c r="B205" s="1172" t="s">
        <v>1033</v>
      </c>
      <c r="C205" s="1172">
        <v>2009</v>
      </c>
      <c r="D205" s="1173" t="s">
        <v>535</v>
      </c>
      <c r="E205" s="1173" t="s">
        <v>529</v>
      </c>
      <c r="F205" s="1173" t="s">
        <v>530</v>
      </c>
      <c r="G205" s="1174"/>
      <c r="H205" s="1174"/>
      <c r="I205" s="1171" t="s">
        <v>2868</v>
      </c>
      <c r="J205" s="1171" t="s">
        <v>3100</v>
      </c>
      <c r="K205" s="1173" t="s">
        <v>1235</v>
      </c>
      <c r="L205" s="1174"/>
      <c r="M205" s="1174"/>
      <c r="N205" s="1173" t="s">
        <v>2698</v>
      </c>
      <c r="O205" s="1173" t="s">
        <v>3104</v>
      </c>
      <c r="P205" s="1171"/>
    </row>
    <row r="206" spans="1:16" ht="14.5">
      <c r="A206" s="277" t="str">
        <f t="shared" si="6"/>
        <v>Bulgaria-2009-0-3-TJ</v>
      </c>
      <c r="B206" s="1172" t="s">
        <v>1034</v>
      </c>
      <c r="C206" s="1172">
        <v>2009</v>
      </c>
      <c r="D206" s="1173" t="s">
        <v>535</v>
      </c>
      <c r="E206" s="1173" t="s">
        <v>529</v>
      </c>
      <c r="F206" s="1173" t="s">
        <v>530</v>
      </c>
      <c r="G206" s="1174"/>
      <c r="H206" s="1174"/>
      <c r="I206" s="1171" t="s">
        <v>2868</v>
      </c>
      <c r="J206" s="1171" t="s">
        <v>3100</v>
      </c>
      <c r="K206" s="1173" t="s">
        <v>1235</v>
      </c>
      <c r="L206" s="1174"/>
      <c r="M206" s="1174"/>
      <c r="N206" s="1173" t="s">
        <v>2698</v>
      </c>
      <c r="O206" s="1173" t="s">
        <v>3104</v>
      </c>
      <c r="P206" s="1171"/>
    </row>
    <row r="207" spans="1:16" ht="14.5">
      <c r="A207" s="277" t="str">
        <f t="shared" si="6"/>
        <v>Canada-2009-0-3-TJ</v>
      </c>
      <c r="B207" s="1172" t="s">
        <v>1220</v>
      </c>
      <c r="C207" s="1172">
        <v>2009</v>
      </c>
      <c r="D207" s="1173" t="s">
        <v>535</v>
      </c>
      <c r="E207" s="1173" t="s">
        <v>529</v>
      </c>
      <c r="F207" s="1173" t="s">
        <v>530</v>
      </c>
      <c r="G207" s="1174"/>
      <c r="H207" s="1174"/>
      <c r="I207" s="1171" t="s">
        <v>2868</v>
      </c>
      <c r="J207" s="1171">
        <v>403391.27012206003</v>
      </c>
      <c r="K207" s="1173" t="s">
        <v>1235</v>
      </c>
      <c r="L207" s="1174"/>
      <c r="M207" s="1174"/>
      <c r="N207" s="1173" t="s">
        <v>2698</v>
      </c>
      <c r="O207" s="1173" t="s">
        <v>3104</v>
      </c>
      <c r="P207" s="1171"/>
    </row>
    <row r="208" spans="1:16" ht="14.5">
      <c r="A208" s="277" t="str">
        <f t="shared" si="6"/>
        <v>Cyprus-2009-0-3-TJ</v>
      </c>
      <c r="B208" s="1172" t="s">
        <v>1036</v>
      </c>
      <c r="C208" s="1172">
        <v>2009</v>
      </c>
      <c r="D208" s="1173" t="s">
        <v>535</v>
      </c>
      <c r="E208" s="1173" t="s">
        <v>529</v>
      </c>
      <c r="F208" s="1173" t="s">
        <v>530</v>
      </c>
      <c r="G208" s="1174"/>
      <c r="H208" s="1174"/>
      <c r="I208" s="1171" t="s">
        <v>2868</v>
      </c>
      <c r="J208" s="1171">
        <v>359.40473487679998</v>
      </c>
      <c r="K208" s="1173" t="s">
        <v>1235</v>
      </c>
      <c r="L208" s="1174"/>
      <c r="M208" s="1174"/>
      <c r="N208" s="1173" t="s">
        <v>2698</v>
      </c>
      <c r="O208" s="1173" t="s">
        <v>3104</v>
      </c>
      <c r="P208" s="1171"/>
    </row>
    <row r="209" spans="1:16" ht="14.5">
      <c r="A209" s="277" t="str">
        <f t="shared" si="6"/>
        <v>Czech Republic-2009-0-3-TJ</v>
      </c>
      <c r="B209" s="1172" t="s">
        <v>1037</v>
      </c>
      <c r="C209" s="1172">
        <v>2009</v>
      </c>
      <c r="D209" s="1173" t="s">
        <v>535</v>
      </c>
      <c r="E209" s="1173" t="s">
        <v>529</v>
      </c>
      <c r="F209" s="1173" t="s">
        <v>530</v>
      </c>
      <c r="G209" s="1174"/>
      <c r="H209" s="1174"/>
      <c r="I209" s="1171" t="s">
        <v>2868</v>
      </c>
      <c r="J209" s="1171">
        <v>72233.150091499992</v>
      </c>
      <c r="K209" s="1173" t="s">
        <v>1235</v>
      </c>
      <c r="L209" s="1174"/>
      <c r="M209" s="1174"/>
      <c r="N209" s="1173" t="s">
        <v>2698</v>
      </c>
      <c r="O209" s="1173" t="s">
        <v>3104</v>
      </c>
      <c r="P209" s="1171"/>
    </row>
    <row r="210" spans="1:16" ht="14.5">
      <c r="A210" s="277" t="str">
        <f t="shared" si="6"/>
        <v>Denmark-2009-0-3-TJ</v>
      </c>
      <c r="B210" s="1172" t="s">
        <v>1038</v>
      </c>
      <c r="C210" s="1172">
        <v>2009</v>
      </c>
      <c r="D210" s="1173" t="s">
        <v>535</v>
      </c>
      <c r="E210" s="1173" t="s">
        <v>529</v>
      </c>
      <c r="F210" s="1173" t="s">
        <v>530</v>
      </c>
      <c r="G210" s="1174"/>
      <c r="H210" s="1174"/>
      <c r="I210" s="1171" t="s">
        <v>2868</v>
      </c>
      <c r="J210" s="1171" t="s">
        <v>3100</v>
      </c>
      <c r="K210" s="1173" t="s">
        <v>1235</v>
      </c>
      <c r="L210" s="1174"/>
      <c r="M210" s="1174"/>
      <c r="N210" s="1173" t="s">
        <v>2698</v>
      </c>
      <c r="O210" s="1173" t="s">
        <v>3104</v>
      </c>
      <c r="P210" s="1171"/>
    </row>
    <row r="211" spans="1:16" ht="14.5">
      <c r="A211" s="277" t="str">
        <f t="shared" si="6"/>
        <v>Estonia-2009-0-3-TJ</v>
      </c>
      <c r="B211" s="1172" t="s">
        <v>1039</v>
      </c>
      <c r="C211" s="1172">
        <v>2009</v>
      </c>
      <c r="D211" s="1173" t="s">
        <v>535</v>
      </c>
      <c r="E211" s="1173" t="s">
        <v>529</v>
      </c>
      <c r="F211" s="1173" t="s">
        <v>530</v>
      </c>
      <c r="G211" s="1174"/>
      <c r="H211" s="1174"/>
      <c r="I211" s="1171" t="s">
        <v>2868</v>
      </c>
      <c r="J211" s="1171">
        <v>36607.480255048504</v>
      </c>
      <c r="K211" s="1173" t="s">
        <v>1235</v>
      </c>
      <c r="L211" s="1174"/>
      <c r="M211" s="1174"/>
      <c r="N211" s="1173" t="s">
        <v>2698</v>
      </c>
      <c r="O211" s="1173" t="s">
        <v>3104</v>
      </c>
    </row>
    <row r="212" spans="1:16" ht="14.5">
      <c r="A212" s="277" t="str">
        <f t="shared" si="6"/>
        <v>Finland-2009-0-3-TJ</v>
      </c>
      <c r="B212" s="1172" t="s">
        <v>1040</v>
      </c>
      <c r="C212" s="1172">
        <v>2009</v>
      </c>
      <c r="D212" s="1173" t="s">
        <v>535</v>
      </c>
      <c r="E212" s="1173" t="s">
        <v>529</v>
      </c>
      <c r="F212" s="1173" t="s">
        <v>530</v>
      </c>
      <c r="G212" s="1174"/>
      <c r="H212" s="1174"/>
      <c r="I212" s="1171" t="s">
        <v>2868</v>
      </c>
      <c r="J212" s="1171">
        <v>260718.56652241288</v>
      </c>
      <c r="K212" s="1173" t="s">
        <v>1235</v>
      </c>
      <c r="L212" s="1174"/>
      <c r="M212" s="1174"/>
      <c r="N212" s="1173" t="s">
        <v>2698</v>
      </c>
      <c r="O212" s="1173" t="s">
        <v>3104</v>
      </c>
    </row>
    <row r="213" spans="1:16" ht="14.5">
      <c r="A213" s="277" t="str">
        <f t="shared" si="6"/>
        <v>France-2009-0-3-TJ</v>
      </c>
      <c r="B213" s="1172" t="s">
        <v>1041</v>
      </c>
      <c r="C213" s="1172">
        <v>2009</v>
      </c>
      <c r="D213" s="1173" t="s">
        <v>535</v>
      </c>
      <c r="E213" s="1173" t="s">
        <v>529</v>
      </c>
      <c r="F213" s="1173" t="s">
        <v>530</v>
      </c>
      <c r="G213" s="1174"/>
      <c r="H213" s="1174"/>
      <c r="I213" s="1171" t="s">
        <v>2868</v>
      </c>
      <c r="J213" s="1171">
        <v>412831.94451183378</v>
      </c>
      <c r="K213" s="1173" t="s">
        <v>1235</v>
      </c>
      <c r="L213" s="1174"/>
      <c r="M213" s="1174"/>
      <c r="N213" s="1173" t="s">
        <v>2698</v>
      </c>
      <c r="O213" s="1173" t="s">
        <v>3104</v>
      </c>
    </row>
    <row r="214" spans="1:16" ht="14.5">
      <c r="A214" s="277" t="str">
        <f t="shared" si="6"/>
        <v>Germany-2009-0-3-TJ</v>
      </c>
      <c r="B214" s="1172" t="s">
        <v>1042</v>
      </c>
      <c r="C214" s="1172">
        <v>2009</v>
      </c>
      <c r="D214" s="1173" t="s">
        <v>535</v>
      </c>
      <c r="E214" s="1173" t="s">
        <v>529</v>
      </c>
      <c r="F214" s="1173" t="s">
        <v>530</v>
      </c>
      <c r="G214" s="1174"/>
      <c r="H214" s="1174"/>
      <c r="I214" s="1171" t="s">
        <v>2868</v>
      </c>
      <c r="J214" s="1171">
        <v>433332.14783867454</v>
      </c>
      <c r="K214" s="1173" t="s">
        <v>1235</v>
      </c>
      <c r="L214" s="1174"/>
      <c r="M214" s="1174"/>
      <c r="N214" s="1173" t="s">
        <v>2698</v>
      </c>
      <c r="O214" s="1173" t="s">
        <v>3104</v>
      </c>
    </row>
    <row r="215" spans="1:16" ht="14.5">
      <c r="A215" s="277" t="str">
        <f t="shared" si="6"/>
        <v>Iceland-2009-0-3-TJ</v>
      </c>
      <c r="B215" s="1172" t="s">
        <v>1226</v>
      </c>
      <c r="C215" s="1172">
        <v>2009</v>
      </c>
      <c r="D215" s="1173" t="s">
        <v>535</v>
      </c>
      <c r="E215" s="1173" t="s">
        <v>529</v>
      </c>
      <c r="F215" s="1173" t="s">
        <v>530</v>
      </c>
      <c r="G215" s="1174"/>
      <c r="H215" s="1174"/>
      <c r="I215" s="1171" t="s">
        <v>2868</v>
      </c>
      <c r="J215" s="1171" t="s">
        <v>3100</v>
      </c>
      <c r="K215" s="1173" t="s">
        <v>1235</v>
      </c>
      <c r="L215" s="1174"/>
      <c r="M215" s="1174"/>
      <c r="N215" s="1173" t="s">
        <v>2698</v>
      </c>
      <c r="O215" s="1173" t="s">
        <v>3104</v>
      </c>
    </row>
    <row r="216" spans="1:16" ht="14.5">
      <c r="A216" s="277" t="str">
        <f t="shared" si="6"/>
        <v>Ireland-2009-0-3-TJ</v>
      </c>
      <c r="B216" s="1172" t="s">
        <v>1045</v>
      </c>
      <c r="C216" s="1172">
        <v>2009</v>
      </c>
      <c r="D216" s="1173" t="s">
        <v>535</v>
      </c>
      <c r="E216" s="1173" t="s">
        <v>529</v>
      </c>
      <c r="F216" s="1173" t="s">
        <v>530</v>
      </c>
      <c r="G216" s="1174"/>
      <c r="H216" s="1174"/>
      <c r="I216" s="1171" t="s">
        <v>2868</v>
      </c>
      <c r="J216" s="1171">
        <v>6209.6023022500003</v>
      </c>
      <c r="K216" s="1173" t="s">
        <v>1235</v>
      </c>
      <c r="L216" s="1174"/>
      <c r="M216" s="1174"/>
      <c r="N216" s="1173" t="s">
        <v>2698</v>
      </c>
      <c r="O216" s="1173" t="s">
        <v>3104</v>
      </c>
    </row>
    <row r="217" spans="1:16" ht="14.5">
      <c r="A217" s="277" t="str">
        <f t="shared" si="6"/>
        <v>Italy-2009-0-3-TJ</v>
      </c>
      <c r="B217" s="1172" t="s">
        <v>1047</v>
      </c>
      <c r="C217" s="1172">
        <v>2009</v>
      </c>
      <c r="D217" s="1173" t="s">
        <v>535</v>
      </c>
      <c r="E217" s="1173" t="s">
        <v>529</v>
      </c>
      <c r="F217" s="1173" t="s">
        <v>530</v>
      </c>
      <c r="G217" s="1174"/>
      <c r="H217" s="1174"/>
      <c r="I217" s="1171" t="s">
        <v>2868</v>
      </c>
      <c r="J217" s="1171">
        <v>101838.41841600001</v>
      </c>
      <c r="K217" s="1173" t="s">
        <v>1235</v>
      </c>
      <c r="L217" s="1174"/>
      <c r="M217" s="1174"/>
      <c r="N217" s="1173" t="s">
        <v>2698</v>
      </c>
      <c r="O217" s="1173" t="s">
        <v>3104</v>
      </c>
    </row>
    <row r="218" spans="1:16" ht="14.5">
      <c r="A218" s="277" t="str">
        <f t="shared" si="6"/>
        <v>Latvia-2009-0-3-TJ</v>
      </c>
      <c r="B218" s="1172" t="s">
        <v>1048</v>
      </c>
      <c r="C218" s="1172">
        <v>2009</v>
      </c>
      <c r="D218" s="1173" t="s">
        <v>535</v>
      </c>
      <c r="E218" s="1173" t="s">
        <v>529</v>
      </c>
      <c r="F218" s="1173" t="s">
        <v>530</v>
      </c>
      <c r="G218" s="1174"/>
      <c r="H218" s="1174"/>
      <c r="I218" s="1171" t="s">
        <v>2868</v>
      </c>
      <c r="J218" s="1171" t="s">
        <v>3100</v>
      </c>
      <c r="K218" s="1173" t="s">
        <v>1235</v>
      </c>
      <c r="L218" s="1174"/>
      <c r="M218" s="1174"/>
      <c r="N218" s="1173" t="s">
        <v>2698</v>
      </c>
      <c r="O218" s="1173" t="s">
        <v>3104</v>
      </c>
    </row>
    <row r="219" spans="1:16" ht="14.5">
      <c r="A219" s="277" t="str">
        <f t="shared" si="6"/>
        <v>Liechtenstein-2009-0-3-TJ</v>
      </c>
      <c r="B219" s="1172" t="s">
        <v>1049</v>
      </c>
      <c r="C219" s="1172">
        <v>2009</v>
      </c>
      <c r="D219" s="1173" t="s">
        <v>535</v>
      </c>
      <c r="E219" s="1173" t="s">
        <v>529</v>
      </c>
      <c r="F219" s="1173" t="s">
        <v>530</v>
      </c>
      <c r="G219" s="1174"/>
      <c r="H219" s="1174"/>
      <c r="I219" s="1171" t="s">
        <v>2868</v>
      </c>
      <c r="J219" s="1171">
        <v>272.47838736900002</v>
      </c>
      <c r="K219" s="1173" t="s">
        <v>1235</v>
      </c>
      <c r="L219" s="1174"/>
      <c r="M219" s="1174"/>
      <c r="N219" s="1173" t="s">
        <v>2698</v>
      </c>
      <c r="O219" s="1173" t="s">
        <v>3104</v>
      </c>
    </row>
    <row r="220" spans="1:16" ht="14.5">
      <c r="A220" s="277" t="str">
        <f t="shared" si="6"/>
        <v>Lithuania-2009-0-3-TJ</v>
      </c>
      <c r="B220" s="1172" t="s">
        <v>1050</v>
      </c>
      <c r="C220" s="1172">
        <v>2009</v>
      </c>
      <c r="D220" s="1173" t="s">
        <v>535</v>
      </c>
      <c r="E220" s="1173" t="s">
        <v>529</v>
      </c>
      <c r="F220" s="1173" t="s">
        <v>530</v>
      </c>
      <c r="G220" s="1174"/>
      <c r="H220" s="1174"/>
      <c r="I220" s="1171" t="s">
        <v>2868</v>
      </c>
      <c r="J220" s="1171">
        <v>29030.945750899999</v>
      </c>
      <c r="K220" s="1173" t="s">
        <v>1235</v>
      </c>
      <c r="L220" s="1174"/>
      <c r="M220" s="1174"/>
      <c r="N220" s="1173" t="s">
        <v>2698</v>
      </c>
      <c r="O220" s="1173" t="s">
        <v>3104</v>
      </c>
    </row>
    <row r="221" spans="1:16" ht="14.5">
      <c r="A221" s="277" t="str">
        <f t="shared" si="6"/>
        <v>Luxembourg-2009-0-3-TJ</v>
      </c>
      <c r="B221" s="1172" t="s">
        <v>1051</v>
      </c>
      <c r="C221" s="1172">
        <v>2009</v>
      </c>
      <c r="D221" s="1173" t="s">
        <v>535</v>
      </c>
      <c r="E221" s="1173" t="s">
        <v>529</v>
      </c>
      <c r="F221" s="1173" t="s">
        <v>530</v>
      </c>
      <c r="G221" s="1174"/>
      <c r="H221" s="1174"/>
      <c r="I221" s="1171" t="s">
        <v>2868</v>
      </c>
      <c r="J221" s="1171">
        <v>3265.4939049799</v>
      </c>
      <c r="K221" s="1173" t="s">
        <v>1235</v>
      </c>
      <c r="L221" s="1174"/>
      <c r="M221" s="1174"/>
      <c r="N221" s="1173" t="s">
        <v>2698</v>
      </c>
      <c r="O221" s="1173" t="s">
        <v>3104</v>
      </c>
    </row>
    <row r="222" spans="1:16" ht="14.5">
      <c r="A222" s="277" t="str">
        <f t="shared" si="6"/>
        <v>Netherlands-2009-0-3-TJ</v>
      </c>
      <c r="B222" s="1172" t="s">
        <v>1052</v>
      </c>
      <c r="C222" s="1172">
        <v>2009</v>
      </c>
      <c r="D222" s="1173" t="s">
        <v>535</v>
      </c>
      <c r="E222" s="1173" t="s">
        <v>529</v>
      </c>
      <c r="F222" s="1173" t="s">
        <v>530</v>
      </c>
      <c r="G222" s="1174"/>
      <c r="H222" s="1174"/>
      <c r="I222" s="1171" t="s">
        <v>2868</v>
      </c>
      <c r="J222" s="1171" t="s">
        <v>3100</v>
      </c>
      <c r="K222" s="1173" t="s">
        <v>1235</v>
      </c>
      <c r="L222" s="1174"/>
      <c r="M222" s="1174"/>
      <c r="N222" s="1173" t="s">
        <v>2698</v>
      </c>
      <c r="O222" s="1173" t="s">
        <v>3104</v>
      </c>
    </row>
    <row r="223" spans="1:16" ht="14.5">
      <c r="A223" s="277" t="str">
        <f t="shared" si="6"/>
        <v>Norway-2009-0-3-TJ</v>
      </c>
      <c r="B223" s="1172" t="s">
        <v>1053</v>
      </c>
      <c r="C223" s="1172">
        <v>2009</v>
      </c>
      <c r="D223" s="1173" t="s">
        <v>535</v>
      </c>
      <c r="E223" s="1173" t="s">
        <v>529</v>
      </c>
      <c r="F223" s="1173" t="s">
        <v>530</v>
      </c>
      <c r="G223" s="1174"/>
      <c r="H223" s="1174"/>
      <c r="I223" s="1171" t="s">
        <v>2868</v>
      </c>
      <c r="J223" s="1171">
        <v>40503.7157468</v>
      </c>
      <c r="K223" s="1173" t="s">
        <v>1235</v>
      </c>
      <c r="L223" s="1174"/>
      <c r="M223" s="1174"/>
      <c r="N223" s="1173" t="s">
        <v>2698</v>
      </c>
      <c r="O223" s="1173" t="s">
        <v>3104</v>
      </c>
    </row>
    <row r="224" spans="1:16" ht="14.5">
      <c r="A224" s="277" t="str">
        <f t="shared" si="6"/>
        <v>Poland-2009-0-3-TJ</v>
      </c>
      <c r="B224" s="1172" t="s">
        <v>1054</v>
      </c>
      <c r="C224" s="1172">
        <v>2009</v>
      </c>
      <c r="D224" s="1173" t="s">
        <v>535</v>
      </c>
      <c r="E224" s="1173" t="s">
        <v>529</v>
      </c>
      <c r="F224" s="1173" t="s">
        <v>530</v>
      </c>
      <c r="G224" s="1174"/>
      <c r="H224" s="1174"/>
      <c r="I224" s="1171" t="s">
        <v>2868</v>
      </c>
      <c r="J224" s="1171" t="s">
        <v>3100</v>
      </c>
      <c r="K224" s="1173" t="s">
        <v>1235</v>
      </c>
      <c r="L224" s="1174"/>
      <c r="M224" s="1174"/>
      <c r="N224" s="1173" t="s">
        <v>2698</v>
      </c>
      <c r="O224" s="1173" t="s">
        <v>3104</v>
      </c>
    </row>
    <row r="225" spans="1:15" ht="14.5">
      <c r="A225" s="277" t="str">
        <f t="shared" si="6"/>
        <v>Romania-2009-0-3-TJ</v>
      </c>
      <c r="B225" s="1172" t="s">
        <v>1056</v>
      </c>
      <c r="C225" s="1172">
        <v>2009</v>
      </c>
      <c r="D225" s="1173" t="s">
        <v>535</v>
      </c>
      <c r="E225" s="1173" t="s">
        <v>529</v>
      </c>
      <c r="F225" s="1173" t="s">
        <v>530</v>
      </c>
      <c r="G225" s="1174"/>
      <c r="H225" s="1174"/>
      <c r="I225" s="1171" t="s">
        <v>2868</v>
      </c>
      <c r="J225" s="1171" t="s">
        <v>3100</v>
      </c>
      <c r="K225" s="1173" t="s">
        <v>1235</v>
      </c>
      <c r="L225" s="1174"/>
      <c r="M225" s="1174"/>
      <c r="N225" s="1173" t="s">
        <v>2698</v>
      </c>
      <c r="O225" s="1173" t="s">
        <v>3104</v>
      </c>
    </row>
    <row r="226" spans="1:15" ht="14.5">
      <c r="A226" s="277" t="str">
        <f t="shared" si="6"/>
        <v>Russian Federation-2009-0-3-TJ</v>
      </c>
      <c r="B226" s="1172" t="s">
        <v>1215</v>
      </c>
      <c r="C226" s="1172">
        <v>2009</v>
      </c>
      <c r="D226" s="1173" t="s">
        <v>535</v>
      </c>
      <c r="E226" s="1173" t="s">
        <v>529</v>
      </c>
      <c r="F226" s="1173" t="s">
        <v>530</v>
      </c>
      <c r="G226" s="1174"/>
      <c r="H226" s="1174"/>
      <c r="I226" s="1171" t="s">
        <v>2868</v>
      </c>
      <c r="J226" s="1171">
        <v>628111.75507740001</v>
      </c>
      <c r="K226" s="1173" t="s">
        <v>1235</v>
      </c>
      <c r="L226" s="1174"/>
      <c r="M226" s="1174"/>
      <c r="N226" s="1173" t="s">
        <v>2698</v>
      </c>
      <c r="O226" s="1173" t="s">
        <v>3104</v>
      </c>
    </row>
    <row r="227" spans="1:15" ht="14.5">
      <c r="A227" s="277" t="str">
        <f t="shared" si="6"/>
        <v>Serbia-2009-0-3-TJ</v>
      </c>
      <c r="B227" s="1172" t="s">
        <v>1199</v>
      </c>
      <c r="C227" s="1172">
        <v>2009</v>
      </c>
      <c r="D227" s="1173" t="s">
        <v>535</v>
      </c>
      <c r="E227" s="1173" t="s">
        <v>529</v>
      </c>
      <c r="F227" s="1173" t="s">
        <v>530</v>
      </c>
      <c r="G227" s="1174"/>
      <c r="H227" s="1174"/>
      <c r="I227" s="1171" t="s">
        <v>2868</v>
      </c>
      <c r="J227" s="1171">
        <v>63661.734261320002</v>
      </c>
      <c r="K227" s="1173" t="s">
        <v>1235</v>
      </c>
      <c r="L227" s="1174"/>
      <c r="M227" s="1174"/>
      <c r="N227" s="1173" t="s">
        <v>2698</v>
      </c>
      <c r="O227" s="1173" t="s">
        <v>3104</v>
      </c>
    </row>
    <row r="228" spans="1:15" ht="14.5">
      <c r="A228" s="277" t="str">
        <f t="shared" si="6"/>
        <v>Slovak Republic-2009-0-3-TJ</v>
      </c>
      <c r="B228" s="1172" t="s">
        <v>1354</v>
      </c>
      <c r="C228" s="1172">
        <v>2009</v>
      </c>
      <c r="D228" s="1173" t="s">
        <v>535</v>
      </c>
      <c r="E228" s="1173" t="s">
        <v>529</v>
      </c>
      <c r="F228" s="1173" t="s">
        <v>530</v>
      </c>
      <c r="G228" s="1174"/>
      <c r="H228" s="1174"/>
      <c r="I228" s="1171" t="s">
        <v>2868</v>
      </c>
      <c r="J228" s="1171">
        <v>28055.290733791993</v>
      </c>
      <c r="K228" s="1173" t="s">
        <v>1235</v>
      </c>
      <c r="L228" s="1174"/>
      <c r="M228" s="1174"/>
      <c r="N228" s="1173" t="s">
        <v>2698</v>
      </c>
      <c r="O228" s="1173" t="s">
        <v>3104</v>
      </c>
    </row>
    <row r="229" spans="1:15" ht="14.5">
      <c r="A229" s="277" t="str">
        <f t="shared" si="6"/>
        <v>Slovenia-2009-0-3-TJ</v>
      </c>
      <c r="B229" s="1172" t="s">
        <v>1201</v>
      </c>
      <c r="C229" s="1172">
        <v>2009</v>
      </c>
      <c r="D229" s="1173" t="s">
        <v>535</v>
      </c>
      <c r="E229" s="1173" t="s">
        <v>529</v>
      </c>
      <c r="F229" s="1173" t="s">
        <v>530</v>
      </c>
      <c r="G229" s="1174"/>
      <c r="H229" s="1174"/>
      <c r="I229" s="1171" t="s">
        <v>2868</v>
      </c>
      <c r="J229" s="1171">
        <v>19296.330394729201</v>
      </c>
      <c r="K229" s="1173" t="s">
        <v>1235</v>
      </c>
      <c r="L229" s="1174"/>
      <c r="M229" s="1174"/>
      <c r="N229" s="1173" t="s">
        <v>2698</v>
      </c>
      <c r="O229" s="1173" t="s">
        <v>3104</v>
      </c>
    </row>
    <row r="230" spans="1:15" ht="14.5">
      <c r="A230" s="277" t="str">
        <f t="shared" si="6"/>
        <v>Sweden-2009-0-3-TJ</v>
      </c>
      <c r="B230" s="1172" t="s">
        <v>1203</v>
      </c>
      <c r="C230" s="1172">
        <v>2009</v>
      </c>
      <c r="D230" s="1173" t="s">
        <v>535</v>
      </c>
      <c r="E230" s="1173" t="s">
        <v>529</v>
      </c>
      <c r="F230" s="1173" t="s">
        <v>530</v>
      </c>
      <c r="G230" s="1174"/>
      <c r="H230" s="1174"/>
      <c r="I230" s="1171" t="s">
        <v>2868</v>
      </c>
      <c r="J230" s="1171">
        <v>420339.78248071205</v>
      </c>
      <c r="K230" s="1173" t="s">
        <v>1235</v>
      </c>
      <c r="L230" s="1174"/>
      <c r="M230" s="1174"/>
      <c r="N230" s="1173" t="s">
        <v>2698</v>
      </c>
      <c r="O230" s="1173" t="s">
        <v>3104</v>
      </c>
    </row>
    <row r="231" spans="1:15" ht="14.5">
      <c r="A231" s="277" t="str">
        <f t="shared" si="6"/>
        <v>Switzerland-2009-0-3-TJ</v>
      </c>
      <c r="B231" s="1172" t="s">
        <v>1204</v>
      </c>
      <c r="C231" s="1172">
        <v>2009</v>
      </c>
      <c r="D231" s="1173" t="s">
        <v>535</v>
      </c>
      <c r="E231" s="1173" t="s">
        <v>529</v>
      </c>
      <c r="F231" s="1173" t="s">
        <v>530</v>
      </c>
      <c r="G231" s="1174"/>
      <c r="H231" s="1174"/>
      <c r="I231" s="1171" t="s">
        <v>2868</v>
      </c>
      <c r="J231" s="1171">
        <v>44958.793284877902</v>
      </c>
      <c r="K231" s="1173" t="s">
        <v>1235</v>
      </c>
      <c r="L231" s="1174"/>
      <c r="M231" s="1174"/>
      <c r="N231" s="1173" t="s">
        <v>2698</v>
      </c>
      <c r="O231" s="1173" t="s">
        <v>3104</v>
      </c>
    </row>
    <row r="232" spans="1:15" ht="14.5">
      <c r="A232" s="277" t="str">
        <f t="shared" si="6"/>
        <v>Turkey-2009-0-3-TJ</v>
      </c>
      <c r="B232" s="1172" t="s">
        <v>1206</v>
      </c>
      <c r="C232" s="1172">
        <v>2009</v>
      </c>
      <c r="D232" s="1173" t="s">
        <v>535</v>
      </c>
      <c r="E232" s="1173" t="s">
        <v>529</v>
      </c>
      <c r="F232" s="1173" t="s">
        <v>530</v>
      </c>
      <c r="G232" s="1174"/>
      <c r="H232" s="1174"/>
      <c r="I232" s="1171" t="s">
        <v>2868</v>
      </c>
      <c r="J232" s="1171" t="s">
        <v>3100</v>
      </c>
      <c r="K232" s="1173" t="s">
        <v>1235</v>
      </c>
      <c r="L232" s="1174"/>
      <c r="M232" s="1174"/>
      <c r="N232" s="1173" t="s">
        <v>2698</v>
      </c>
      <c r="O232" s="1173" t="s">
        <v>3104</v>
      </c>
    </row>
    <row r="233" spans="1:15" ht="14.5">
      <c r="A233" s="277" t="str">
        <f t="shared" si="6"/>
        <v>Ukraine-2009-0-3-TJ</v>
      </c>
      <c r="B233" s="1172" t="s">
        <v>1218</v>
      </c>
      <c r="C233" s="1172">
        <v>2009</v>
      </c>
      <c r="D233" s="1173" t="s">
        <v>535</v>
      </c>
      <c r="E233" s="1173" t="s">
        <v>529</v>
      </c>
      <c r="F233" s="1173" t="s">
        <v>530</v>
      </c>
      <c r="G233" s="1174"/>
      <c r="H233" s="1174"/>
      <c r="I233" s="1171" t="s">
        <v>2868</v>
      </c>
      <c r="J233" s="1171" t="s">
        <v>3100</v>
      </c>
      <c r="K233" s="1173" t="s">
        <v>1235</v>
      </c>
      <c r="L233" s="1174"/>
      <c r="M233" s="1174"/>
      <c r="N233" s="1173" t="s">
        <v>2698</v>
      </c>
      <c r="O233" s="1173" t="s">
        <v>3104</v>
      </c>
    </row>
    <row r="234" spans="1:15" ht="14.5">
      <c r="A234" s="277" t="str">
        <f t="shared" si="6"/>
        <v>United Kingdom-2009-0-3-TJ</v>
      </c>
      <c r="B234" s="1172" t="s">
        <v>1207</v>
      </c>
      <c r="C234" s="1172">
        <v>2009</v>
      </c>
      <c r="D234" s="1173" t="s">
        <v>535</v>
      </c>
      <c r="E234" s="1173" t="s">
        <v>529</v>
      </c>
      <c r="F234" s="1173" t="s">
        <v>530</v>
      </c>
      <c r="G234" s="1174"/>
      <c r="H234" s="1174"/>
      <c r="I234" s="1171" t="s">
        <v>2868</v>
      </c>
      <c r="J234" s="1171">
        <v>42818.419154700001</v>
      </c>
      <c r="K234" s="1173" t="s">
        <v>1235</v>
      </c>
      <c r="L234" s="1174"/>
      <c r="M234" s="1174"/>
      <c r="N234" s="1173" t="s">
        <v>2698</v>
      </c>
      <c r="O234" s="1173" t="s">
        <v>3104</v>
      </c>
    </row>
    <row r="235" spans="1:15" ht="14.5">
      <c r="A235" s="277" t="str">
        <f t="shared" si="6"/>
        <v>United States-2009-0-3-TJ</v>
      </c>
      <c r="B235" s="1172" t="s">
        <v>1221</v>
      </c>
      <c r="C235" s="1172">
        <v>2009</v>
      </c>
      <c r="D235" s="1173" t="s">
        <v>535</v>
      </c>
      <c r="E235" s="1173" t="s">
        <v>529</v>
      </c>
      <c r="F235" s="1173" t="s">
        <v>530</v>
      </c>
      <c r="G235" s="1174"/>
      <c r="H235" s="1174"/>
      <c r="I235" s="1171" t="s">
        <v>2868</v>
      </c>
      <c r="J235" s="1171">
        <v>2674480.8473949456</v>
      </c>
      <c r="K235" s="1173" t="s">
        <v>1235</v>
      </c>
      <c r="L235" s="1174"/>
      <c r="M235" s="1174"/>
      <c r="N235" s="1173" t="s">
        <v>2698</v>
      </c>
      <c r="O235" s="1173" t="s">
        <v>3104</v>
      </c>
    </row>
    <row r="236" spans="1:15" ht="14.5">
      <c r="A236" s="277" t="str">
        <f t="shared" si="6"/>
        <v>Albania-2011-0-4-TJ</v>
      </c>
      <c r="B236" s="1172" t="s">
        <v>1139</v>
      </c>
      <c r="C236" s="1172">
        <v>2011</v>
      </c>
      <c r="D236" s="1173" t="s">
        <v>1392</v>
      </c>
      <c r="E236" s="1173" t="s">
        <v>529</v>
      </c>
      <c r="F236" s="1173" t="s">
        <v>530</v>
      </c>
      <c r="G236" s="1174"/>
      <c r="H236" s="1174"/>
      <c r="I236" s="1171" t="s">
        <v>2868</v>
      </c>
      <c r="J236" s="1171">
        <v>9774.0822400000052</v>
      </c>
      <c r="K236" s="1173" t="s">
        <v>1235</v>
      </c>
      <c r="L236" s="1174"/>
      <c r="M236" s="1174"/>
      <c r="N236" s="1173" t="s">
        <v>2698</v>
      </c>
      <c r="O236" s="1173" t="s">
        <v>3105</v>
      </c>
    </row>
    <row r="237" spans="1:15" ht="14.5">
      <c r="A237" s="277" t="str">
        <f t="shared" si="6"/>
        <v>Armenia-2011-0-4-TJ</v>
      </c>
      <c r="B237" s="1172" t="s">
        <v>1208</v>
      </c>
      <c r="C237" s="1172">
        <v>2011</v>
      </c>
      <c r="D237" s="1173" t="s">
        <v>1392</v>
      </c>
      <c r="E237" s="1173" t="s">
        <v>529</v>
      </c>
      <c r="F237" s="1173" t="s">
        <v>530</v>
      </c>
      <c r="G237" s="1174"/>
      <c r="H237" s="1174"/>
      <c r="I237" s="1171" t="s">
        <v>2868</v>
      </c>
      <c r="J237" s="1171">
        <v>17478.350990340401</v>
      </c>
      <c r="K237" s="1173" t="s">
        <v>1235</v>
      </c>
      <c r="L237" s="1174"/>
      <c r="M237" s="1174"/>
      <c r="N237" s="1173" t="s">
        <v>2698</v>
      </c>
      <c r="O237" s="1173" t="s">
        <v>3105</v>
      </c>
    </row>
    <row r="238" spans="1:15" ht="14.5">
      <c r="A238" s="277" t="str">
        <f t="shared" si="6"/>
        <v>Austria-2011-0-4-TJ</v>
      </c>
      <c r="B238" s="1172" t="s">
        <v>1140</v>
      </c>
      <c r="C238" s="1172">
        <v>2011</v>
      </c>
      <c r="D238" s="1173" t="s">
        <v>1392</v>
      </c>
      <c r="E238" s="1173" t="s">
        <v>529</v>
      </c>
      <c r="F238" s="1173" t="s">
        <v>530</v>
      </c>
      <c r="G238" s="1174"/>
      <c r="H238" s="1174"/>
      <c r="I238" s="1171" t="s">
        <v>2868</v>
      </c>
      <c r="J238" s="1171">
        <v>202530.79178817756</v>
      </c>
      <c r="K238" s="1173" t="s">
        <v>1235</v>
      </c>
      <c r="L238" s="1174"/>
      <c r="M238" s="1174"/>
      <c r="N238" s="1173" t="s">
        <v>2698</v>
      </c>
      <c r="O238" s="1173" t="s">
        <v>3105</v>
      </c>
    </row>
    <row r="239" spans="1:15" ht="14.5">
      <c r="A239" s="277" t="str">
        <f t="shared" si="6"/>
        <v>Belarus-2011-0-4-TJ</v>
      </c>
      <c r="B239" s="1172" t="s">
        <v>1210</v>
      </c>
      <c r="C239" s="1172">
        <v>2011</v>
      </c>
      <c r="D239" s="1173" t="s">
        <v>1392</v>
      </c>
      <c r="E239" s="1173" t="s">
        <v>529</v>
      </c>
      <c r="F239" s="1173" t="s">
        <v>530</v>
      </c>
      <c r="G239" s="1174"/>
      <c r="H239" s="1174"/>
      <c r="I239" s="1171" t="s">
        <v>2868</v>
      </c>
      <c r="J239" s="1171" t="s">
        <v>3100</v>
      </c>
      <c r="K239" s="1173" t="s">
        <v>1235</v>
      </c>
      <c r="L239" s="1174"/>
      <c r="M239" s="1174"/>
      <c r="N239" s="1173" t="s">
        <v>2698</v>
      </c>
      <c r="O239" s="1173" t="s">
        <v>3105</v>
      </c>
    </row>
    <row r="240" spans="1:15" ht="14.5">
      <c r="A240" s="277" t="str">
        <f t="shared" si="6"/>
        <v>Belgium-2011-0-4-TJ</v>
      </c>
      <c r="B240" s="1172" t="s">
        <v>1141</v>
      </c>
      <c r="C240" s="1172">
        <v>2011</v>
      </c>
      <c r="D240" s="1173" t="s">
        <v>1392</v>
      </c>
      <c r="E240" s="1173" t="s">
        <v>529</v>
      </c>
      <c r="F240" s="1173" t="s">
        <v>530</v>
      </c>
      <c r="G240" s="1174"/>
      <c r="H240" s="1174"/>
      <c r="I240" s="1171" t="s">
        <v>2868</v>
      </c>
      <c r="J240" s="1171" t="s">
        <v>3100</v>
      </c>
      <c r="K240" s="1173" t="s">
        <v>1235</v>
      </c>
      <c r="L240" s="1174"/>
      <c r="M240" s="1174"/>
      <c r="N240" s="1173" t="s">
        <v>2698</v>
      </c>
      <c r="O240" s="1173" t="s">
        <v>3105</v>
      </c>
    </row>
    <row r="241" spans="1:15" ht="14.5">
      <c r="A241" s="277" t="str">
        <f t="shared" si="6"/>
        <v>Bosnia and Herzegovina-2011-0-4-TJ</v>
      </c>
      <c r="B241" s="1172" t="s">
        <v>1033</v>
      </c>
      <c r="C241" s="1172">
        <v>2011</v>
      </c>
      <c r="D241" s="1173" t="s">
        <v>1392</v>
      </c>
      <c r="E241" s="1173" t="s">
        <v>529</v>
      </c>
      <c r="F241" s="1173" t="s">
        <v>530</v>
      </c>
      <c r="G241" s="1174"/>
      <c r="H241" s="1174"/>
      <c r="I241" s="1171" t="s">
        <v>2868</v>
      </c>
      <c r="J241" s="1171">
        <v>9913.2799254812817</v>
      </c>
      <c r="K241" s="1173" t="s">
        <v>1235</v>
      </c>
      <c r="L241" s="1174"/>
      <c r="M241" s="1174"/>
      <c r="N241" s="1173" t="s">
        <v>2698</v>
      </c>
      <c r="O241" s="1173" t="s">
        <v>3105</v>
      </c>
    </row>
    <row r="242" spans="1:15" ht="14.5">
      <c r="A242" s="277" t="str">
        <f t="shared" si="6"/>
        <v>Bulgaria-2011-0-4-TJ</v>
      </c>
      <c r="B242" s="1172" t="s">
        <v>1034</v>
      </c>
      <c r="C242" s="1172">
        <v>2011</v>
      </c>
      <c r="D242" s="1173" t="s">
        <v>1392</v>
      </c>
      <c r="E242" s="1173" t="s">
        <v>529</v>
      </c>
      <c r="F242" s="1173" t="s">
        <v>530</v>
      </c>
      <c r="G242" s="1174"/>
      <c r="H242" s="1174"/>
      <c r="I242" s="1171" t="s">
        <v>2868</v>
      </c>
      <c r="J242" s="1171" t="s">
        <v>3100</v>
      </c>
      <c r="K242" s="1173" t="s">
        <v>1235</v>
      </c>
      <c r="L242" s="1174"/>
      <c r="M242" s="1174"/>
      <c r="N242" s="1173" t="s">
        <v>2698</v>
      </c>
      <c r="O242" s="1173" t="s">
        <v>3105</v>
      </c>
    </row>
    <row r="243" spans="1:15" ht="14.5">
      <c r="A243" s="277" t="str">
        <f t="shared" si="6"/>
        <v>Canada-2011-0-4-TJ</v>
      </c>
      <c r="B243" s="1172" t="s">
        <v>1220</v>
      </c>
      <c r="C243" s="1172">
        <v>2011</v>
      </c>
      <c r="D243" s="1173" t="s">
        <v>1392</v>
      </c>
      <c r="E243" s="1173" t="s">
        <v>529</v>
      </c>
      <c r="F243" s="1173" t="s">
        <v>530</v>
      </c>
      <c r="G243" s="1174"/>
      <c r="H243" s="1174"/>
      <c r="I243" s="1171" t="s">
        <v>2868</v>
      </c>
      <c r="J243" s="1171">
        <v>605809.67801058001</v>
      </c>
      <c r="K243" s="1173" t="s">
        <v>1235</v>
      </c>
      <c r="L243" s="1174"/>
      <c r="M243" s="1174"/>
      <c r="N243" s="1173" t="s">
        <v>2698</v>
      </c>
      <c r="O243" s="1173" t="s">
        <v>3105</v>
      </c>
    </row>
    <row r="244" spans="1:15" ht="14.5">
      <c r="A244" s="277" t="str">
        <f t="shared" si="6"/>
        <v>Cyprus-2011-0-4-TJ</v>
      </c>
      <c r="B244" s="1172" t="s">
        <v>1036</v>
      </c>
      <c r="C244" s="1172">
        <v>2011</v>
      </c>
      <c r="D244" s="1173" t="s">
        <v>1392</v>
      </c>
      <c r="E244" s="1173" t="s">
        <v>529</v>
      </c>
      <c r="F244" s="1173" t="s">
        <v>530</v>
      </c>
      <c r="G244" s="1174"/>
      <c r="H244" s="1174"/>
      <c r="I244" s="1171" t="s">
        <v>2868</v>
      </c>
      <c r="J244" s="1171">
        <v>443.254828417</v>
      </c>
      <c r="K244" s="1173" t="s">
        <v>1235</v>
      </c>
      <c r="L244" s="1174"/>
      <c r="M244" s="1174"/>
      <c r="N244" s="1173" t="s">
        <v>2698</v>
      </c>
      <c r="O244" s="1173" t="s">
        <v>3105</v>
      </c>
    </row>
    <row r="245" spans="1:15" ht="14.5">
      <c r="A245" s="277" t="str">
        <f t="shared" si="6"/>
        <v>Czech Republic-2011-0-4-TJ</v>
      </c>
      <c r="B245" s="1172" t="s">
        <v>1037</v>
      </c>
      <c r="C245" s="1172">
        <v>2011</v>
      </c>
      <c r="D245" s="1173" t="s">
        <v>1392</v>
      </c>
      <c r="E245" s="1173" t="s">
        <v>529</v>
      </c>
      <c r="F245" s="1173" t="s">
        <v>530</v>
      </c>
      <c r="G245" s="1174"/>
      <c r="H245" s="1174"/>
      <c r="I245" s="1171" t="s">
        <v>2868</v>
      </c>
      <c r="J245" s="1171">
        <v>78368.080403900007</v>
      </c>
      <c r="K245" s="1173" t="s">
        <v>1235</v>
      </c>
      <c r="L245" s="1174"/>
      <c r="M245" s="1174"/>
      <c r="N245" s="1173" t="s">
        <v>2698</v>
      </c>
      <c r="O245" s="1173" t="s">
        <v>3105</v>
      </c>
    </row>
    <row r="246" spans="1:15" ht="14.5">
      <c r="A246" s="277" t="str">
        <f t="shared" si="6"/>
        <v>Denmark-2011-0-4-TJ</v>
      </c>
      <c r="B246" s="1172" t="s">
        <v>1038</v>
      </c>
      <c r="C246" s="1172">
        <v>2011</v>
      </c>
      <c r="D246" s="1173" t="s">
        <v>1392</v>
      </c>
      <c r="E246" s="1173" t="s">
        <v>529</v>
      </c>
      <c r="F246" s="1173" t="s">
        <v>530</v>
      </c>
      <c r="G246" s="1174"/>
      <c r="H246" s="1174"/>
      <c r="I246" s="1171" t="s">
        <v>2868</v>
      </c>
      <c r="J246" s="1171">
        <v>63978.184567500008</v>
      </c>
      <c r="K246" s="1173" t="s">
        <v>1235</v>
      </c>
      <c r="L246" s="1174"/>
      <c r="M246" s="1174"/>
      <c r="N246" s="1173" t="s">
        <v>2698</v>
      </c>
      <c r="O246" s="1173" t="s">
        <v>3105</v>
      </c>
    </row>
    <row r="247" spans="1:15" ht="14.5">
      <c r="A247" s="277" t="str">
        <f t="shared" si="6"/>
        <v>Estonia-2011-0-4-TJ</v>
      </c>
      <c r="B247" s="1172" t="s">
        <v>1039</v>
      </c>
      <c r="C247" s="1172">
        <v>2011</v>
      </c>
      <c r="D247" s="1173" t="s">
        <v>1392</v>
      </c>
      <c r="E247" s="1173" t="s">
        <v>529</v>
      </c>
      <c r="F247" s="1173" t="s">
        <v>530</v>
      </c>
      <c r="G247" s="1174"/>
      <c r="H247" s="1174"/>
      <c r="I247" s="1171" t="s">
        <v>2868</v>
      </c>
      <c r="J247" s="1171">
        <v>39554.555693727212</v>
      </c>
      <c r="K247" s="1173" t="s">
        <v>1235</v>
      </c>
      <c r="L247" s="1174"/>
      <c r="M247" s="1174"/>
      <c r="N247" s="1173" t="s">
        <v>2698</v>
      </c>
      <c r="O247" s="1173" t="s">
        <v>3105</v>
      </c>
    </row>
    <row r="248" spans="1:15" ht="14.5">
      <c r="A248" s="277" t="str">
        <f t="shared" si="6"/>
        <v>Finland-2011-0-4-TJ</v>
      </c>
      <c r="B248" s="1172" t="s">
        <v>1040</v>
      </c>
      <c r="C248" s="1172">
        <v>2011</v>
      </c>
      <c r="D248" s="1173" t="s">
        <v>1392</v>
      </c>
      <c r="E248" s="1173" t="s">
        <v>529</v>
      </c>
      <c r="F248" s="1173" t="s">
        <v>530</v>
      </c>
      <c r="G248" s="1174"/>
      <c r="H248" s="1174"/>
      <c r="I248" s="1171" t="s">
        <v>2868</v>
      </c>
      <c r="J248" s="1171">
        <v>318241.20533137384</v>
      </c>
      <c r="K248" s="1173" t="s">
        <v>1235</v>
      </c>
      <c r="L248" s="1174"/>
      <c r="M248" s="1174"/>
      <c r="N248" s="1173" t="s">
        <v>2698</v>
      </c>
      <c r="O248" s="1173" t="s">
        <v>3105</v>
      </c>
    </row>
    <row r="249" spans="1:15" ht="14.5">
      <c r="A249" s="277" t="str">
        <f t="shared" si="6"/>
        <v>France-2011-0-4-TJ</v>
      </c>
      <c r="B249" s="1172" t="s">
        <v>1041</v>
      </c>
      <c r="C249" s="1172">
        <v>2011</v>
      </c>
      <c r="D249" s="1173" t="s">
        <v>1392</v>
      </c>
      <c r="E249" s="1173" t="s">
        <v>529</v>
      </c>
      <c r="F249" s="1173" t="s">
        <v>530</v>
      </c>
      <c r="G249" s="1174"/>
      <c r="H249" s="1174"/>
      <c r="I249" s="1171" t="s">
        <v>2868</v>
      </c>
      <c r="J249" s="1171">
        <v>386073.29910498997</v>
      </c>
      <c r="K249" s="1173" t="s">
        <v>1235</v>
      </c>
      <c r="L249" s="1174"/>
      <c r="M249" s="1174"/>
      <c r="N249" s="1173" t="s">
        <v>2698</v>
      </c>
      <c r="O249" s="1173" t="s">
        <v>3105</v>
      </c>
    </row>
    <row r="250" spans="1:15" ht="14.5">
      <c r="A250" s="277" t="str">
        <f t="shared" si="6"/>
        <v>Germany-2011-0-4-TJ</v>
      </c>
      <c r="B250" s="1172" t="s">
        <v>1042</v>
      </c>
      <c r="C250" s="1172">
        <v>2011</v>
      </c>
      <c r="D250" s="1173" t="s">
        <v>1392</v>
      </c>
      <c r="E250" s="1173" t="s">
        <v>529</v>
      </c>
      <c r="F250" s="1173" t="s">
        <v>530</v>
      </c>
      <c r="G250" s="1174"/>
      <c r="H250" s="1174"/>
      <c r="I250" s="1171" t="s">
        <v>2868</v>
      </c>
      <c r="J250" s="1171">
        <v>566779.13745612069</v>
      </c>
      <c r="K250" s="1173" t="s">
        <v>1235</v>
      </c>
      <c r="L250" s="1174"/>
      <c r="M250" s="1174"/>
      <c r="N250" s="1173" t="s">
        <v>2698</v>
      </c>
      <c r="O250" s="1173" t="s">
        <v>3105</v>
      </c>
    </row>
    <row r="251" spans="1:15" ht="14.5">
      <c r="A251" s="277" t="str">
        <f t="shared" si="6"/>
        <v>Iceland-2011-0-4-TJ</v>
      </c>
      <c r="B251" s="1172" t="s">
        <v>1226</v>
      </c>
      <c r="C251" s="1172">
        <v>2011</v>
      </c>
      <c r="D251" s="1173" t="s">
        <v>1392</v>
      </c>
      <c r="E251" s="1173" t="s">
        <v>529</v>
      </c>
      <c r="F251" s="1173" t="s">
        <v>530</v>
      </c>
      <c r="G251" s="1174"/>
      <c r="H251" s="1174"/>
      <c r="I251" s="1171" t="s">
        <v>2868</v>
      </c>
      <c r="J251" s="1171">
        <v>170.45355479300002</v>
      </c>
      <c r="K251" s="1173" t="s">
        <v>1235</v>
      </c>
      <c r="L251" s="1174"/>
      <c r="M251" s="1174"/>
      <c r="N251" s="1173" t="s">
        <v>2698</v>
      </c>
      <c r="O251" s="1173" t="s">
        <v>3105</v>
      </c>
    </row>
    <row r="252" spans="1:15" ht="14.5">
      <c r="A252" s="277" t="str">
        <f t="shared" si="6"/>
        <v>Ireland-2011-0-4-TJ</v>
      </c>
      <c r="B252" s="1172" t="s">
        <v>1045</v>
      </c>
      <c r="C252" s="1172">
        <v>2011</v>
      </c>
      <c r="D252" s="1173" t="s">
        <v>1392</v>
      </c>
      <c r="E252" s="1173" t="s">
        <v>529</v>
      </c>
      <c r="F252" s="1173" t="s">
        <v>530</v>
      </c>
      <c r="G252" s="1174"/>
      <c r="H252" s="1174"/>
      <c r="I252" s="1171" t="s">
        <v>2868</v>
      </c>
      <c r="J252" s="1171">
        <v>6132.6488502966622</v>
      </c>
      <c r="K252" s="1173" t="s">
        <v>1235</v>
      </c>
      <c r="L252" s="1174"/>
      <c r="M252" s="1174"/>
      <c r="N252" s="1173" t="s">
        <v>2698</v>
      </c>
      <c r="O252" s="1173" t="s">
        <v>3105</v>
      </c>
    </row>
    <row r="253" spans="1:15" ht="14.5">
      <c r="A253" s="277" t="str">
        <f t="shared" si="6"/>
        <v>Italy-2011-0-4-TJ</v>
      </c>
      <c r="B253" s="1172" t="s">
        <v>1047</v>
      </c>
      <c r="C253" s="1172">
        <v>2011</v>
      </c>
      <c r="D253" s="1173" t="s">
        <v>1392</v>
      </c>
      <c r="E253" s="1173" t="s">
        <v>529</v>
      </c>
      <c r="F253" s="1173" t="s">
        <v>530</v>
      </c>
      <c r="G253" s="1174"/>
      <c r="H253" s="1174"/>
      <c r="I253" s="1171" t="s">
        <v>2868</v>
      </c>
      <c r="J253" s="1171">
        <v>101848.11731299201</v>
      </c>
      <c r="K253" s="1173" t="s">
        <v>1235</v>
      </c>
      <c r="L253" s="1174"/>
      <c r="M253" s="1174"/>
      <c r="N253" s="1173" t="s">
        <v>2698</v>
      </c>
      <c r="O253" s="1173" t="s">
        <v>3105</v>
      </c>
    </row>
    <row r="254" spans="1:15" ht="14.5">
      <c r="A254" s="277" t="str">
        <f t="shared" si="6"/>
        <v>Latvia-2011-0-4-TJ</v>
      </c>
      <c r="B254" s="1172" t="s">
        <v>1048</v>
      </c>
      <c r="C254" s="1172">
        <v>2011</v>
      </c>
      <c r="D254" s="1173" t="s">
        <v>1392</v>
      </c>
      <c r="E254" s="1173" t="s">
        <v>529</v>
      </c>
      <c r="F254" s="1173" t="s">
        <v>530</v>
      </c>
      <c r="G254" s="1174"/>
      <c r="H254" s="1174"/>
      <c r="I254" s="1171" t="s">
        <v>2868</v>
      </c>
      <c r="J254" s="1171" t="s">
        <v>3100</v>
      </c>
      <c r="K254" s="1173" t="s">
        <v>1235</v>
      </c>
      <c r="L254" s="1174"/>
      <c r="M254" s="1174"/>
      <c r="N254" s="1173" t="s">
        <v>2698</v>
      </c>
      <c r="O254" s="1173" t="s">
        <v>3105</v>
      </c>
    </row>
    <row r="255" spans="1:15" ht="14.5">
      <c r="A255" s="277" t="str">
        <f t="shared" si="6"/>
        <v>Liechtenstein-2011-0-4-TJ</v>
      </c>
      <c r="B255" s="1172" t="s">
        <v>1049</v>
      </c>
      <c r="C255" s="1172">
        <v>2011</v>
      </c>
      <c r="D255" s="1173" t="s">
        <v>1392</v>
      </c>
      <c r="E255" s="1173" t="s">
        <v>529</v>
      </c>
      <c r="F255" s="1173" t="s">
        <v>530</v>
      </c>
      <c r="G255" s="1174"/>
      <c r="H255" s="1174"/>
      <c r="I255" s="1171" t="s">
        <v>2868</v>
      </c>
      <c r="J255" s="1171" t="s">
        <v>3100</v>
      </c>
      <c r="K255" s="1173" t="s">
        <v>1235</v>
      </c>
      <c r="L255" s="1174"/>
      <c r="M255" s="1174"/>
      <c r="N255" s="1173" t="s">
        <v>2698</v>
      </c>
      <c r="O255" s="1173" t="s">
        <v>3105</v>
      </c>
    </row>
    <row r="256" spans="1:15" ht="14.5">
      <c r="A256" s="277" t="str">
        <f t="shared" si="6"/>
        <v>Lithuania-2011-0-4-TJ</v>
      </c>
      <c r="B256" s="1172" t="s">
        <v>1050</v>
      </c>
      <c r="C256" s="1172">
        <v>2011</v>
      </c>
      <c r="D256" s="1173" t="s">
        <v>1392</v>
      </c>
      <c r="E256" s="1173" t="s">
        <v>529</v>
      </c>
      <c r="F256" s="1173" t="s">
        <v>530</v>
      </c>
      <c r="G256" s="1174"/>
      <c r="H256" s="1174"/>
      <c r="I256" s="1171" t="s">
        <v>2868</v>
      </c>
      <c r="J256" s="1171" t="s">
        <v>3100</v>
      </c>
      <c r="K256" s="1173" t="s">
        <v>1235</v>
      </c>
      <c r="L256" s="1174"/>
      <c r="M256" s="1174"/>
      <c r="N256" s="1173" t="s">
        <v>2698</v>
      </c>
      <c r="O256" s="1173" t="s">
        <v>3105</v>
      </c>
    </row>
    <row r="257" spans="1:15" ht="14.5">
      <c r="A257" s="277" t="str">
        <f t="shared" si="6"/>
        <v>Luxembourg-2011-0-4-TJ</v>
      </c>
      <c r="B257" s="1172" t="s">
        <v>1051</v>
      </c>
      <c r="C257" s="1172">
        <v>2011</v>
      </c>
      <c r="D257" s="1173" t="s">
        <v>1392</v>
      </c>
      <c r="E257" s="1173" t="s">
        <v>529</v>
      </c>
      <c r="F257" s="1173" t="s">
        <v>530</v>
      </c>
      <c r="G257" s="1174"/>
      <c r="H257" s="1174"/>
      <c r="I257" s="1171" t="s">
        <v>2868</v>
      </c>
      <c r="J257" s="1171">
        <v>2882.8136828824704</v>
      </c>
      <c r="K257" s="1173" t="s">
        <v>1235</v>
      </c>
      <c r="L257" s="1174"/>
      <c r="M257" s="1174"/>
      <c r="N257" s="1173" t="s">
        <v>2698</v>
      </c>
      <c r="O257" s="1173" t="s">
        <v>3105</v>
      </c>
    </row>
    <row r="258" spans="1:15" ht="14.5">
      <c r="A258" s="277" t="str">
        <f t="shared" si="6"/>
        <v>Netherlands-2011-0-4-TJ</v>
      </c>
      <c r="B258" s="1172" t="s">
        <v>1052</v>
      </c>
      <c r="C258" s="1172">
        <v>2011</v>
      </c>
      <c r="D258" s="1173" t="s">
        <v>1392</v>
      </c>
      <c r="E258" s="1173" t="s">
        <v>529</v>
      </c>
      <c r="F258" s="1173" t="s">
        <v>530</v>
      </c>
      <c r="G258" s="1174"/>
      <c r="H258" s="1174"/>
      <c r="I258" s="1171" t="s">
        <v>2868</v>
      </c>
      <c r="J258" s="1171">
        <v>43847.02898925</v>
      </c>
      <c r="K258" s="1173" t="s">
        <v>1235</v>
      </c>
      <c r="L258" s="1174"/>
      <c r="M258" s="1174"/>
      <c r="N258" s="1173" t="s">
        <v>2698</v>
      </c>
      <c r="O258" s="1173" t="s">
        <v>3105</v>
      </c>
    </row>
    <row r="259" spans="1:15" ht="14.5">
      <c r="A259" s="277" t="str">
        <f t="shared" si="6"/>
        <v>Norway-2011-0-4-TJ</v>
      </c>
      <c r="B259" s="1172" t="s">
        <v>1053</v>
      </c>
      <c r="C259" s="1172">
        <v>2011</v>
      </c>
      <c r="D259" s="1173" t="s">
        <v>1392</v>
      </c>
      <c r="E259" s="1173" t="s">
        <v>529</v>
      </c>
      <c r="F259" s="1173" t="s">
        <v>530</v>
      </c>
      <c r="G259" s="1174"/>
      <c r="H259" s="1174"/>
      <c r="I259" s="1171" t="s">
        <v>2868</v>
      </c>
      <c r="J259" s="1171">
        <v>49439.330073099998</v>
      </c>
      <c r="K259" s="1173" t="s">
        <v>1235</v>
      </c>
      <c r="L259" s="1174"/>
      <c r="M259" s="1174"/>
      <c r="N259" s="1173" t="s">
        <v>2698</v>
      </c>
      <c r="O259" s="1173" t="s">
        <v>3105</v>
      </c>
    </row>
    <row r="260" spans="1:15" ht="14.5">
      <c r="A260" s="277" t="str">
        <f t="shared" si="6"/>
        <v>Poland-2011-0-4-TJ</v>
      </c>
      <c r="B260" s="1172" t="s">
        <v>1054</v>
      </c>
      <c r="C260" s="1172">
        <v>2011</v>
      </c>
      <c r="D260" s="1173" t="s">
        <v>1392</v>
      </c>
      <c r="E260" s="1173" t="s">
        <v>529</v>
      </c>
      <c r="F260" s="1173" t="s">
        <v>530</v>
      </c>
      <c r="G260" s="1174"/>
      <c r="H260" s="1174"/>
      <c r="I260" s="1171" t="s">
        <v>2868</v>
      </c>
      <c r="J260" s="1171">
        <v>84230.105277284194</v>
      </c>
      <c r="K260" s="1173" t="s">
        <v>1235</v>
      </c>
      <c r="L260" s="1174"/>
      <c r="M260" s="1174"/>
      <c r="N260" s="1173" t="s">
        <v>2698</v>
      </c>
      <c r="O260" s="1173" t="s">
        <v>3105</v>
      </c>
    </row>
    <row r="261" spans="1:15" ht="14.5">
      <c r="A261" s="277" t="str">
        <f t="shared" si="6"/>
        <v>Romania-2011-0-4-TJ</v>
      </c>
      <c r="B261" s="1172" t="s">
        <v>1056</v>
      </c>
      <c r="C261" s="1172">
        <v>2011</v>
      </c>
      <c r="D261" s="1173" t="s">
        <v>1392</v>
      </c>
      <c r="E261" s="1173" t="s">
        <v>529</v>
      </c>
      <c r="F261" s="1173" t="s">
        <v>530</v>
      </c>
      <c r="G261" s="1174"/>
      <c r="H261" s="1174"/>
      <c r="I261" s="1171" t="s">
        <v>2868</v>
      </c>
      <c r="J261" s="1171">
        <v>151565.47153539999</v>
      </c>
      <c r="K261" s="1173" t="s">
        <v>1235</v>
      </c>
      <c r="L261" s="1174"/>
      <c r="M261" s="1174"/>
      <c r="N261" s="1173" t="s">
        <v>2698</v>
      </c>
      <c r="O261" s="1173" t="s">
        <v>3105</v>
      </c>
    </row>
    <row r="262" spans="1:15" ht="14.5">
      <c r="A262" s="277" t="str">
        <f t="shared" si="6"/>
        <v>Russian Federation-2011-0-4-TJ</v>
      </c>
      <c r="B262" s="1172" t="s">
        <v>1215</v>
      </c>
      <c r="C262" s="1172">
        <v>2011</v>
      </c>
      <c r="D262" s="1173" t="s">
        <v>1392</v>
      </c>
      <c r="E262" s="1173" t="s">
        <v>529</v>
      </c>
      <c r="F262" s="1173" t="s">
        <v>530</v>
      </c>
      <c r="G262" s="1174"/>
      <c r="H262" s="1174"/>
      <c r="I262" s="1171" t="s">
        <v>2868</v>
      </c>
      <c r="J262" s="1171" t="s">
        <v>3100</v>
      </c>
      <c r="K262" s="1173" t="s">
        <v>1235</v>
      </c>
      <c r="L262" s="1174"/>
      <c r="M262" s="1174"/>
      <c r="N262" s="1173" t="s">
        <v>2698</v>
      </c>
      <c r="O262" s="1173" t="s">
        <v>3105</v>
      </c>
    </row>
    <row r="263" spans="1:15" ht="14.5">
      <c r="A263" s="277" t="str">
        <f t="shared" si="6"/>
        <v>Serbia-2011-0-4-TJ</v>
      </c>
      <c r="B263" s="1172" t="s">
        <v>1199</v>
      </c>
      <c r="C263" s="1172">
        <v>2011</v>
      </c>
      <c r="D263" s="1173" t="s">
        <v>1392</v>
      </c>
      <c r="E263" s="1173" t="s">
        <v>529</v>
      </c>
      <c r="F263" s="1173" t="s">
        <v>530</v>
      </c>
      <c r="G263" s="1174"/>
      <c r="H263" s="1174"/>
      <c r="I263" s="1171" t="s">
        <v>2868</v>
      </c>
      <c r="J263" s="1171">
        <v>59490.003443900008</v>
      </c>
      <c r="K263" s="1173" t="s">
        <v>1235</v>
      </c>
      <c r="L263" s="1174"/>
      <c r="M263" s="1174"/>
      <c r="N263" s="1173" t="s">
        <v>2698</v>
      </c>
      <c r="O263" s="1173" t="s">
        <v>3105</v>
      </c>
    </row>
    <row r="264" spans="1:15" ht="14.5">
      <c r="A264" s="277" t="str">
        <f t="shared" si="6"/>
        <v>Slovak Republic-2011-0-4-TJ</v>
      </c>
      <c r="B264" s="1172" t="s">
        <v>1354</v>
      </c>
      <c r="C264" s="1172">
        <v>2011</v>
      </c>
      <c r="D264" s="1173" t="s">
        <v>1392</v>
      </c>
      <c r="E264" s="1173" t="s">
        <v>529</v>
      </c>
      <c r="F264" s="1173" t="s">
        <v>530</v>
      </c>
      <c r="G264" s="1174"/>
      <c r="H264" s="1174"/>
      <c r="I264" s="1171" t="s">
        <v>2868</v>
      </c>
      <c r="J264" s="1171">
        <v>47455.504881016997</v>
      </c>
      <c r="K264" s="1173" t="s">
        <v>1235</v>
      </c>
      <c r="L264" s="1174"/>
      <c r="M264" s="1174"/>
      <c r="N264" s="1173" t="s">
        <v>2698</v>
      </c>
      <c r="O264" s="1173" t="s">
        <v>3105</v>
      </c>
    </row>
    <row r="265" spans="1:15" ht="14.5">
      <c r="A265" s="277" t="str">
        <f t="shared" ref="A265:A298" si="7">B265&amp;"-"&amp;C265&amp;"-"&amp;D265&amp;"-"&amp;I265</f>
        <v>Slovenia-2011-0-4-TJ</v>
      </c>
      <c r="B265" s="1172" t="s">
        <v>1201</v>
      </c>
      <c r="C265" s="1172">
        <v>2011</v>
      </c>
      <c r="D265" s="1173" t="s">
        <v>1392</v>
      </c>
      <c r="E265" s="1173" t="s">
        <v>529</v>
      </c>
      <c r="F265" s="1173" t="s">
        <v>530</v>
      </c>
      <c r="G265" s="1174"/>
      <c r="H265" s="1174"/>
      <c r="I265" s="1171" t="s">
        <v>2868</v>
      </c>
      <c r="J265" s="1171">
        <v>23772.910809402576</v>
      </c>
      <c r="K265" s="1173" t="s">
        <v>1235</v>
      </c>
      <c r="L265" s="1174"/>
      <c r="M265" s="1174"/>
      <c r="N265" s="1173" t="s">
        <v>2698</v>
      </c>
      <c r="O265" s="1173" t="s">
        <v>3105</v>
      </c>
    </row>
    <row r="266" spans="1:15" ht="14.5">
      <c r="A266" s="277" t="str">
        <f t="shared" si="7"/>
        <v>Sweden-2011-0-4-TJ</v>
      </c>
      <c r="B266" s="1172" t="s">
        <v>1203</v>
      </c>
      <c r="C266" s="1172">
        <v>2011</v>
      </c>
      <c r="D266" s="1173" t="s">
        <v>1392</v>
      </c>
      <c r="E266" s="1173" t="s">
        <v>529</v>
      </c>
      <c r="F266" s="1173" t="s">
        <v>530</v>
      </c>
      <c r="G266" s="1174"/>
      <c r="H266" s="1174"/>
      <c r="I266" s="1171" t="s">
        <v>2868</v>
      </c>
      <c r="J266" s="1171">
        <v>421645.41448740003</v>
      </c>
      <c r="K266" s="1173" t="s">
        <v>1235</v>
      </c>
      <c r="L266" s="1174"/>
      <c r="M266" s="1174"/>
      <c r="N266" s="1173" t="s">
        <v>2698</v>
      </c>
      <c r="O266" s="1173" t="s">
        <v>3105</v>
      </c>
    </row>
    <row r="267" spans="1:15" ht="14.5">
      <c r="A267" s="277" t="str">
        <f t="shared" si="7"/>
        <v>Switzerland-2011-0-4-TJ</v>
      </c>
      <c r="B267" s="1172" t="s">
        <v>1204</v>
      </c>
      <c r="C267" s="1172">
        <v>2011</v>
      </c>
      <c r="D267" s="1173" t="s">
        <v>1392</v>
      </c>
      <c r="E267" s="1173" t="s">
        <v>529</v>
      </c>
      <c r="F267" s="1173" t="s">
        <v>530</v>
      </c>
      <c r="G267" s="1174"/>
      <c r="H267" s="1174"/>
      <c r="I267" s="1171" t="s">
        <v>2868</v>
      </c>
      <c r="J267" s="1171">
        <v>44237.250341970648</v>
      </c>
      <c r="K267" s="1173" t="s">
        <v>1235</v>
      </c>
      <c r="L267" s="1174"/>
      <c r="M267" s="1174"/>
      <c r="N267" s="1173" t="s">
        <v>2698</v>
      </c>
      <c r="O267" s="1173" t="s">
        <v>3105</v>
      </c>
    </row>
    <row r="268" spans="1:15" ht="14.5">
      <c r="A268" s="277" t="str">
        <f t="shared" si="7"/>
        <v>Turkey-2011-0-4-TJ</v>
      </c>
      <c r="B268" s="1172" t="s">
        <v>1206</v>
      </c>
      <c r="C268" s="1172">
        <v>2011</v>
      </c>
      <c r="D268" s="1173" t="s">
        <v>1392</v>
      </c>
      <c r="E268" s="1173" t="s">
        <v>529</v>
      </c>
      <c r="F268" s="1173" t="s">
        <v>530</v>
      </c>
      <c r="G268" s="1174"/>
      <c r="H268" s="1174"/>
      <c r="I268" s="1171" t="s">
        <v>2868</v>
      </c>
      <c r="J268" s="1171">
        <v>180870.29392069898</v>
      </c>
      <c r="K268" s="1173" t="s">
        <v>1235</v>
      </c>
      <c r="L268" s="1174"/>
      <c r="M268" s="1174"/>
      <c r="N268" s="1173" t="s">
        <v>2698</v>
      </c>
      <c r="O268" s="1173" t="s">
        <v>3105</v>
      </c>
    </row>
    <row r="269" spans="1:15" ht="14.5">
      <c r="A269" s="277" t="str">
        <f t="shared" si="7"/>
        <v>Ukraine-2011-0-4-TJ</v>
      </c>
      <c r="B269" s="1172" t="s">
        <v>1218</v>
      </c>
      <c r="C269" s="1172">
        <v>2011</v>
      </c>
      <c r="D269" s="1173" t="s">
        <v>1392</v>
      </c>
      <c r="E269" s="1173" t="s">
        <v>529</v>
      </c>
      <c r="F269" s="1173" t="s">
        <v>530</v>
      </c>
      <c r="G269" s="1174"/>
      <c r="H269" s="1174"/>
      <c r="I269" s="1171" t="s">
        <v>2868</v>
      </c>
      <c r="J269" s="1171">
        <v>51266.797398615607</v>
      </c>
      <c r="K269" s="1173" t="s">
        <v>1235</v>
      </c>
      <c r="L269" s="1174"/>
      <c r="M269" s="1174"/>
      <c r="N269" s="1173" t="s">
        <v>2698</v>
      </c>
      <c r="O269" s="1173" t="s">
        <v>3105</v>
      </c>
    </row>
    <row r="270" spans="1:15" ht="14.5">
      <c r="A270" s="277" t="str">
        <f t="shared" si="7"/>
        <v>United Kingdom-2011-0-4-TJ</v>
      </c>
      <c r="B270" s="1172" t="s">
        <v>1207</v>
      </c>
      <c r="C270" s="1172">
        <v>2011</v>
      </c>
      <c r="D270" s="1173" t="s">
        <v>1392</v>
      </c>
      <c r="E270" s="1173" t="s">
        <v>529</v>
      </c>
      <c r="F270" s="1173" t="s">
        <v>530</v>
      </c>
      <c r="G270" s="1174"/>
      <c r="H270" s="1174"/>
      <c r="I270" s="1171" t="s">
        <v>2868</v>
      </c>
      <c r="J270" s="1171">
        <v>89557.475929399996</v>
      </c>
      <c r="K270" s="1173" t="s">
        <v>1235</v>
      </c>
      <c r="L270" s="1174"/>
      <c r="M270" s="1174"/>
      <c r="N270" s="1173" t="s">
        <v>2698</v>
      </c>
      <c r="O270" s="1173" t="s">
        <v>3105</v>
      </c>
    </row>
    <row r="271" spans="1:15" ht="14.5">
      <c r="A271" s="277" t="str">
        <f t="shared" si="7"/>
        <v>United States-2011-0-4-TJ</v>
      </c>
      <c r="B271" s="1172" t="s">
        <v>1221</v>
      </c>
      <c r="C271" s="1172">
        <v>2011</v>
      </c>
      <c r="D271" s="1173" t="s">
        <v>1392</v>
      </c>
      <c r="E271" s="1173" t="s">
        <v>529</v>
      </c>
      <c r="F271" s="1173" t="s">
        <v>530</v>
      </c>
      <c r="G271" s="1174"/>
      <c r="H271" s="1174"/>
      <c r="I271" s="1171" t="s">
        <v>2868</v>
      </c>
      <c r="J271" s="1171">
        <v>2080974.6370055322</v>
      </c>
      <c r="K271" s="1173" t="s">
        <v>1235</v>
      </c>
      <c r="L271" s="1174"/>
      <c r="M271" s="1174"/>
      <c r="N271" s="1173" t="s">
        <v>2698</v>
      </c>
      <c r="O271" s="1173" t="s">
        <v>3105</v>
      </c>
    </row>
    <row r="272" spans="1:15" ht="14.5">
      <c r="A272" s="277" t="str">
        <f t="shared" si="7"/>
        <v>Armenia-2013-0-5-TJ</v>
      </c>
      <c r="B272" s="1172" t="s">
        <v>1208</v>
      </c>
      <c r="C272" s="1172">
        <v>2013</v>
      </c>
      <c r="D272" s="1173" t="s">
        <v>2353</v>
      </c>
      <c r="E272" s="1173" t="s">
        <v>529</v>
      </c>
      <c r="F272" s="1173" t="s">
        <v>530</v>
      </c>
      <c r="G272" s="1174"/>
      <c r="H272" s="1174"/>
      <c r="I272" s="1171" t="s">
        <v>2868</v>
      </c>
      <c r="J272" s="1171">
        <v>13023.723781526232</v>
      </c>
      <c r="K272" s="1173" t="s">
        <v>1235</v>
      </c>
      <c r="L272" s="1174"/>
      <c r="M272" s="1174"/>
      <c r="N272" s="1173" t="s">
        <v>2698</v>
      </c>
      <c r="O272" s="1173" t="s">
        <v>3106</v>
      </c>
    </row>
    <row r="273" spans="1:15" ht="14.5">
      <c r="A273" s="277" t="str">
        <f t="shared" si="7"/>
        <v>Austria-2013-0-5-TJ</v>
      </c>
      <c r="B273" s="1172" t="s">
        <v>1140</v>
      </c>
      <c r="C273" s="1172">
        <v>2013</v>
      </c>
      <c r="D273" s="1173" t="s">
        <v>2353</v>
      </c>
      <c r="E273" s="1173" t="s">
        <v>529</v>
      </c>
      <c r="F273" s="1173" t="s">
        <v>530</v>
      </c>
      <c r="G273" s="1174"/>
      <c r="H273" s="1174"/>
      <c r="I273" s="1171" t="s">
        <v>2868</v>
      </c>
      <c r="J273" s="1171">
        <v>201221.52821567468</v>
      </c>
      <c r="K273" s="1173" t="s">
        <v>1235</v>
      </c>
      <c r="L273" s="1174"/>
      <c r="M273" s="1174"/>
      <c r="N273" s="1173" t="s">
        <v>2698</v>
      </c>
      <c r="O273" s="1173" t="s">
        <v>3106</v>
      </c>
    </row>
    <row r="274" spans="1:15" ht="14.5">
      <c r="A274" s="277" t="str">
        <f t="shared" si="7"/>
        <v>Azerbaijan-2013-0-5-TJ</v>
      </c>
      <c r="B274" s="1172" t="s">
        <v>1209</v>
      </c>
      <c r="C274" s="1172">
        <v>2013</v>
      </c>
      <c r="D274" s="1173" t="s">
        <v>2353</v>
      </c>
      <c r="E274" s="1173" t="s">
        <v>529</v>
      </c>
      <c r="F274" s="1173" t="s">
        <v>530</v>
      </c>
      <c r="G274" s="1174"/>
      <c r="H274" s="1174"/>
      <c r="I274" s="1171" t="s">
        <v>2868</v>
      </c>
      <c r="J274" s="1171">
        <v>3423.3777348000003</v>
      </c>
      <c r="K274" s="1173" t="s">
        <v>1235</v>
      </c>
      <c r="L274" s="1174"/>
      <c r="M274" s="1174"/>
      <c r="N274" s="1173" t="s">
        <v>2698</v>
      </c>
      <c r="O274" s="1173" t="s">
        <v>3106</v>
      </c>
    </row>
    <row r="275" spans="1:15" ht="14.5">
      <c r="A275" s="277" t="str">
        <f t="shared" si="7"/>
        <v>Bosnia and Herzegovina-2013-0-5-TJ</v>
      </c>
      <c r="B275" s="1172" t="s">
        <v>1033</v>
      </c>
      <c r="C275" s="1172">
        <v>2013</v>
      </c>
      <c r="D275" s="1173" t="s">
        <v>2353</v>
      </c>
      <c r="E275" s="1173" t="s">
        <v>529</v>
      </c>
      <c r="F275" s="1173" t="s">
        <v>530</v>
      </c>
      <c r="G275" s="1174"/>
      <c r="H275" s="1174"/>
      <c r="I275" s="1171" t="s">
        <v>2868</v>
      </c>
      <c r="J275" s="1171">
        <v>12267.843682681932</v>
      </c>
      <c r="K275" s="1173" t="s">
        <v>1235</v>
      </c>
      <c r="L275" s="1174"/>
      <c r="M275" s="1174"/>
      <c r="N275" s="1173" t="s">
        <v>2698</v>
      </c>
      <c r="O275" s="1173" t="s">
        <v>3106</v>
      </c>
    </row>
    <row r="276" spans="1:15" ht="14.5">
      <c r="A276" s="277" t="str">
        <f t="shared" si="7"/>
        <v>Canada-2013-0-5-TJ</v>
      </c>
      <c r="B276" s="1172" t="s">
        <v>1220</v>
      </c>
      <c r="C276" s="1172">
        <v>2013</v>
      </c>
      <c r="D276" s="1173" t="s">
        <v>2353</v>
      </c>
      <c r="E276" s="1173" t="s">
        <v>529</v>
      </c>
      <c r="F276" s="1173" t="s">
        <v>530</v>
      </c>
      <c r="G276" s="1174"/>
      <c r="H276" s="1174"/>
      <c r="I276" s="1171" t="s">
        <v>2868</v>
      </c>
      <c r="J276" s="1171">
        <v>661130.66352220008</v>
      </c>
      <c r="K276" s="1173" t="s">
        <v>1235</v>
      </c>
      <c r="L276" s="1174"/>
      <c r="M276" s="1174"/>
      <c r="N276" s="1173" t="s">
        <v>2698</v>
      </c>
      <c r="O276" s="1173" t="s">
        <v>3106</v>
      </c>
    </row>
    <row r="277" spans="1:15" ht="14.5">
      <c r="A277" s="277" t="str">
        <f t="shared" si="7"/>
        <v>Croatia-2013-0-5-TJ</v>
      </c>
      <c r="B277" s="1172" t="s">
        <v>1035</v>
      </c>
      <c r="C277" s="1172">
        <v>2013</v>
      </c>
      <c r="D277" s="1173" t="s">
        <v>2353</v>
      </c>
      <c r="E277" s="1173" t="s">
        <v>529</v>
      </c>
      <c r="F277" s="1173" t="s">
        <v>530</v>
      </c>
      <c r="G277" s="1174"/>
      <c r="H277" s="1174"/>
      <c r="I277" s="1171" t="s">
        <v>2868</v>
      </c>
      <c r="J277" s="1171">
        <v>21732.659683646467</v>
      </c>
      <c r="K277" s="1173" t="s">
        <v>1235</v>
      </c>
      <c r="L277" s="1174"/>
      <c r="M277" s="1174"/>
      <c r="N277" s="1173" t="s">
        <v>2698</v>
      </c>
      <c r="O277" s="1173" t="s">
        <v>3106</v>
      </c>
    </row>
    <row r="278" spans="1:15" ht="14.5">
      <c r="A278" s="277" t="str">
        <f t="shared" si="7"/>
        <v>Cyprus-2013-0-5-TJ</v>
      </c>
      <c r="B278" s="1172" t="s">
        <v>1036</v>
      </c>
      <c r="C278" s="1172">
        <v>2013</v>
      </c>
      <c r="D278" s="1173" t="s">
        <v>2353</v>
      </c>
      <c r="E278" s="1173" t="s">
        <v>529</v>
      </c>
      <c r="F278" s="1173" t="s">
        <v>530</v>
      </c>
      <c r="G278" s="1174"/>
      <c r="H278" s="1174"/>
      <c r="I278" s="1171" t="s">
        <v>2868</v>
      </c>
      <c r="J278" s="1171">
        <v>497.32361549870001</v>
      </c>
      <c r="K278" s="1173" t="s">
        <v>1235</v>
      </c>
      <c r="L278" s="1174"/>
      <c r="M278" s="1174"/>
      <c r="N278" s="1173" t="s">
        <v>2698</v>
      </c>
      <c r="O278" s="1173" t="s">
        <v>3106</v>
      </c>
    </row>
    <row r="279" spans="1:15" ht="14.5">
      <c r="A279" s="277" t="str">
        <f t="shared" si="7"/>
        <v>Czech Republic-2013-0-5-TJ</v>
      </c>
      <c r="B279" s="1172" t="s">
        <v>1037</v>
      </c>
      <c r="C279" s="1172">
        <v>2013</v>
      </c>
      <c r="D279" s="1173" t="s">
        <v>2353</v>
      </c>
      <c r="E279" s="1173" t="s">
        <v>529</v>
      </c>
      <c r="F279" s="1173" t="s">
        <v>530</v>
      </c>
      <c r="G279" s="1174"/>
      <c r="H279" s="1174"/>
      <c r="I279" s="1171" t="s">
        <v>2868</v>
      </c>
      <c r="J279" s="1171">
        <v>88433.54422498752</v>
      </c>
      <c r="K279" s="1173" t="s">
        <v>1235</v>
      </c>
      <c r="L279" s="1174"/>
      <c r="M279" s="1174"/>
      <c r="N279" s="1173" t="s">
        <v>2698</v>
      </c>
      <c r="O279" s="1173" t="s">
        <v>3106</v>
      </c>
    </row>
    <row r="280" spans="1:15" ht="14.5">
      <c r="A280" s="277" t="str">
        <f t="shared" si="7"/>
        <v>Denmark-2013-0-5-TJ</v>
      </c>
      <c r="B280" s="1172" t="s">
        <v>1038</v>
      </c>
      <c r="C280" s="1172">
        <v>2013</v>
      </c>
      <c r="D280" s="1173" t="s">
        <v>2353</v>
      </c>
      <c r="E280" s="1173" t="s">
        <v>529</v>
      </c>
      <c r="F280" s="1173" t="s">
        <v>530</v>
      </c>
      <c r="G280" s="1174"/>
      <c r="H280" s="1174"/>
      <c r="I280" s="1171" t="s">
        <v>2868</v>
      </c>
      <c r="J280" s="1171">
        <v>91469.432014549995</v>
      </c>
      <c r="K280" s="1173" t="s">
        <v>1235</v>
      </c>
      <c r="L280" s="1174"/>
      <c r="M280" s="1174"/>
      <c r="N280" s="1173" t="s">
        <v>2698</v>
      </c>
      <c r="O280" s="1173" t="s">
        <v>3106</v>
      </c>
    </row>
    <row r="281" spans="1:15" ht="14.5">
      <c r="A281" s="277" t="str">
        <f t="shared" si="7"/>
        <v>Estonia-2013-0-5-TJ</v>
      </c>
      <c r="B281" s="1172" t="s">
        <v>1039</v>
      </c>
      <c r="C281" s="1172">
        <v>2013</v>
      </c>
      <c r="D281" s="1173" t="s">
        <v>2353</v>
      </c>
      <c r="E281" s="1173" t="s">
        <v>529</v>
      </c>
      <c r="F281" s="1173" t="s">
        <v>530</v>
      </c>
      <c r="G281" s="1174"/>
      <c r="H281" s="1174"/>
      <c r="I281" s="1171" t="s">
        <v>2868</v>
      </c>
      <c r="J281" s="1171">
        <v>42255.421798033385</v>
      </c>
      <c r="K281" s="1173" t="s">
        <v>1235</v>
      </c>
      <c r="L281" s="1174"/>
      <c r="M281" s="1174"/>
      <c r="N281" s="1173" t="s">
        <v>2698</v>
      </c>
      <c r="O281" s="1173" t="s">
        <v>3106</v>
      </c>
    </row>
    <row r="282" spans="1:15" ht="14.5">
      <c r="A282" s="277" t="str">
        <f t="shared" si="7"/>
        <v>Finland-2013-0-5-TJ</v>
      </c>
      <c r="B282" s="1172" t="s">
        <v>1040</v>
      </c>
      <c r="C282" s="1172">
        <v>2013</v>
      </c>
      <c r="D282" s="1173" t="s">
        <v>2353</v>
      </c>
      <c r="E282" s="1173" t="s">
        <v>529</v>
      </c>
      <c r="F282" s="1173" t="s">
        <v>530</v>
      </c>
      <c r="G282" s="1174"/>
      <c r="H282" s="1174"/>
      <c r="I282" s="1171" t="s">
        <v>2868</v>
      </c>
      <c r="J282" s="1171">
        <v>338172.57268037793</v>
      </c>
      <c r="K282" s="1173" t="s">
        <v>1235</v>
      </c>
      <c r="L282" s="1174"/>
      <c r="M282" s="1174"/>
      <c r="N282" s="1173" t="s">
        <v>2698</v>
      </c>
      <c r="O282" s="1173" t="s">
        <v>3106</v>
      </c>
    </row>
    <row r="283" spans="1:15" ht="14.5">
      <c r="A283" s="277" t="str">
        <f t="shared" si="7"/>
        <v>France-2013-0-5-TJ</v>
      </c>
      <c r="B283" s="1172" t="s">
        <v>1041</v>
      </c>
      <c r="C283" s="1172">
        <v>2013</v>
      </c>
      <c r="D283" s="1173" t="s">
        <v>2353</v>
      </c>
      <c r="E283" s="1173" t="s">
        <v>529</v>
      </c>
      <c r="F283" s="1173" t="s">
        <v>530</v>
      </c>
      <c r="G283" s="1174"/>
      <c r="H283" s="1174"/>
      <c r="I283" s="1171" t="s">
        <v>2868</v>
      </c>
      <c r="J283" s="1171">
        <v>474747.55819647998</v>
      </c>
      <c r="K283" s="1173" t="s">
        <v>1235</v>
      </c>
      <c r="L283" s="1174"/>
      <c r="M283" s="1174"/>
      <c r="N283" s="1173" t="s">
        <v>2698</v>
      </c>
      <c r="O283" s="1173" t="s">
        <v>3106</v>
      </c>
    </row>
    <row r="284" spans="1:15" ht="14.5">
      <c r="A284" s="277" t="str">
        <f t="shared" si="7"/>
        <v>Germany-2013-0-5-TJ</v>
      </c>
      <c r="B284" s="1172" t="s">
        <v>1042</v>
      </c>
      <c r="C284" s="1172">
        <v>2013</v>
      </c>
      <c r="D284" s="1173" t="s">
        <v>2353</v>
      </c>
      <c r="E284" s="1173" t="s">
        <v>529</v>
      </c>
      <c r="F284" s="1173" t="s">
        <v>530</v>
      </c>
      <c r="G284" s="1174"/>
      <c r="H284" s="1174"/>
      <c r="I284" s="1171" t="s">
        <v>2868</v>
      </c>
      <c r="J284" s="1171">
        <v>621716.48867464263</v>
      </c>
      <c r="K284" s="1173" t="s">
        <v>1235</v>
      </c>
      <c r="L284" s="1174"/>
      <c r="M284" s="1174"/>
      <c r="N284" s="1173" t="s">
        <v>2698</v>
      </c>
      <c r="O284" s="1173" t="s">
        <v>3106</v>
      </c>
    </row>
    <row r="285" spans="1:15" ht="14.5">
      <c r="A285" s="277" t="str">
        <f t="shared" si="7"/>
        <v>Hungary-2013-0-5-TJ</v>
      </c>
      <c r="B285" s="1172" t="s">
        <v>1044</v>
      </c>
      <c r="C285" s="1172">
        <v>2013</v>
      </c>
      <c r="D285" s="1173" t="s">
        <v>2353</v>
      </c>
      <c r="E285" s="1173" t="s">
        <v>529</v>
      </c>
      <c r="F285" s="1173" t="s">
        <v>530</v>
      </c>
      <c r="G285" s="1174"/>
      <c r="H285" s="1174"/>
      <c r="I285" s="1171" t="s">
        <v>2868</v>
      </c>
      <c r="J285" s="1171">
        <v>22037.776859933481</v>
      </c>
      <c r="K285" s="1173" t="s">
        <v>1235</v>
      </c>
      <c r="L285" s="1174"/>
      <c r="M285" s="1174"/>
      <c r="N285" s="1173" t="s">
        <v>2698</v>
      </c>
      <c r="O285" s="1173" t="s">
        <v>3106</v>
      </c>
    </row>
    <row r="286" spans="1:15" ht="14.5">
      <c r="A286" s="277" t="str">
        <f t="shared" si="7"/>
        <v>Iceland-2013-0-5-TJ</v>
      </c>
      <c r="B286" s="1172" t="s">
        <v>1226</v>
      </c>
      <c r="C286" s="1172">
        <v>2013</v>
      </c>
      <c r="D286" s="1173" t="s">
        <v>2353</v>
      </c>
      <c r="E286" s="1173" t="s">
        <v>529</v>
      </c>
      <c r="F286" s="1173" t="s">
        <v>530</v>
      </c>
      <c r="G286" s="1174"/>
      <c r="H286" s="1174"/>
      <c r="I286" s="1171" t="s">
        <v>2868</v>
      </c>
      <c r="J286" s="1171">
        <v>928.66845639712801</v>
      </c>
      <c r="K286" s="1173" t="s">
        <v>1235</v>
      </c>
      <c r="L286" s="1174"/>
      <c r="M286" s="1174"/>
      <c r="N286" s="1173" t="s">
        <v>2698</v>
      </c>
      <c r="O286" s="1173" t="s">
        <v>3106</v>
      </c>
    </row>
    <row r="287" spans="1:15" ht="14.5">
      <c r="A287" s="277" t="str">
        <f t="shared" si="7"/>
        <v>Ireland-2013-0-5-TJ</v>
      </c>
      <c r="B287" s="1172" t="s">
        <v>1045</v>
      </c>
      <c r="C287" s="1172">
        <v>2013</v>
      </c>
      <c r="D287" s="1173" t="s">
        <v>2353</v>
      </c>
      <c r="E287" s="1173" t="s">
        <v>529</v>
      </c>
      <c r="F287" s="1173" t="s">
        <v>530</v>
      </c>
      <c r="G287" s="1174"/>
      <c r="H287" s="1174"/>
      <c r="I287" s="1171" t="s">
        <v>2868</v>
      </c>
      <c r="J287" s="1171">
        <v>14702.399651200001</v>
      </c>
      <c r="K287" s="1173" t="s">
        <v>1235</v>
      </c>
      <c r="L287" s="1174"/>
      <c r="M287" s="1174"/>
      <c r="N287" s="1173" t="s">
        <v>2698</v>
      </c>
      <c r="O287" s="1173" t="s">
        <v>3106</v>
      </c>
    </row>
    <row r="288" spans="1:15" ht="14.5">
      <c r="A288" s="277" t="str">
        <f t="shared" si="7"/>
        <v>Luxembourg-2013-0-5-TJ</v>
      </c>
      <c r="B288" s="1172" t="s">
        <v>1051</v>
      </c>
      <c r="C288" s="1172">
        <v>2013</v>
      </c>
      <c r="D288" s="1173" t="s">
        <v>2353</v>
      </c>
      <c r="E288" s="1173" t="s">
        <v>529</v>
      </c>
      <c r="F288" s="1173" t="s">
        <v>530</v>
      </c>
      <c r="G288" s="1174"/>
      <c r="H288" s="1174"/>
      <c r="I288" s="1171" t="s">
        <v>2868</v>
      </c>
      <c r="J288" s="1171">
        <v>3339.6367366180002</v>
      </c>
      <c r="K288" s="1173" t="s">
        <v>1235</v>
      </c>
      <c r="L288" s="1174"/>
      <c r="M288" s="1174"/>
      <c r="N288" s="1173" t="s">
        <v>2698</v>
      </c>
      <c r="O288" s="1173" t="s">
        <v>3106</v>
      </c>
    </row>
    <row r="289" spans="1:15" ht="14.5">
      <c r="A289" s="277" t="str">
        <f t="shared" si="7"/>
        <v>Netherlands-2013-0-5-TJ</v>
      </c>
      <c r="B289" s="1172" t="s">
        <v>1052</v>
      </c>
      <c r="C289" s="1172">
        <v>2013</v>
      </c>
      <c r="D289" s="1173" t="s">
        <v>2353</v>
      </c>
      <c r="E289" s="1173" t="s">
        <v>529</v>
      </c>
      <c r="F289" s="1173" t="s">
        <v>530</v>
      </c>
      <c r="G289" s="1174"/>
      <c r="H289" s="1174"/>
      <c r="I289" s="1171" t="s">
        <v>2868</v>
      </c>
      <c r="J289" s="1171">
        <v>37416.749624450007</v>
      </c>
      <c r="K289" s="1173" t="s">
        <v>1235</v>
      </c>
      <c r="L289" s="1174"/>
      <c r="M289" s="1174"/>
      <c r="N289" s="1173" t="s">
        <v>2698</v>
      </c>
      <c r="O289" s="1173" t="s">
        <v>3106</v>
      </c>
    </row>
    <row r="290" spans="1:15" ht="14.5">
      <c r="A290" s="277" t="str">
        <f t="shared" si="7"/>
        <v>Norway-2013-0-5-TJ</v>
      </c>
      <c r="B290" s="1172" t="s">
        <v>1053</v>
      </c>
      <c r="C290" s="1172">
        <v>2013</v>
      </c>
      <c r="D290" s="1173" t="s">
        <v>2353</v>
      </c>
      <c r="E290" s="1173" t="s">
        <v>529</v>
      </c>
      <c r="F290" s="1173" t="s">
        <v>530</v>
      </c>
      <c r="G290" s="1174"/>
      <c r="H290" s="1174"/>
      <c r="I290" s="1171" t="s">
        <v>2868</v>
      </c>
      <c r="J290" s="1171">
        <v>46757.630037280011</v>
      </c>
      <c r="K290" s="1173" t="s">
        <v>1235</v>
      </c>
      <c r="L290" s="1174"/>
      <c r="M290" s="1174"/>
      <c r="N290" s="1173" t="s">
        <v>2698</v>
      </c>
      <c r="O290" s="1173" t="s">
        <v>3106</v>
      </c>
    </row>
    <row r="291" spans="1:15" ht="14.5">
      <c r="A291" s="277" t="str">
        <f t="shared" si="7"/>
        <v>Republic of Moldova-2013-0-5-TJ</v>
      </c>
      <c r="B291" s="1172" t="s">
        <v>1214</v>
      </c>
      <c r="C291" s="1172">
        <v>2013</v>
      </c>
      <c r="D291" s="1173" t="s">
        <v>2353</v>
      </c>
      <c r="E291" s="1173" t="s">
        <v>529</v>
      </c>
      <c r="F291" s="1173" t="s">
        <v>530</v>
      </c>
      <c r="G291" s="1174"/>
      <c r="H291" s="1174"/>
      <c r="I291" s="1171" t="s">
        <v>2868</v>
      </c>
      <c r="J291" s="1171">
        <v>15803.117102274346</v>
      </c>
      <c r="K291" s="1173" t="s">
        <v>1235</v>
      </c>
      <c r="L291" s="1174"/>
      <c r="M291" s="1174"/>
      <c r="N291" s="1173" t="s">
        <v>2698</v>
      </c>
      <c r="O291" s="1173" t="s">
        <v>3106</v>
      </c>
    </row>
    <row r="292" spans="1:15" ht="14.5">
      <c r="A292" s="277" t="str">
        <f t="shared" si="7"/>
        <v>Serbia-2013-0-5-TJ</v>
      </c>
      <c r="B292" s="1172" t="s">
        <v>1199</v>
      </c>
      <c r="C292" s="1172">
        <v>2013</v>
      </c>
      <c r="D292" s="1173" t="s">
        <v>2353</v>
      </c>
      <c r="E292" s="1173" t="s">
        <v>529</v>
      </c>
      <c r="F292" s="1173" t="s">
        <v>530</v>
      </c>
      <c r="G292" s="1174"/>
      <c r="H292" s="1174"/>
      <c r="I292" s="1171" t="s">
        <v>2868</v>
      </c>
      <c r="J292" s="1171">
        <v>57746.434498350005</v>
      </c>
      <c r="K292" s="1173" t="s">
        <v>1235</v>
      </c>
      <c r="L292" s="1174"/>
      <c r="M292" s="1174"/>
      <c r="N292" s="1173" t="s">
        <v>2698</v>
      </c>
      <c r="O292" s="1173" t="s">
        <v>3106</v>
      </c>
    </row>
    <row r="293" spans="1:15" ht="14.5">
      <c r="A293" s="277" t="str">
        <f t="shared" si="7"/>
        <v>Slovenia-2013-0-5-TJ</v>
      </c>
      <c r="B293" s="1172" t="s">
        <v>1201</v>
      </c>
      <c r="C293" s="1172">
        <v>2013</v>
      </c>
      <c r="D293" s="1173" t="s">
        <v>2353</v>
      </c>
      <c r="E293" s="1173" t="s">
        <v>529</v>
      </c>
      <c r="F293" s="1173" t="s">
        <v>530</v>
      </c>
      <c r="G293" s="1174"/>
      <c r="H293" s="1174"/>
      <c r="I293" s="1171" t="s">
        <v>2868</v>
      </c>
      <c r="J293" s="1171">
        <v>29791.605043859719</v>
      </c>
      <c r="K293" s="1173" t="s">
        <v>1235</v>
      </c>
      <c r="L293" s="1174"/>
      <c r="M293" s="1174"/>
      <c r="N293" s="1173" t="s">
        <v>2698</v>
      </c>
      <c r="O293" s="1173" t="s">
        <v>3106</v>
      </c>
    </row>
    <row r="294" spans="1:15" ht="14.5">
      <c r="A294" s="277" t="str">
        <f t="shared" si="7"/>
        <v>Sweden-2013-0-5-TJ</v>
      </c>
      <c r="B294" s="1172" t="s">
        <v>1203</v>
      </c>
      <c r="C294" s="1172">
        <v>2013</v>
      </c>
      <c r="D294" s="1173" t="s">
        <v>2353</v>
      </c>
      <c r="E294" s="1173" t="s">
        <v>529</v>
      </c>
      <c r="F294" s="1173" t="s">
        <v>530</v>
      </c>
      <c r="G294" s="1174"/>
      <c r="H294" s="1174"/>
      <c r="I294" s="1171" t="s">
        <v>2868</v>
      </c>
      <c r="J294" s="1171">
        <v>439072.23150740005</v>
      </c>
      <c r="K294" s="1173" t="s">
        <v>1235</v>
      </c>
      <c r="L294" s="1174"/>
      <c r="M294" s="1174"/>
      <c r="N294" s="1173" t="s">
        <v>2698</v>
      </c>
      <c r="O294" s="1173" t="s">
        <v>3106</v>
      </c>
    </row>
    <row r="295" spans="1:15" ht="14.5">
      <c r="A295" s="277" t="str">
        <f t="shared" si="7"/>
        <v>Switzerland-2013-0-5-TJ</v>
      </c>
      <c r="B295" s="1172" t="s">
        <v>1204</v>
      </c>
      <c r="C295" s="1172">
        <v>2013</v>
      </c>
      <c r="D295" s="1173" t="s">
        <v>2353</v>
      </c>
      <c r="E295" s="1173" t="s">
        <v>529</v>
      </c>
      <c r="F295" s="1173" t="s">
        <v>530</v>
      </c>
      <c r="G295" s="1174"/>
      <c r="H295" s="1174"/>
      <c r="I295" s="1171" t="s">
        <v>2868</v>
      </c>
      <c r="J295" s="1171">
        <v>53555.631888532065</v>
      </c>
      <c r="K295" s="1173" t="s">
        <v>1235</v>
      </c>
      <c r="L295" s="1174"/>
      <c r="M295" s="1174"/>
      <c r="N295" s="1173" t="s">
        <v>2698</v>
      </c>
      <c r="O295" s="1173" t="s">
        <v>3106</v>
      </c>
    </row>
    <row r="296" spans="1:15" ht="14.5">
      <c r="A296" s="277" t="str">
        <f t="shared" si="7"/>
        <v>The former Yugoslav Republic of Macedonia-2013-0-5-TJ</v>
      </c>
      <c r="B296" s="1172" t="s">
        <v>2697</v>
      </c>
      <c r="C296" s="1172">
        <v>2013</v>
      </c>
      <c r="D296" s="1173" t="s">
        <v>2353</v>
      </c>
      <c r="E296" s="1173" t="s">
        <v>529</v>
      </c>
      <c r="F296" s="1173" t="s">
        <v>530</v>
      </c>
      <c r="G296" s="1174"/>
      <c r="H296" s="1174"/>
      <c r="I296" s="1171" t="s">
        <v>2868</v>
      </c>
      <c r="J296" s="1171">
        <v>4746.3023270721633</v>
      </c>
      <c r="K296" s="1173" t="s">
        <v>1235</v>
      </c>
      <c r="L296" s="1174"/>
      <c r="M296" s="1174"/>
      <c r="N296" s="1173" t="s">
        <v>2698</v>
      </c>
      <c r="O296" s="1173" t="s">
        <v>3106</v>
      </c>
    </row>
    <row r="297" spans="1:15" ht="14.5">
      <c r="A297" s="277" t="str">
        <f t="shared" si="7"/>
        <v>United Kingdom-2013-0-5-TJ</v>
      </c>
      <c r="B297" s="1172" t="s">
        <v>1207</v>
      </c>
      <c r="C297" s="1172">
        <v>2013</v>
      </c>
      <c r="D297" s="1173" t="s">
        <v>2353</v>
      </c>
      <c r="E297" s="1173" t="s">
        <v>529</v>
      </c>
      <c r="F297" s="1173" t="s">
        <v>530</v>
      </c>
      <c r="G297" s="1174"/>
      <c r="H297" s="1174"/>
      <c r="I297" s="1171" t="s">
        <v>2868</v>
      </c>
      <c r="J297" s="1171">
        <v>111837.28268800497</v>
      </c>
      <c r="K297" s="1173" t="s">
        <v>1235</v>
      </c>
      <c r="L297" s="1174"/>
      <c r="M297" s="1174"/>
      <c r="N297" s="1173" t="s">
        <v>2698</v>
      </c>
      <c r="O297" s="1173" t="s">
        <v>3106</v>
      </c>
    </row>
    <row r="298" spans="1:15" ht="14.5">
      <c r="A298" s="277" t="str">
        <f t="shared" si="7"/>
        <v>United States-2013-0-5-TJ</v>
      </c>
      <c r="B298" s="1172" t="s">
        <v>1221</v>
      </c>
      <c r="C298" s="1172">
        <v>2013</v>
      </c>
      <c r="D298" s="1173" t="s">
        <v>2353</v>
      </c>
      <c r="E298" s="1173" t="s">
        <v>529</v>
      </c>
      <c r="F298" s="1173" t="s">
        <v>530</v>
      </c>
      <c r="G298" s="1174"/>
      <c r="H298" s="1174"/>
      <c r="I298" s="1171" t="s">
        <v>2868</v>
      </c>
      <c r="J298" s="1171">
        <v>1943872.2896992445</v>
      </c>
      <c r="K298" s="1173" t="s">
        <v>1235</v>
      </c>
      <c r="L298" s="1174"/>
      <c r="M298" s="1174"/>
      <c r="N298" s="1173" t="s">
        <v>2698</v>
      </c>
      <c r="O298" s="1173" t="s">
        <v>3106</v>
      </c>
    </row>
    <row r="299" spans="1:15">
      <c r="J299" s="280"/>
    </row>
    <row r="300" spans="1:15">
      <c r="J300" s="280"/>
    </row>
    <row r="301" spans="1:15">
      <c r="J301" s="280"/>
    </row>
    <row r="302" spans="1:15">
      <c r="J302" s="280"/>
    </row>
    <row r="303" spans="1:15">
      <c r="J303" s="280"/>
    </row>
    <row r="304" spans="1:15">
      <c r="J304" s="280"/>
    </row>
    <row r="305" spans="10:10">
      <c r="J305" s="280"/>
    </row>
    <row r="306" spans="10:10">
      <c r="J306" s="280"/>
    </row>
    <row r="307" spans="10:10">
      <c r="J307" s="280"/>
    </row>
    <row r="308" spans="10:10">
      <c r="J308" s="280"/>
    </row>
    <row r="309" spans="10:10">
      <c r="J309" s="280"/>
    </row>
    <row r="310" spans="10:10">
      <c r="J310" s="280"/>
    </row>
    <row r="311" spans="10:10">
      <c r="J311" s="280"/>
    </row>
    <row r="312" spans="10:10">
      <c r="J312" s="280"/>
    </row>
    <row r="313" spans="10:10">
      <c r="J313" s="280"/>
    </row>
    <row r="314" spans="10:10">
      <c r="J314" s="280"/>
    </row>
    <row r="315" spans="10:10">
      <c r="J315" s="280"/>
    </row>
    <row r="316" spans="10:10">
      <c r="J316" s="280"/>
    </row>
    <row r="317" spans="10:10">
      <c r="J317" s="280"/>
    </row>
    <row r="318" spans="10:10">
      <c r="J318" s="280"/>
    </row>
    <row r="319" spans="10:10">
      <c r="J319" s="280"/>
    </row>
    <row r="320" spans="10:10">
      <c r="J320" s="280"/>
    </row>
    <row r="321" spans="10:10">
      <c r="J321" s="280"/>
    </row>
    <row r="322" spans="10:10">
      <c r="J322" s="280"/>
    </row>
    <row r="323" spans="10:10">
      <c r="J323" s="280"/>
    </row>
    <row r="324" spans="10:10">
      <c r="J324" s="280"/>
    </row>
    <row r="325" spans="10:10">
      <c r="J325" s="280"/>
    </row>
    <row r="326" spans="10:10">
      <c r="J326" s="280"/>
    </row>
    <row r="327" spans="10:10">
      <c r="J327" s="280"/>
    </row>
    <row r="328" spans="10:10">
      <c r="J328" s="280"/>
    </row>
    <row r="329" spans="10:10">
      <c r="J329" s="280"/>
    </row>
    <row r="330" spans="10:10">
      <c r="J330" s="280"/>
    </row>
    <row r="331" spans="10:10">
      <c r="J331" s="280"/>
    </row>
    <row r="332" spans="10:10">
      <c r="J332" s="280"/>
    </row>
    <row r="333" spans="10:10">
      <c r="J333" s="280"/>
    </row>
    <row r="334" spans="10:10">
      <c r="J334" s="280"/>
    </row>
    <row r="335" spans="10:10">
      <c r="J335" s="280"/>
    </row>
    <row r="336" spans="10:10">
      <c r="J336" s="280"/>
    </row>
    <row r="337" spans="10:10">
      <c r="J337" s="280"/>
    </row>
    <row r="338" spans="10:10">
      <c r="J338" s="280"/>
    </row>
    <row r="339" spans="10:10">
      <c r="J339" s="280"/>
    </row>
    <row r="340" spans="10:10">
      <c r="J340" s="280"/>
    </row>
    <row r="341" spans="10:10">
      <c r="J341" s="280"/>
    </row>
    <row r="342" spans="10:10">
      <c r="J342" s="280"/>
    </row>
    <row r="343" spans="10:10">
      <c r="J343" s="280"/>
    </row>
    <row r="344" spans="10:10">
      <c r="J344" s="280"/>
    </row>
    <row r="345" spans="10:10">
      <c r="J345" s="280"/>
    </row>
    <row r="346" spans="10:10">
      <c r="J346" s="280"/>
    </row>
    <row r="347" spans="10:10">
      <c r="J347" s="280"/>
    </row>
    <row r="348" spans="10:10">
      <c r="J348" s="280"/>
    </row>
    <row r="349" spans="10:10">
      <c r="J349" s="280"/>
    </row>
    <row r="350" spans="10:10">
      <c r="J350" s="280"/>
    </row>
    <row r="351" spans="10:10">
      <c r="J351" s="280"/>
    </row>
    <row r="352" spans="10:10">
      <c r="J352" s="280"/>
    </row>
    <row r="353" spans="10:10">
      <c r="J353" s="280"/>
    </row>
    <row r="354" spans="10:10">
      <c r="J354" s="280"/>
    </row>
    <row r="355" spans="10:10">
      <c r="J355" s="280"/>
    </row>
    <row r="356" spans="10:10">
      <c r="J356" s="280"/>
    </row>
    <row r="357" spans="10:10">
      <c r="J357" s="280"/>
    </row>
    <row r="358" spans="10:10">
      <c r="J358" s="280"/>
    </row>
    <row r="359" spans="10:10">
      <c r="J359" s="280"/>
    </row>
    <row r="360" spans="10:10">
      <c r="J360" s="280"/>
    </row>
    <row r="361" spans="10:10">
      <c r="J361" s="280"/>
    </row>
    <row r="362" spans="10:10">
      <c r="J362" s="280"/>
    </row>
    <row r="363" spans="10:10">
      <c r="J363" s="280"/>
    </row>
    <row r="364" spans="10:10">
      <c r="J364" s="280"/>
    </row>
    <row r="365" spans="10:10">
      <c r="J365" s="280"/>
    </row>
    <row r="366" spans="10:10">
      <c r="J366" s="280"/>
    </row>
    <row r="367" spans="10:10">
      <c r="J367" s="280"/>
    </row>
    <row r="368" spans="10:10">
      <c r="J368" s="280"/>
    </row>
    <row r="369" spans="10:10">
      <c r="J369" s="280"/>
    </row>
    <row r="370" spans="10:10">
      <c r="J370" s="280"/>
    </row>
    <row r="371" spans="10:10">
      <c r="J371" s="280"/>
    </row>
    <row r="372" spans="10:10">
      <c r="J372" s="280"/>
    </row>
    <row r="373" spans="10:10">
      <c r="J373" s="280"/>
    </row>
    <row r="374" spans="10:10">
      <c r="J374" s="280"/>
    </row>
    <row r="375" spans="10:10">
      <c r="J375" s="280"/>
    </row>
    <row r="376" spans="10:10">
      <c r="J376" s="280"/>
    </row>
    <row r="377" spans="10:10">
      <c r="J377" s="280"/>
    </row>
    <row r="378" spans="10:10">
      <c r="J378" s="280"/>
    </row>
    <row r="379" spans="10:10">
      <c r="J379" s="280"/>
    </row>
    <row r="380" spans="10:10">
      <c r="J380" s="280"/>
    </row>
    <row r="381" spans="10:10">
      <c r="J381" s="280"/>
    </row>
    <row r="382" spans="10:10">
      <c r="J382" s="280"/>
    </row>
    <row r="383" spans="10:10">
      <c r="J383" s="280"/>
    </row>
    <row r="384" spans="10:10">
      <c r="J384" s="280"/>
    </row>
    <row r="385" spans="10:10">
      <c r="J385" s="280"/>
    </row>
    <row r="386" spans="10:10">
      <c r="J386" s="280"/>
    </row>
    <row r="387" spans="10:10">
      <c r="J387" s="280"/>
    </row>
    <row r="388" spans="10:10">
      <c r="J388" s="280"/>
    </row>
    <row r="389" spans="10:10">
      <c r="J389" s="280"/>
    </row>
    <row r="390" spans="10:10">
      <c r="J390" s="280"/>
    </row>
    <row r="391" spans="10:10">
      <c r="J391" s="280"/>
    </row>
    <row r="392" spans="10:10">
      <c r="J392" s="280"/>
    </row>
    <row r="393" spans="10:10">
      <c r="J393" s="280"/>
    </row>
    <row r="394" spans="10:10">
      <c r="J394" s="280"/>
    </row>
    <row r="395" spans="10:10">
      <c r="J395" s="280"/>
    </row>
    <row r="396" spans="10:10">
      <c r="J396" s="280"/>
    </row>
    <row r="397" spans="10:10">
      <c r="J397" s="280"/>
    </row>
    <row r="398" spans="10:10">
      <c r="J398" s="280"/>
    </row>
    <row r="399" spans="10:10">
      <c r="J399" s="280"/>
    </row>
    <row r="400" spans="10:10">
      <c r="J400" s="280"/>
    </row>
    <row r="401" spans="10:10">
      <c r="J401" s="280"/>
    </row>
    <row r="402" spans="10:10">
      <c r="J402" s="280"/>
    </row>
    <row r="403" spans="10:10">
      <c r="J403" s="280"/>
    </row>
    <row r="404" spans="10:10">
      <c r="J404" s="280"/>
    </row>
    <row r="405" spans="10:10">
      <c r="J405" s="280"/>
    </row>
    <row r="406" spans="10:10">
      <c r="J406" s="280"/>
    </row>
    <row r="407" spans="10:10">
      <c r="J407" s="280"/>
    </row>
    <row r="408" spans="10:10">
      <c r="J408" s="280"/>
    </row>
    <row r="409" spans="10:10">
      <c r="J409" s="280"/>
    </row>
    <row r="410" spans="10:10">
      <c r="J410" s="280"/>
    </row>
    <row r="411" spans="10:10">
      <c r="J411" s="280"/>
    </row>
    <row r="412" spans="10:10">
      <c r="J412" s="280"/>
    </row>
    <row r="413" spans="10:10">
      <c r="J413" s="280"/>
    </row>
    <row r="414" spans="10:10">
      <c r="J414" s="280"/>
    </row>
    <row r="415" spans="10:10">
      <c r="J415" s="280"/>
    </row>
    <row r="416" spans="10:10">
      <c r="J416" s="280"/>
    </row>
    <row r="417" spans="10:10">
      <c r="J417" s="280"/>
    </row>
    <row r="418" spans="10:10">
      <c r="J418" s="280"/>
    </row>
    <row r="419" spans="10:10">
      <c r="J419" s="280"/>
    </row>
    <row r="420" spans="10:10">
      <c r="J420" s="280"/>
    </row>
    <row r="421" spans="10:10">
      <c r="J421" s="280"/>
    </row>
    <row r="422" spans="10:10">
      <c r="J422" s="280"/>
    </row>
    <row r="423" spans="10:10">
      <c r="J423" s="280"/>
    </row>
    <row r="424" spans="10:10">
      <c r="J424" s="280"/>
    </row>
    <row r="425" spans="10:10">
      <c r="J425" s="280"/>
    </row>
    <row r="426" spans="10:10">
      <c r="J426" s="280"/>
    </row>
    <row r="427" spans="10:10">
      <c r="J427" s="280"/>
    </row>
    <row r="428" spans="10:10">
      <c r="J428" s="280"/>
    </row>
    <row r="429" spans="10:10">
      <c r="J429" s="280"/>
    </row>
    <row r="430" spans="10:10">
      <c r="J430" s="280"/>
    </row>
    <row r="431" spans="10:10">
      <c r="J431" s="280"/>
    </row>
    <row r="432" spans="10:10">
      <c r="J432" s="280"/>
    </row>
    <row r="433" spans="10:10">
      <c r="J433" s="280"/>
    </row>
    <row r="434" spans="10:10">
      <c r="J434" s="280"/>
    </row>
    <row r="435" spans="10:10">
      <c r="J435" s="280"/>
    </row>
    <row r="436" spans="10:10">
      <c r="J436" s="280"/>
    </row>
    <row r="437" spans="10:10">
      <c r="J437" s="280"/>
    </row>
    <row r="438" spans="10:10">
      <c r="J438" s="280"/>
    </row>
    <row r="439" spans="10:10">
      <c r="J439" s="280"/>
    </row>
    <row r="440" spans="10:10">
      <c r="J440" s="280"/>
    </row>
    <row r="441" spans="10:10">
      <c r="J441" s="280"/>
    </row>
    <row r="442" spans="10:10">
      <c r="J442" s="280"/>
    </row>
    <row r="443" spans="10:10">
      <c r="J443" s="280"/>
    </row>
    <row r="444" spans="10:10">
      <c r="J444" s="280"/>
    </row>
    <row r="445" spans="10:10">
      <c r="J445" s="280"/>
    </row>
    <row r="446" spans="10:10">
      <c r="J446" s="280"/>
    </row>
    <row r="447" spans="10:10">
      <c r="J447" s="280"/>
    </row>
    <row r="448" spans="10:10">
      <c r="J448" s="280"/>
    </row>
    <row r="449" spans="10:10">
      <c r="J449" s="280"/>
    </row>
    <row r="450" spans="10:10">
      <c r="J450" s="280"/>
    </row>
    <row r="451" spans="10:10">
      <c r="J451" s="280"/>
    </row>
    <row r="452" spans="10:10">
      <c r="J452" s="280"/>
    </row>
    <row r="453" spans="10:10">
      <c r="J453" s="280"/>
    </row>
    <row r="454" spans="10:10">
      <c r="J454" s="280"/>
    </row>
    <row r="455" spans="10:10">
      <c r="J455" s="280"/>
    </row>
    <row r="456" spans="10:10">
      <c r="J456" s="280"/>
    </row>
    <row r="457" spans="10:10">
      <c r="J457" s="280"/>
    </row>
    <row r="458" spans="10:10">
      <c r="J458" s="280"/>
    </row>
    <row r="459" spans="10:10">
      <c r="J459" s="280"/>
    </row>
    <row r="460" spans="10:10">
      <c r="J460" s="280"/>
    </row>
    <row r="461" spans="10:10">
      <c r="J461" s="280"/>
    </row>
    <row r="462" spans="10:10">
      <c r="J462" s="280"/>
    </row>
    <row r="463" spans="10:10">
      <c r="J463" s="280"/>
    </row>
    <row r="464" spans="10:10">
      <c r="J464" s="280"/>
    </row>
    <row r="465" spans="10:10">
      <c r="J465" s="280"/>
    </row>
    <row r="466" spans="10:10">
      <c r="J466" s="280"/>
    </row>
    <row r="467" spans="10:10">
      <c r="J467" s="280"/>
    </row>
    <row r="468" spans="10:10">
      <c r="J468" s="280"/>
    </row>
    <row r="469" spans="10:10">
      <c r="J469" s="280"/>
    </row>
    <row r="470" spans="10:10">
      <c r="J470" s="280"/>
    </row>
    <row r="471" spans="10:10">
      <c r="J471" s="280"/>
    </row>
    <row r="472" spans="10:10">
      <c r="J472" s="280"/>
    </row>
    <row r="473" spans="10:10">
      <c r="J473" s="280"/>
    </row>
    <row r="474" spans="10:10">
      <c r="J474" s="280"/>
    </row>
    <row r="475" spans="10:10">
      <c r="J475" s="280"/>
    </row>
    <row r="476" spans="10:10">
      <c r="J476" s="280"/>
    </row>
    <row r="477" spans="10:10">
      <c r="J477" s="280"/>
    </row>
    <row r="478" spans="10:10">
      <c r="J478" s="280"/>
    </row>
    <row r="479" spans="10:10">
      <c r="J479" s="280"/>
    </row>
    <row r="480" spans="10:10">
      <c r="J480" s="280"/>
    </row>
    <row r="481" spans="10:10">
      <c r="J481" s="280"/>
    </row>
    <row r="482" spans="10:10">
      <c r="J482" s="280"/>
    </row>
    <row r="483" spans="10:10">
      <c r="J483" s="280"/>
    </row>
    <row r="484" spans="10:10">
      <c r="J484" s="280"/>
    </row>
    <row r="485" spans="10:10">
      <c r="J485" s="280"/>
    </row>
    <row r="486" spans="10:10">
      <c r="J486" s="280"/>
    </row>
    <row r="487" spans="10:10">
      <c r="J487" s="280"/>
    </row>
    <row r="488" spans="10:10">
      <c r="J488" s="280"/>
    </row>
    <row r="489" spans="10:10">
      <c r="J489" s="280"/>
    </row>
    <row r="490" spans="10:10">
      <c r="J490" s="280"/>
    </row>
    <row r="491" spans="10:10">
      <c r="J491" s="280"/>
    </row>
    <row r="492" spans="10:10">
      <c r="J492" s="280"/>
    </row>
    <row r="493" spans="10:10">
      <c r="J493" s="280"/>
    </row>
    <row r="494" spans="10:10">
      <c r="J494" s="280"/>
    </row>
    <row r="495" spans="10:10">
      <c r="J495" s="280"/>
    </row>
    <row r="496" spans="10:10">
      <c r="J496" s="280"/>
    </row>
    <row r="497" spans="10:10">
      <c r="J497" s="280"/>
    </row>
    <row r="498" spans="10:10">
      <c r="J498" s="280"/>
    </row>
    <row r="499" spans="10:10">
      <c r="J499" s="280"/>
    </row>
    <row r="500" spans="10:10">
      <c r="J500" s="280"/>
    </row>
    <row r="501" spans="10:10">
      <c r="J501" s="280"/>
    </row>
    <row r="502" spans="10:10">
      <c r="J502" s="280"/>
    </row>
    <row r="503" spans="10:10">
      <c r="J503" s="280"/>
    </row>
    <row r="504" spans="10:10">
      <c r="J504" s="280"/>
    </row>
    <row r="505" spans="10:10">
      <c r="J505" s="280"/>
    </row>
    <row r="506" spans="10:10">
      <c r="J506" s="280"/>
    </row>
    <row r="507" spans="10:10">
      <c r="J507" s="280"/>
    </row>
    <row r="508" spans="10:10">
      <c r="J508" s="280"/>
    </row>
    <row r="509" spans="10:10">
      <c r="J509" s="280"/>
    </row>
    <row r="510" spans="10:10">
      <c r="J510" s="280"/>
    </row>
    <row r="511" spans="10:10">
      <c r="J511" s="280"/>
    </row>
    <row r="512" spans="10:10">
      <c r="J512" s="280"/>
    </row>
    <row r="513" spans="10:10">
      <c r="J513" s="280"/>
    </row>
    <row r="514" spans="10:10">
      <c r="J514" s="280"/>
    </row>
    <row r="515" spans="10:10">
      <c r="J515" s="280"/>
    </row>
    <row r="516" spans="10:10">
      <c r="J516" s="280"/>
    </row>
    <row r="517" spans="10:10">
      <c r="J517" s="280"/>
    </row>
    <row r="518" spans="10:10">
      <c r="J518" s="280"/>
    </row>
    <row r="519" spans="10:10">
      <c r="J519" s="280"/>
    </row>
    <row r="520" spans="10:10">
      <c r="J520" s="280"/>
    </row>
    <row r="521" spans="10:10">
      <c r="J521" s="280"/>
    </row>
    <row r="522" spans="10:10">
      <c r="J522" s="280"/>
    </row>
    <row r="523" spans="10:10">
      <c r="J523" s="280"/>
    </row>
    <row r="524" spans="10:10">
      <c r="J524" s="280"/>
    </row>
    <row r="525" spans="10:10">
      <c r="J525" s="280"/>
    </row>
    <row r="526" spans="10:10">
      <c r="J526" s="280"/>
    </row>
    <row r="527" spans="10:10">
      <c r="J527" s="280"/>
    </row>
    <row r="528" spans="10:10">
      <c r="J528" s="280"/>
    </row>
    <row r="529" spans="10:10">
      <c r="J529" s="280"/>
    </row>
    <row r="530" spans="10:10">
      <c r="J530" s="280"/>
    </row>
    <row r="531" spans="10:10">
      <c r="J531" s="280"/>
    </row>
    <row r="532" spans="10:10">
      <c r="J532" s="280"/>
    </row>
    <row r="533" spans="10:10">
      <c r="J533" s="280"/>
    </row>
    <row r="534" spans="10:10">
      <c r="J534" s="280"/>
    </row>
    <row r="535" spans="10:10">
      <c r="J535" s="280"/>
    </row>
    <row r="536" spans="10:10">
      <c r="J536" s="280"/>
    </row>
    <row r="537" spans="10:10">
      <c r="J537" s="280"/>
    </row>
    <row r="538" spans="10:10">
      <c r="J538" s="280"/>
    </row>
    <row r="539" spans="10:10">
      <c r="J539" s="280"/>
    </row>
    <row r="540" spans="10:10">
      <c r="J540" s="280"/>
    </row>
    <row r="541" spans="10:10">
      <c r="J541" s="280"/>
    </row>
    <row r="542" spans="10:10">
      <c r="J542" s="280"/>
    </row>
    <row r="543" spans="10:10">
      <c r="J543" s="280"/>
    </row>
    <row r="544" spans="10:10">
      <c r="J544" s="280"/>
    </row>
    <row r="545" spans="10:10">
      <c r="J545" s="280"/>
    </row>
    <row r="546" spans="10:10">
      <c r="J546" s="280"/>
    </row>
    <row r="547" spans="10:10">
      <c r="J547" s="280"/>
    </row>
    <row r="548" spans="10:10">
      <c r="J548" s="280"/>
    </row>
    <row r="549" spans="10:10">
      <c r="J549" s="280"/>
    </row>
    <row r="550" spans="10:10">
      <c r="J550" s="280"/>
    </row>
    <row r="551" spans="10:10">
      <c r="J551" s="280"/>
    </row>
    <row r="552" spans="10:10">
      <c r="J552" s="280"/>
    </row>
    <row r="553" spans="10:10">
      <c r="J553" s="280"/>
    </row>
    <row r="554" spans="10:10">
      <c r="J554" s="280"/>
    </row>
    <row r="555" spans="10:10">
      <c r="J555" s="280"/>
    </row>
    <row r="556" spans="10:10">
      <c r="J556" s="280"/>
    </row>
    <row r="557" spans="10:10">
      <c r="J557" s="280"/>
    </row>
    <row r="558" spans="10:10">
      <c r="J558" s="280"/>
    </row>
    <row r="559" spans="10:10">
      <c r="J559" s="280"/>
    </row>
    <row r="560" spans="10:10">
      <c r="J560" s="280"/>
    </row>
    <row r="561" spans="10:10">
      <c r="J561" s="280"/>
    </row>
    <row r="562" spans="10:10">
      <c r="J562" s="280"/>
    </row>
    <row r="563" spans="10:10">
      <c r="J563" s="280"/>
    </row>
    <row r="564" spans="10:10">
      <c r="J564" s="280"/>
    </row>
    <row r="565" spans="10:10">
      <c r="J565" s="280"/>
    </row>
    <row r="566" spans="10:10">
      <c r="J566" s="280"/>
    </row>
    <row r="567" spans="10:10">
      <c r="J567" s="280"/>
    </row>
    <row r="568" spans="10:10">
      <c r="J568" s="280"/>
    </row>
    <row r="569" spans="10:10">
      <c r="J569" s="280"/>
    </row>
    <row r="570" spans="10:10">
      <c r="J570" s="280"/>
    </row>
    <row r="571" spans="10:10">
      <c r="J571" s="280"/>
    </row>
    <row r="572" spans="10:10">
      <c r="J572" s="280"/>
    </row>
    <row r="573" spans="10:10">
      <c r="J573" s="280"/>
    </row>
    <row r="574" spans="10:10">
      <c r="J574" s="280"/>
    </row>
    <row r="575" spans="10:10">
      <c r="J575" s="280"/>
    </row>
    <row r="576" spans="10:10">
      <c r="J576" s="280"/>
    </row>
    <row r="577" spans="10:10">
      <c r="J577" s="280"/>
    </row>
    <row r="578" spans="10:10">
      <c r="J578" s="280"/>
    </row>
    <row r="579" spans="10:10">
      <c r="J579" s="280"/>
    </row>
    <row r="580" spans="10:10">
      <c r="J580" s="280"/>
    </row>
    <row r="581" spans="10:10">
      <c r="J581" s="280"/>
    </row>
    <row r="582" spans="10:10">
      <c r="J582" s="280"/>
    </row>
    <row r="583" spans="10:10">
      <c r="J583" s="280"/>
    </row>
    <row r="584" spans="10:10">
      <c r="J584" s="280"/>
    </row>
    <row r="585" spans="10:10">
      <c r="J585" s="280"/>
    </row>
    <row r="586" spans="10:10">
      <c r="J586" s="280"/>
    </row>
    <row r="587" spans="10:10">
      <c r="J587" s="280"/>
    </row>
    <row r="588" spans="10:10">
      <c r="J588" s="280"/>
    </row>
    <row r="589" spans="10:10">
      <c r="J589" s="280"/>
    </row>
    <row r="590" spans="10:10">
      <c r="J590" s="280"/>
    </row>
    <row r="591" spans="10:10">
      <c r="J591" s="280"/>
    </row>
    <row r="592" spans="10:10">
      <c r="J592" s="280"/>
    </row>
    <row r="593" spans="10:10">
      <c r="J593" s="280"/>
    </row>
    <row r="594" spans="10:10">
      <c r="J594" s="280"/>
    </row>
    <row r="595" spans="10:10">
      <c r="J595" s="280"/>
    </row>
    <row r="596" spans="10:10">
      <c r="J596" s="280"/>
    </row>
    <row r="597" spans="10:10">
      <c r="J597" s="280"/>
    </row>
    <row r="598" spans="10:10">
      <c r="J598" s="280"/>
    </row>
    <row r="599" spans="10:10">
      <c r="J599" s="280"/>
    </row>
    <row r="600" spans="10:10">
      <c r="J600" s="280"/>
    </row>
    <row r="601" spans="10:10">
      <c r="J601" s="280"/>
    </row>
    <row r="602" spans="10:10">
      <c r="J602" s="280"/>
    </row>
    <row r="603" spans="10:10">
      <c r="J603" s="280"/>
    </row>
    <row r="604" spans="10:10">
      <c r="J604" s="280"/>
    </row>
    <row r="605" spans="10:10">
      <c r="J605" s="280"/>
    </row>
    <row r="606" spans="10:10">
      <c r="J606" s="280"/>
    </row>
    <row r="607" spans="10:10">
      <c r="J607" s="280"/>
    </row>
    <row r="608" spans="10:10">
      <c r="J608" s="280"/>
    </row>
    <row r="609" spans="10:10">
      <c r="J609" s="280"/>
    </row>
    <row r="610" spans="10:10">
      <c r="J610" s="280"/>
    </row>
    <row r="611" spans="10:10">
      <c r="J611" s="280"/>
    </row>
    <row r="612" spans="10:10">
      <c r="J612" s="280"/>
    </row>
    <row r="613" spans="10:10">
      <c r="J613" s="280"/>
    </row>
    <row r="614" spans="10:10">
      <c r="J614" s="280"/>
    </row>
    <row r="615" spans="10:10">
      <c r="J615" s="280"/>
    </row>
    <row r="616" spans="10:10">
      <c r="J616" s="280"/>
    </row>
    <row r="617" spans="10:10">
      <c r="J617" s="280"/>
    </row>
    <row r="618" spans="10:10">
      <c r="J618" s="280"/>
    </row>
    <row r="619" spans="10:10">
      <c r="J619" s="280"/>
    </row>
    <row r="620" spans="10:10">
      <c r="J620" s="280"/>
    </row>
    <row r="621" spans="10:10">
      <c r="J621" s="280"/>
    </row>
    <row r="622" spans="10:10">
      <c r="J622" s="280"/>
    </row>
    <row r="623" spans="10:10">
      <c r="J623" s="280"/>
    </row>
    <row r="624" spans="10:10">
      <c r="J624" s="280"/>
    </row>
    <row r="625" spans="10:10">
      <c r="J625" s="280"/>
    </row>
    <row r="626" spans="10:10">
      <c r="J626" s="280"/>
    </row>
    <row r="627" spans="10:10">
      <c r="J627" s="280"/>
    </row>
    <row r="628" spans="10:10">
      <c r="J628" s="280"/>
    </row>
    <row r="629" spans="10:10">
      <c r="J629" s="280"/>
    </row>
    <row r="630" spans="10:10">
      <c r="J630" s="280"/>
    </row>
    <row r="631" spans="10:10">
      <c r="J631" s="280"/>
    </row>
    <row r="632" spans="10:10">
      <c r="J632" s="280"/>
    </row>
    <row r="633" spans="10:10">
      <c r="J633" s="280"/>
    </row>
    <row r="634" spans="10:10">
      <c r="J634" s="280"/>
    </row>
    <row r="635" spans="10:10">
      <c r="J635" s="280"/>
    </row>
    <row r="636" spans="10:10">
      <c r="J636" s="280"/>
    </row>
    <row r="637" spans="10:10">
      <c r="J637" s="280"/>
    </row>
    <row r="638" spans="10:10">
      <c r="J638" s="280"/>
    </row>
    <row r="639" spans="10:10">
      <c r="J639" s="280"/>
    </row>
    <row r="640" spans="10:10">
      <c r="J640" s="280"/>
    </row>
    <row r="641" spans="10:10">
      <c r="J641" s="280"/>
    </row>
    <row r="642" spans="10:10">
      <c r="J642" s="280"/>
    </row>
    <row r="643" spans="10:10">
      <c r="J643" s="280"/>
    </row>
    <row r="644" spans="10:10">
      <c r="J644" s="280"/>
    </row>
    <row r="645" spans="10:10">
      <c r="J645" s="280"/>
    </row>
    <row r="646" spans="10:10">
      <c r="J646" s="280"/>
    </row>
    <row r="647" spans="10:10">
      <c r="J647" s="280"/>
    </row>
    <row r="648" spans="10:10">
      <c r="J648" s="280"/>
    </row>
    <row r="649" spans="10:10">
      <c r="J649" s="280"/>
    </row>
    <row r="650" spans="10:10">
      <c r="J650" s="280"/>
    </row>
    <row r="651" spans="10:10">
      <c r="J651" s="280"/>
    </row>
    <row r="652" spans="10:10">
      <c r="J652" s="280"/>
    </row>
    <row r="653" spans="10:10">
      <c r="J653" s="280"/>
    </row>
    <row r="654" spans="10:10">
      <c r="J654" s="280"/>
    </row>
    <row r="655" spans="10:10">
      <c r="J655" s="280"/>
    </row>
    <row r="656" spans="10:10">
      <c r="J656" s="280"/>
    </row>
    <row r="657" spans="10:10">
      <c r="J657" s="280"/>
    </row>
    <row r="658" spans="10:10">
      <c r="J658" s="280"/>
    </row>
    <row r="659" spans="10:10">
      <c r="J659" s="280"/>
    </row>
    <row r="660" spans="10:10">
      <c r="J660" s="280"/>
    </row>
    <row r="661" spans="10:10">
      <c r="J661" s="280"/>
    </row>
    <row r="662" spans="10:10">
      <c r="J662" s="280"/>
    </row>
    <row r="663" spans="10:10">
      <c r="J663" s="280"/>
    </row>
    <row r="664" spans="10:10">
      <c r="J664" s="280"/>
    </row>
    <row r="665" spans="10:10">
      <c r="J665" s="280"/>
    </row>
    <row r="666" spans="10:10">
      <c r="J666" s="280"/>
    </row>
    <row r="667" spans="10:10">
      <c r="J667" s="280"/>
    </row>
    <row r="668" spans="10:10">
      <c r="J668" s="280"/>
    </row>
    <row r="669" spans="10:10">
      <c r="J669" s="280"/>
    </row>
    <row r="670" spans="10:10">
      <c r="J670" s="280"/>
    </row>
    <row r="671" spans="10:10">
      <c r="J671" s="280"/>
    </row>
    <row r="672" spans="10:10">
      <c r="J672" s="280"/>
    </row>
    <row r="673" spans="10:10">
      <c r="J673" s="280"/>
    </row>
    <row r="674" spans="10:10">
      <c r="J674" s="280"/>
    </row>
    <row r="675" spans="10:10">
      <c r="J675" s="280"/>
    </row>
    <row r="676" spans="10:10">
      <c r="J676" s="280"/>
    </row>
    <row r="677" spans="10:10">
      <c r="J677" s="280"/>
    </row>
    <row r="678" spans="10:10">
      <c r="J678" s="280"/>
    </row>
    <row r="679" spans="10:10">
      <c r="J679" s="280"/>
    </row>
    <row r="680" spans="10:10">
      <c r="J680" s="280"/>
    </row>
    <row r="681" spans="10:10">
      <c r="J681" s="280"/>
    </row>
    <row r="682" spans="10:10">
      <c r="J682" s="280"/>
    </row>
    <row r="683" spans="10:10">
      <c r="J683" s="280"/>
    </row>
    <row r="684" spans="10:10">
      <c r="J684" s="280"/>
    </row>
    <row r="685" spans="10:10">
      <c r="J685" s="280"/>
    </row>
    <row r="686" spans="10:10">
      <c r="J686" s="280"/>
    </row>
    <row r="687" spans="10:10">
      <c r="J687" s="280"/>
    </row>
    <row r="688" spans="10:10">
      <c r="J688" s="280"/>
    </row>
    <row r="689" spans="10:10">
      <c r="J689" s="280"/>
    </row>
    <row r="690" spans="10:10">
      <c r="J690" s="280"/>
    </row>
    <row r="691" spans="10:10">
      <c r="J691" s="280"/>
    </row>
    <row r="692" spans="10:10">
      <c r="J692" s="280"/>
    </row>
    <row r="693" spans="10:10">
      <c r="J693" s="280"/>
    </row>
    <row r="694" spans="10:10">
      <c r="J694" s="280"/>
    </row>
    <row r="695" spans="10:10">
      <c r="J695" s="280"/>
    </row>
    <row r="696" spans="10:10">
      <c r="J696" s="280"/>
    </row>
    <row r="697" spans="10:10">
      <c r="J697" s="280"/>
    </row>
    <row r="698" spans="10:10">
      <c r="J698" s="280"/>
    </row>
    <row r="699" spans="10:10">
      <c r="J699" s="280"/>
    </row>
    <row r="700" spans="10:10">
      <c r="J700" s="280"/>
    </row>
    <row r="701" spans="10:10">
      <c r="J701" s="280"/>
    </row>
    <row r="702" spans="10:10">
      <c r="J702" s="280"/>
    </row>
    <row r="703" spans="10:10">
      <c r="J703" s="280"/>
    </row>
    <row r="704" spans="10:10">
      <c r="J704" s="280"/>
    </row>
    <row r="705" spans="10:10">
      <c r="J705" s="280"/>
    </row>
    <row r="706" spans="10:10">
      <c r="J706" s="280"/>
    </row>
    <row r="707" spans="10:10">
      <c r="J707" s="280"/>
    </row>
    <row r="708" spans="10:10">
      <c r="J708" s="280"/>
    </row>
    <row r="709" spans="10:10">
      <c r="J709" s="280"/>
    </row>
    <row r="710" spans="10:10">
      <c r="J710" s="280"/>
    </row>
    <row r="711" spans="10:10">
      <c r="J711" s="280"/>
    </row>
    <row r="712" spans="10:10">
      <c r="J712" s="280"/>
    </row>
    <row r="713" spans="10:10">
      <c r="J713" s="280"/>
    </row>
    <row r="714" spans="10:10">
      <c r="J714" s="280"/>
    </row>
    <row r="715" spans="10:10">
      <c r="J715" s="280"/>
    </row>
    <row r="716" spans="10:10">
      <c r="J716" s="280"/>
    </row>
    <row r="717" spans="10:10">
      <c r="J717" s="280"/>
    </row>
    <row r="718" spans="10:10">
      <c r="J718" s="280"/>
    </row>
    <row r="719" spans="10:10">
      <c r="J719" s="280"/>
    </row>
    <row r="720" spans="10:10">
      <c r="J720" s="280"/>
    </row>
    <row r="721" spans="10:10">
      <c r="J721" s="280"/>
    </row>
    <row r="722" spans="10:10">
      <c r="J722" s="280"/>
    </row>
    <row r="723" spans="10:10">
      <c r="J723" s="280"/>
    </row>
    <row r="724" spans="10:10">
      <c r="J724" s="280"/>
    </row>
    <row r="725" spans="10:10">
      <c r="J725" s="280"/>
    </row>
    <row r="726" spans="10:10">
      <c r="J726" s="280"/>
    </row>
    <row r="727" spans="10:10">
      <c r="J727" s="280"/>
    </row>
    <row r="728" spans="10:10">
      <c r="J728" s="280"/>
    </row>
    <row r="729" spans="10:10">
      <c r="J729" s="280"/>
    </row>
    <row r="730" spans="10:10">
      <c r="J730" s="280"/>
    </row>
    <row r="731" spans="10:10">
      <c r="J731" s="280"/>
    </row>
    <row r="732" spans="10:10">
      <c r="J732" s="280"/>
    </row>
    <row r="733" spans="10:10">
      <c r="J733" s="280"/>
    </row>
    <row r="734" spans="10:10">
      <c r="J734" s="280"/>
    </row>
    <row r="735" spans="10:10">
      <c r="J735" s="280"/>
    </row>
    <row r="736" spans="10:10">
      <c r="J736" s="280"/>
    </row>
    <row r="737" spans="10:10">
      <c r="J737" s="280"/>
    </row>
    <row r="738" spans="10:10">
      <c r="J738" s="280"/>
    </row>
    <row r="739" spans="10:10">
      <c r="J739" s="280"/>
    </row>
    <row r="740" spans="10:10">
      <c r="J740" s="280"/>
    </row>
    <row r="741" spans="10:10">
      <c r="J741" s="280"/>
    </row>
    <row r="742" spans="10:10">
      <c r="J742" s="280"/>
    </row>
    <row r="743" spans="10:10">
      <c r="J743" s="280"/>
    </row>
    <row r="744" spans="10:10">
      <c r="J744" s="280"/>
    </row>
    <row r="745" spans="10:10">
      <c r="J745" s="280"/>
    </row>
    <row r="746" spans="10:10">
      <c r="J746" s="280"/>
    </row>
    <row r="747" spans="10:10">
      <c r="J747" s="280"/>
    </row>
    <row r="748" spans="10:10">
      <c r="J748" s="280"/>
    </row>
    <row r="749" spans="10:10">
      <c r="J749" s="280"/>
    </row>
    <row r="750" spans="10:10">
      <c r="J750" s="280"/>
    </row>
    <row r="751" spans="10:10">
      <c r="J751" s="280"/>
    </row>
    <row r="752" spans="10:10">
      <c r="J752" s="280"/>
    </row>
    <row r="753" spans="10:10">
      <c r="J753" s="280"/>
    </row>
    <row r="754" spans="10:10">
      <c r="J754" s="280"/>
    </row>
    <row r="755" spans="10:10">
      <c r="J755" s="280"/>
    </row>
    <row r="756" spans="10:10">
      <c r="J756" s="280"/>
    </row>
    <row r="757" spans="10:10">
      <c r="J757" s="280"/>
    </row>
    <row r="758" spans="10:10">
      <c r="J758" s="280"/>
    </row>
    <row r="759" spans="10:10">
      <c r="J759" s="280"/>
    </row>
    <row r="760" spans="10:10">
      <c r="J760" s="280"/>
    </row>
    <row r="761" spans="10:10">
      <c r="J761" s="280"/>
    </row>
    <row r="762" spans="10:10">
      <c r="J762" s="280"/>
    </row>
    <row r="763" spans="10:10">
      <c r="J763" s="280"/>
    </row>
    <row r="764" spans="10:10">
      <c r="J764" s="280"/>
    </row>
    <row r="765" spans="10:10">
      <c r="J765" s="280"/>
    </row>
    <row r="766" spans="10:10">
      <c r="J766" s="280"/>
    </row>
    <row r="767" spans="10:10">
      <c r="J767" s="280"/>
    </row>
    <row r="768" spans="10:10">
      <c r="J768" s="280"/>
    </row>
    <row r="769" spans="10:10">
      <c r="J769" s="280"/>
    </row>
    <row r="770" spans="10:10">
      <c r="J770" s="280"/>
    </row>
    <row r="771" spans="10:10">
      <c r="J771" s="280"/>
    </row>
    <row r="772" spans="10:10">
      <c r="J772" s="280"/>
    </row>
    <row r="773" spans="10:10">
      <c r="J773" s="280"/>
    </row>
    <row r="774" spans="10:10">
      <c r="J774" s="280"/>
    </row>
    <row r="775" spans="10:10">
      <c r="J775" s="280"/>
    </row>
    <row r="776" spans="10:10">
      <c r="J776" s="280"/>
    </row>
    <row r="777" spans="10:10">
      <c r="J777" s="280"/>
    </row>
    <row r="778" spans="10:10">
      <c r="J778" s="280"/>
    </row>
    <row r="779" spans="10:10">
      <c r="J779" s="280"/>
    </row>
    <row r="780" spans="10:10">
      <c r="J780" s="280"/>
    </row>
    <row r="781" spans="10:10">
      <c r="J781" s="280"/>
    </row>
    <row r="782" spans="10:10">
      <c r="J782" s="280"/>
    </row>
    <row r="783" spans="10:10">
      <c r="J783" s="280"/>
    </row>
    <row r="784" spans="10:10">
      <c r="J784" s="280"/>
    </row>
    <row r="785" spans="10:10">
      <c r="J785" s="280"/>
    </row>
    <row r="786" spans="10:10">
      <c r="J786" s="280"/>
    </row>
    <row r="787" spans="10:10">
      <c r="J787" s="280"/>
    </row>
    <row r="788" spans="10:10">
      <c r="J788" s="280"/>
    </row>
    <row r="789" spans="10:10">
      <c r="J789" s="280"/>
    </row>
    <row r="790" spans="10:10">
      <c r="J790" s="280"/>
    </row>
    <row r="791" spans="10:10">
      <c r="J791" s="280"/>
    </row>
    <row r="792" spans="10:10">
      <c r="J792" s="280"/>
    </row>
    <row r="793" spans="10:10">
      <c r="J793" s="280"/>
    </row>
    <row r="794" spans="10:10">
      <c r="J794" s="280"/>
    </row>
    <row r="795" spans="10:10">
      <c r="J795" s="280"/>
    </row>
    <row r="796" spans="10:10">
      <c r="J796" s="280"/>
    </row>
    <row r="797" spans="10:10">
      <c r="J797" s="280"/>
    </row>
    <row r="798" spans="10:10">
      <c r="J798" s="280"/>
    </row>
    <row r="799" spans="10:10">
      <c r="J799" s="280"/>
    </row>
    <row r="800" spans="10:10">
      <c r="J800" s="280"/>
    </row>
    <row r="801" spans="10:10">
      <c r="J801" s="280"/>
    </row>
    <row r="802" spans="10:10">
      <c r="J802" s="280"/>
    </row>
    <row r="803" spans="10:10">
      <c r="J803" s="280"/>
    </row>
    <row r="804" spans="10:10">
      <c r="J804" s="280"/>
    </row>
    <row r="805" spans="10:10">
      <c r="J805" s="280"/>
    </row>
    <row r="806" spans="10:10">
      <c r="J806" s="280"/>
    </row>
    <row r="807" spans="10:10">
      <c r="J807" s="280"/>
    </row>
    <row r="808" spans="10:10">
      <c r="J808" s="280"/>
    </row>
    <row r="809" spans="10:10">
      <c r="J809" s="280"/>
    </row>
    <row r="810" spans="10:10">
      <c r="J810" s="280"/>
    </row>
    <row r="811" spans="10:10">
      <c r="J811" s="280"/>
    </row>
    <row r="812" spans="10:10">
      <c r="J812" s="280"/>
    </row>
    <row r="813" spans="10:10">
      <c r="J813" s="280"/>
    </row>
    <row r="814" spans="10:10">
      <c r="J814" s="280"/>
    </row>
    <row r="815" spans="10:10">
      <c r="J815" s="280"/>
    </row>
    <row r="816" spans="10:10">
      <c r="J816" s="280"/>
    </row>
    <row r="817" spans="10:10">
      <c r="J817" s="280"/>
    </row>
    <row r="818" spans="10:10">
      <c r="J818" s="280"/>
    </row>
    <row r="819" spans="10:10">
      <c r="J819" s="280"/>
    </row>
    <row r="820" spans="10:10">
      <c r="J820" s="280"/>
    </row>
    <row r="821" spans="10:10">
      <c r="J821" s="280"/>
    </row>
    <row r="822" spans="10:10">
      <c r="J822" s="280"/>
    </row>
    <row r="823" spans="10:10">
      <c r="J823" s="280"/>
    </row>
    <row r="824" spans="10:10">
      <c r="J824" s="280"/>
    </row>
    <row r="825" spans="10:10">
      <c r="J825" s="280"/>
    </row>
    <row r="826" spans="10:10">
      <c r="J826" s="280"/>
    </row>
    <row r="827" spans="10:10">
      <c r="J827" s="280"/>
    </row>
    <row r="828" spans="10:10">
      <c r="J828" s="280"/>
    </row>
    <row r="829" spans="10:10">
      <c r="J829" s="280"/>
    </row>
    <row r="830" spans="10:10">
      <c r="J830" s="280"/>
    </row>
    <row r="831" spans="10:10">
      <c r="J831" s="280"/>
    </row>
    <row r="832" spans="10:10">
      <c r="J832" s="280"/>
    </row>
    <row r="833" spans="10:10">
      <c r="J833" s="280"/>
    </row>
    <row r="834" spans="10:10">
      <c r="J834" s="280"/>
    </row>
    <row r="835" spans="10:10">
      <c r="J835" s="280"/>
    </row>
    <row r="836" spans="10:10">
      <c r="J836" s="280"/>
    </row>
    <row r="837" spans="10:10">
      <c r="J837" s="280"/>
    </row>
    <row r="838" spans="10:10">
      <c r="J838" s="280"/>
    </row>
    <row r="839" spans="10:10">
      <c r="J839" s="280"/>
    </row>
    <row r="840" spans="10:10">
      <c r="J840" s="280"/>
    </row>
    <row r="841" spans="10:10">
      <c r="J841" s="280"/>
    </row>
    <row r="842" spans="10:10">
      <c r="J842" s="280"/>
    </row>
    <row r="843" spans="10:10">
      <c r="J843" s="280"/>
    </row>
    <row r="844" spans="10:10">
      <c r="J844" s="280"/>
    </row>
    <row r="845" spans="10:10">
      <c r="J845" s="280"/>
    </row>
    <row r="846" spans="10:10">
      <c r="J846" s="280"/>
    </row>
    <row r="847" spans="10:10">
      <c r="J847" s="280"/>
    </row>
    <row r="848" spans="10:10">
      <c r="J848" s="280"/>
    </row>
    <row r="849" spans="10:10">
      <c r="J849" s="280"/>
    </row>
    <row r="850" spans="10:10">
      <c r="J850" s="280"/>
    </row>
    <row r="851" spans="10:10">
      <c r="J851" s="280"/>
    </row>
    <row r="852" spans="10:10">
      <c r="J852" s="280"/>
    </row>
    <row r="853" spans="10:10">
      <c r="J853" s="280"/>
    </row>
    <row r="854" spans="10:10">
      <c r="J854" s="280"/>
    </row>
    <row r="855" spans="10:10">
      <c r="J855" s="280"/>
    </row>
    <row r="856" spans="10:10">
      <c r="J856" s="280"/>
    </row>
    <row r="857" spans="10:10">
      <c r="J857" s="280"/>
    </row>
    <row r="858" spans="10:10">
      <c r="J858" s="280"/>
    </row>
    <row r="859" spans="10:10">
      <c r="J859" s="280"/>
    </row>
    <row r="860" spans="10:10">
      <c r="J860" s="280"/>
    </row>
    <row r="861" spans="10:10">
      <c r="J861" s="280"/>
    </row>
    <row r="862" spans="10:10">
      <c r="J862" s="280"/>
    </row>
    <row r="863" spans="10:10">
      <c r="J863" s="280"/>
    </row>
    <row r="864" spans="10:10">
      <c r="J864" s="280"/>
    </row>
    <row r="865" spans="10:10">
      <c r="J865" s="280"/>
    </row>
    <row r="866" spans="10:10">
      <c r="J866" s="280"/>
    </row>
    <row r="867" spans="10:10">
      <c r="J867" s="280"/>
    </row>
    <row r="868" spans="10:10">
      <c r="J868" s="280"/>
    </row>
    <row r="872" spans="10:10">
      <c r="J872" s="285"/>
    </row>
    <row r="873" spans="10:10">
      <c r="J873" s="285"/>
    </row>
    <row r="874" spans="10:10">
      <c r="J874" s="285"/>
    </row>
    <row r="875" spans="10:10">
      <c r="J875" s="285"/>
    </row>
    <row r="876" spans="10:10">
      <c r="J876" s="285"/>
    </row>
    <row r="877" spans="10:10">
      <c r="J877" s="285"/>
    </row>
    <row r="878" spans="10:10">
      <c r="J878" s="285"/>
    </row>
    <row r="879" spans="10:10">
      <c r="J879" s="285"/>
    </row>
    <row r="880" spans="10:10">
      <c r="J880" s="285"/>
    </row>
    <row r="881" spans="10:10">
      <c r="J881" s="285"/>
    </row>
    <row r="882" spans="10:10">
      <c r="J882" s="285"/>
    </row>
    <row r="883" spans="10:10">
      <c r="J883" s="285"/>
    </row>
    <row r="884" spans="10:10">
      <c r="J884" s="285"/>
    </row>
    <row r="885" spans="10:10">
      <c r="J885" s="285"/>
    </row>
    <row r="886" spans="10:10">
      <c r="J886" s="285"/>
    </row>
    <row r="887" spans="10:10">
      <c r="J887" s="285"/>
    </row>
    <row r="1640" spans="10:10">
      <c r="J1640" s="285"/>
    </row>
    <row r="1641" spans="10:10">
      <c r="J1641" s="285"/>
    </row>
    <row r="1642" spans="10:10">
      <c r="J1642" s="285"/>
    </row>
    <row r="1643" spans="10:10">
      <c r="J1643" s="285"/>
    </row>
    <row r="1644" spans="10:10">
      <c r="J1644" s="285"/>
    </row>
    <row r="1645" spans="10:10">
      <c r="J1645" s="285"/>
    </row>
    <row r="1646" spans="10:10">
      <c r="J1646" s="285"/>
    </row>
    <row r="1647" spans="10:10">
      <c r="J1647" s="285"/>
    </row>
    <row r="1648" spans="10:10">
      <c r="J1648" s="285"/>
    </row>
    <row r="1649" spans="10:10">
      <c r="J1649" s="285"/>
    </row>
    <row r="1650" spans="10:10">
      <c r="J1650" s="285"/>
    </row>
    <row r="1651" spans="10:10">
      <c r="J1651" s="285"/>
    </row>
    <row r="1652" spans="10:10">
      <c r="J1652" s="285"/>
    </row>
    <row r="1653" spans="10:10">
      <c r="J1653" s="285"/>
    </row>
    <row r="1654" spans="10:10">
      <c r="J1654" s="285"/>
    </row>
    <row r="1655" spans="10:10">
      <c r="J1655" s="285"/>
    </row>
    <row r="1918" spans="10:10">
      <c r="J1918" s="280"/>
    </row>
    <row r="1919" spans="10:10">
      <c r="J1919" s="280"/>
    </row>
    <row r="1920" spans="10:10">
      <c r="J1920" s="288"/>
    </row>
    <row r="1921" spans="10:10">
      <c r="J1921" s="280"/>
    </row>
    <row r="1922" spans="10:10">
      <c r="J1922" s="280"/>
    </row>
    <row r="1923" spans="10:10">
      <c r="J1923" s="280"/>
    </row>
    <row r="1924" spans="10:10">
      <c r="J1924" s="280"/>
    </row>
    <row r="1925" spans="10:10">
      <c r="J1925" s="280"/>
    </row>
    <row r="1926" spans="10:10">
      <c r="J1926" s="280"/>
    </row>
    <row r="1927" spans="10:10">
      <c r="J1927" s="280"/>
    </row>
    <row r="1928" spans="10:10">
      <c r="J1928" s="280"/>
    </row>
    <row r="1929" spans="10:10">
      <c r="J1929" s="280"/>
    </row>
    <row r="1930" spans="10:10">
      <c r="J1930" s="280"/>
    </row>
    <row r="1931" spans="10:10">
      <c r="J1931" s="280"/>
    </row>
    <row r="1932" spans="10:10">
      <c r="J1932" s="280"/>
    </row>
    <row r="1933" spans="10:10">
      <c r="J1933" s="280"/>
    </row>
    <row r="1934" spans="10:10">
      <c r="J1934" s="280"/>
    </row>
    <row r="1935" spans="10:10">
      <c r="J1935" s="280"/>
    </row>
    <row r="1936" spans="10:10">
      <c r="J1936" s="280"/>
    </row>
    <row r="1937" spans="10:10">
      <c r="J1937" s="280"/>
    </row>
    <row r="1938" spans="10:10">
      <c r="J1938" s="280"/>
    </row>
    <row r="1939" spans="10:10">
      <c r="J1939" s="280"/>
    </row>
    <row r="1940" spans="10:10">
      <c r="J1940" s="280"/>
    </row>
    <row r="1941" spans="10:10">
      <c r="J1941" s="280"/>
    </row>
    <row r="1942" spans="10:10">
      <c r="J1942" s="280"/>
    </row>
    <row r="1943" spans="10:10">
      <c r="J1943" s="280"/>
    </row>
    <row r="1944" spans="10:10">
      <c r="J1944" s="280"/>
    </row>
    <row r="1945" spans="10:10">
      <c r="J1945" s="280"/>
    </row>
    <row r="1946" spans="10:10">
      <c r="J1946" s="280"/>
    </row>
    <row r="1947" spans="10:10">
      <c r="J1947" s="280"/>
    </row>
    <row r="1948" spans="10:10">
      <c r="J1948" s="280"/>
    </row>
    <row r="1949" spans="10:10">
      <c r="J1949" s="280"/>
    </row>
    <row r="1950" spans="10:10">
      <c r="J1950" s="280"/>
    </row>
    <row r="1951" spans="10:10">
      <c r="J1951" s="280"/>
    </row>
    <row r="1952" spans="10:10">
      <c r="J1952" s="280"/>
    </row>
    <row r="1953" spans="10:10">
      <c r="J1953" s="280"/>
    </row>
    <row r="1954" spans="10:10">
      <c r="J1954" s="280"/>
    </row>
    <row r="1955" spans="10:10">
      <c r="J1955" s="280"/>
    </row>
    <row r="1956" spans="10:10">
      <c r="J1956" s="280"/>
    </row>
    <row r="1957" spans="10:10">
      <c r="J1957" s="280"/>
    </row>
    <row r="1958" spans="10:10">
      <c r="J1958" s="280"/>
    </row>
    <row r="1959" spans="10:10">
      <c r="J1959" s="280"/>
    </row>
    <row r="1960" spans="10:10">
      <c r="J1960" s="280"/>
    </row>
    <row r="1961" spans="10:10">
      <c r="J1961" s="280"/>
    </row>
    <row r="1962" spans="10:10">
      <c r="J1962" s="280"/>
    </row>
    <row r="1963" spans="10:10">
      <c r="J1963" s="280"/>
    </row>
    <row r="1964" spans="10:10">
      <c r="J1964" s="280"/>
    </row>
    <row r="1965" spans="10:10">
      <c r="J1965" s="280"/>
    </row>
    <row r="1966" spans="10:10">
      <c r="J1966" s="280"/>
    </row>
    <row r="1967" spans="10:10">
      <c r="J1967" s="280"/>
    </row>
    <row r="1968" spans="10:10">
      <c r="J1968" s="280"/>
    </row>
    <row r="1969" spans="10:10">
      <c r="J1969" s="280"/>
    </row>
    <row r="1970" spans="10:10">
      <c r="J1970" s="280"/>
    </row>
    <row r="1971" spans="10:10">
      <c r="J1971" s="280"/>
    </row>
    <row r="1972" spans="10:10">
      <c r="J1972" s="286"/>
    </row>
    <row r="1973" spans="10:10">
      <c r="J1973" s="286"/>
    </row>
    <row r="1974" spans="10:10">
      <c r="J1974" s="286"/>
    </row>
    <row r="1975" spans="10:10">
      <c r="J1975" s="280"/>
    </row>
    <row r="1976" spans="10:10">
      <c r="J1976" s="280"/>
    </row>
    <row r="1977" spans="10:10">
      <c r="J1977" s="280"/>
    </row>
    <row r="1978" spans="10:10">
      <c r="J1978" s="280"/>
    </row>
    <row r="1979" spans="10:10">
      <c r="J1979" s="280"/>
    </row>
    <row r="1980" spans="10:10">
      <c r="J1980" s="280"/>
    </row>
    <row r="1981" spans="10:10">
      <c r="J1981" s="280"/>
    </row>
    <row r="1982" spans="10:10">
      <c r="J1982" s="280"/>
    </row>
    <row r="1983" spans="10:10">
      <c r="J1983" s="280"/>
    </row>
    <row r="1984" spans="10:10">
      <c r="J1984" s="280"/>
    </row>
    <row r="1985" spans="10:10">
      <c r="J1985" s="280"/>
    </row>
    <row r="1986" spans="10:10">
      <c r="J1986" s="280"/>
    </row>
    <row r="1987" spans="10:10">
      <c r="J1987" s="280"/>
    </row>
    <row r="1988" spans="10:10">
      <c r="J1988" s="280"/>
    </row>
    <row r="1989" spans="10:10">
      <c r="J1989" s="280"/>
    </row>
    <row r="1990" spans="10:10">
      <c r="J1990" s="280"/>
    </row>
    <row r="1991" spans="10:10">
      <c r="J1991" s="280"/>
    </row>
    <row r="1992" spans="10:10">
      <c r="J1992" s="280"/>
    </row>
    <row r="1993" spans="10:10">
      <c r="J1993" s="280"/>
    </row>
    <row r="1994" spans="10:10">
      <c r="J1994" s="280"/>
    </row>
    <row r="1995" spans="10:10">
      <c r="J1995" s="280"/>
    </row>
    <row r="1996" spans="10:10">
      <c r="J1996" s="280"/>
    </row>
    <row r="1997" spans="10:10">
      <c r="J1997" s="280"/>
    </row>
    <row r="1998" spans="10:10">
      <c r="J1998" s="280"/>
    </row>
    <row r="1999" spans="10:10">
      <c r="J1999" s="280"/>
    </row>
    <row r="2000" spans="10:10">
      <c r="J2000" s="280"/>
    </row>
    <row r="2001" spans="10:10">
      <c r="J2001" s="280"/>
    </row>
    <row r="2002" spans="10:10">
      <c r="J2002" s="280"/>
    </row>
    <row r="2003" spans="10:10">
      <c r="J2003" s="280"/>
    </row>
    <row r="2004" spans="10:10">
      <c r="J2004" s="280"/>
    </row>
    <row r="2005" spans="10:10">
      <c r="J2005" s="280"/>
    </row>
    <row r="2006" spans="10:10">
      <c r="J2006" s="280"/>
    </row>
    <row r="2007" spans="10:10">
      <c r="J2007" s="280"/>
    </row>
    <row r="2008" spans="10:10">
      <c r="J2008" s="280"/>
    </row>
    <row r="2009" spans="10:10">
      <c r="J2009" s="280"/>
    </row>
    <row r="2010" spans="10:10">
      <c r="J2010" s="280"/>
    </row>
    <row r="2011" spans="10:10">
      <c r="J2011" s="280"/>
    </row>
    <row r="2012" spans="10:10">
      <c r="J2012" s="280"/>
    </row>
    <row r="2013" spans="10:10">
      <c r="J2013" s="280"/>
    </row>
    <row r="2014" spans="10:10">
      <c r="J2014" s="280"/>
    </row>
    <row r="2015" spans="10:10">
      <c r="J2015" s="280"/>
    </row>
    <row r="2016" spans="10:10">
      <c r="J2016" s="280"/>
    </row>
    <row r="2017" spans="10:10">
      <c r="J2017" s="280"/>
    </row>
    <row r="2018" spans="10:10">
      <c r="J2018" s="280"/>
    </row>
    <row r="2019" spans="10:10">
      <c r="J2019" s="280"/>
    </row>
    <row r="2020" spans="10:10">
      <c r="J2020" s="280"/>
    </row>
    <row r="2021" spans="10:10">
      <c r="J2021" s="280"/>
    </row>
    <row r="2022" spans="10:10">
      <c r="J2022" s="280"/>
    </row>
    <row r="2023" spans="10:10">
      <c r="J2023" s="280"/>
    </row>
    <row r="2024" spans="10:10">
      <c r="J2024" s="280"/>
    </row>
    <row r="2025" spans="10:10">
      <c r="J2025" s="280"/>
    </row>
    <row r="2026" spans="10:10">
      <c r="J2026" s="280"/>
    </row>
    <row r="2027" spans="10:10">
      <c r="J2027" s="280"/>
    </row>
    <row r="2028" spans="10:10">
      <c r="J2028" s="280"/>
    </row>
    <row r="2029" spans="10:10">
      <c r="J2029" s="280"/>
    </row>
    <row r="2030" spans="10:10">
      <c r="J2030" s="280"/>
    </row>
    <row r="2031" spans="10:10">
      <c r="J2031" s="280"/>
    </row>
    <row r="2032" spans="10:10">
      <c r="J2032" s="280"/>
    </row>
    <row r="2033" spans="10:10">
      <c r="J2033" s="280"/>
    </row>
    <row r="2034" spans="10:10">
      <c r="J2034" s="280"/>
    </row>
    <row r="2035" spans="10:10">
      <c r="J2035" s="280"/>
    </row>
    <row r="2036" spans="10:10">
      <c r="J2036" s="280"/>
    </row>
    <row r="2037" spans="10:10">
      <c r="J2037" s="280"/>
    </row>
    <row r="2038" spans="10:10">
      <c r="J2038" s="280"/>
    </row>
    <row r="2039" spans="10:10">
      <c r="J2039" s="280"/>
    </row>
    <row r="2040" spans="10:10">
      <c r="J2040" s="280"/>
    </row>
    <row r="2041" spans="10:10">
      <c r="J2041" s="280"/>
    </row>
    <row r="2042" spans="10:10">
      <c r="J2042" s="280"/>
    </row>
    <row r="2043" spans="10:10">
      <c r="J2043" s="280"/>
    </row>
    <row r="2044" spans="10:10">
      <c r="J2044" s="280"/>
    </row>
    <row r="2045" spans="10:10">
      <c r="J2045" s="280"/>
    </row>
    <row r="2046" spans="10:10">
      <c r="J2046" s="280"/>
    </row>
    <row r="2047" spans="10:10">
      <c r="J2047" s="280"/>
    </row>
    <row r="2048" spans="10:10">
      <c r="J2048" s="280"/>
    </row>
    <row r="2049" spans="10:10">
      <c r="J2049" s="280"/>
    </row>
    <row r="2050" spans="10:10">
      <c r="J2050" s="280"/>
    </row>
    <row r="2051" spans="10:10">
      <c r="J2051" s="280"/>
    </row>
    <row r="2052" spans="10:10">
      <c r="J2052" s="280"/>
    </row>
    <row r="2053" spans="10:10">
      <c r="J2053" s="280"/>
    </row>
    <row r="2054" spans="10:10">
      <c r="J2054" s="280"/>
    </row>
    <row r="2055" spans="10:10">
      <c r="J2055" s="280"/>
    </row>
    <row r="2056" spans="10:10">
      <c r="J2056" s="280"/>
    </row>
    <row r="2057" spans="10:10">
      <c r="J2057" s="280"/>
    </row>
    <row r="2058" spans="10:10">
      <c r="J2058" s="280"/>
    </row>
    <row r="2059" spans="10:10">
      <c r="J2059" s="280"/>
    </row>
    <row r="2060" spans="10:10">
      <c r="J2060" s="280"/>
    </row>
    <row r="2061" spans="10:10">
      <c r="J2061" s="280"/>
    </row>
    <row r="2062" spans="10:10">
      <c r="J2062" s="280"/>
    </row>
    <row r="2063" spans="10:10">
      <c r="J2063" s="280"/>
    </row>
    <row r="2064" spans="10:10">
      <c r="J2064" s="280"/>
    </row>
    <row r="2065" spans="10:10">
      <c r="J2065" s="280"/>
    </row>
    <row r="2066" spans="10:10">
      <c r="J2066" s="280"/>
    </row>
    <row r="2067" spans="10:10">
      <c r="J2067" s="280"/>
    </row>
    <row r="2068" spans="10:10">
      <c r="J2068" s="280"/>
    </row>
    <row r="2069" spans="10:10">
      <c r="J2069" s="280"/>
    </row>
    <row r="2070" spans="10:10">
      <c r="J2070" s="280"/>
    </row>
    <row r="2071" spans="10:10">
      <c r="J2071" s="280"/>
    </row>
    <row r="2072" spans="10:10">
      <c r="J2072" s="280"/>
    </row>
    <row r="2073" spans="10:10">
      <c r="J2073" s="280"/>
    </row>
    <row r="2074" spans="10:10">
      <c r="J2074" s="280"/>
    </row>
    <row r="2075" spans="10:10">
      <c r="J2075" s="280"/>
    </row>
    <row r="2076" spans="10:10">
      <c r="J2076" s="280"/>
    </row>
    <row r="2077" spans="10:10">
      <c r="J2077" s="280"/>
    </row>
    <row r="2078" spans="10:10">
      <c r="J2078" s="280"/>
    </row>
    <row r="2079" spans="10:10">
      <c r="J2079" s="280"/>
    </row>
    <row r="2080" spans="10:10">
      <c r="J2080" s="280"/>
    </row>
    <row r="2081" spans="10:10">
      <c r="J2081" s="280"/>
    </row>
    <row r="2082" spans="10:10">
      <c r="J2082" s="280"/>
    </row>
    <row r="2083" spans="10:10">
      <c r="J2083" s="280"/>
    </row>
    <row r="2084" spans="10:10">
      <c r="J2084" s="280"/>
    </row>
    <row r="2085" spans="10:10">
      <c r="J2085" s="280"/>
    </row>
    <row r="2086" spans="10:10">
      <c r="J2086" s="280"/>
    </row>
    <row r="2087" spans="10:10">
      <c r="J2087" s="280"/>
    </row>
    <row r="2088" spans="10:10">
      <c r="J2088" s="280"/>
    </row>
    <row r="2089" spans="10:10">
      <c r="J2089" s="280"/>
    </row>
    <row r="2090" spans="10:10">
      <c r="J2090" s="280"/>
    </row>
    <row r="2091" spans="10:10">
      <c r="J2091" s="280"/>
    </row>
    <row r="2092" spans="10:10">
      <c r="J2092" s="280"/>
    </row>
    <row r="2093" spans="10:10">
      <c r="J2093" s="280"/>
    </row>
    <row r="2094" spans="10:10">
      <c r="J2094" s="280"/>
    </row>
    <row r="2095" spans="10:10">
      <c r="J2095" s="280"/>
    </row>
    <row r="2096" spans="10:10">
      <c r="J2096" s="280"/>
    </row>
    <row r="2097" spans="10:10">
      <c r="J2097" s="280"/>
    </row>
    <row r="2098" spans="10:10">
      <c r="J2098" s="280"/>
    </row>
    <row r="2099" spans="10:10">
      <c r="J2099" s="280"/>
    </row>
    <row r="2100" spans="10:10">
      <c r="J2100" s="280"/>
    </row>
    <row r="2101" spans="10:10">
      <c r="J2101" s="280"/>
    </row>
    <row r="2102" spans="10:10">
      <c r="J2102" s="280"/>
    </row>
    <row r="2103" spans="10:10">
      <c r="J2103" s="280"/>
    </row>
    <row r="2104" spans="10:10">
      <c r="J2104" s="280"/>
    </row>
    <row r="2105" spans="10:10">
      <c r="J2105" s="280"/>
    </row>
    <row r="2106" spans="10:10">
      <c r="J2106" s="280"/>
    </row>
    <row r="2107" spans="10:10">
      <c r="J2107" s="280"/>
    </row>
    <row r="2108" spans="10:10">
      <c r="J2108" s="280"/>
    </row>
    <row r="2109" spans="10:10">
      <c r="J2109" s="280"/>
    </row>
    <row r="2110" spans="10:10">
      <c r="J2110" s="280"/>
    </row>
    <row r="2111" spans="10:10">
      <c r="J2111" s="280"/>
    </row>
    <row r="2112" spans="10:10">
      <c r="J2112" s="280"/>
    </row>
    <row r="2113" spans="10:10">
      <c r="J2113" s="280"/>
    </row>
    <row r="2114" spans="10:10">
      <c r="J2114" s="280"/>
    </row>
    <row r="2115" spans="10:10">
      <c r="J2115" s="280"/>
    </row>
    <row r="2116" spans="10:10">
      <c r="J2116" s="280"/>
    </row>
    <row r="2117" spans="10:10">
      <c r="J2117" s="280"/>
    </row>
    <row r="2118" spans="10:10">
      <c r="J2118" s="280"/>
    </row>
    <row r="2119" spans="10:10">
      <c r="J2119" s="280"/>
    </row>
    <row r="2120" spans="10:10">
      <c r="J2120" s="280"/>
    </row>
    <row r="2121" spans="10:10">
      <c r="J2121" s="280"/>
    </row>
    <row r="2122" spans="10:10">
      <c r="J2122" s="280"/>
    </row>
    <row r="2123" spans="10:10">
      <c r="J2123" s="280"/>
    </row>
    <row r="2124" spans="10:10">
      <c r="J2124" s="280"/>
    </row>
    <row r="2125" spans="10:10">
      <c r="J2125" s="280"/>
    </row>
    <row r="2126" spans="10:10">
      <c r="J2126" s="280"/>
    </row>
    <row r="2127" spans="10:10">
      <c r="J2127" s="280"/>
    </row>
    <row r="2128" spans="10:10">
      <c r="J2128" s="280"/>
    </row>
    <row r="2129" spans="10:10">
      <c r="J2129" s="280"/>
    </row>
    <row r="2130" spans="10:10">
      <c r="J2130" s="280"/>
    </row>
    <row r="2131" spans="10:10">
      <c r="J2131" s="280"/>
    </row>
    <row r="2132" spans="10:10">
      <c r="J2132" s="280"/>
    </row>
    <row r="2133" spans="10:10">
      <c r="J2133" s="280"/>
    </row>
    <row r="2134" spans="10:10">
      <c r="J2134" s="280"/>
    </row>
    <row r="2135" spans="10:10">
      <c r="J2135" s="280"/>
    </row>
    <row r="2136" spans="10:10">
      <c r="J2136" s="280"/>
    </row>
    <row r="2137" spans="10:10">
      <c r="J2137" s="280"/>
    </row>
    <row r="2138" spans="10:10">
      <c r="J2138" s="280"/>
    </row>
    <row r="2139" spans="10:10">
      <c r="J2139" s="280"/>
    </row>
    <row r="2140" spans="10:10">
      <c r="J2140" s="280"/>
    </row>
    <row r="2141" spans="10:10">
      <c r="J2141" s="280"/>
    </row>
    <row r="2142" spans="10:10">
      <c r="J2142" s="280"/>
    </row>
    <row r="2143" spans="10:10">
      <c r="J2143" s="280"/>
    </row>
    <row r="2144" spans="10:10">
      <c r="J2144" s="280"/>
    </row>
    <row r="2145" spans="10:10">
      <c r="J2145" s="280"/>
    </row>
    <row r="2146" spans="10:10">
      <c r="J2146" s="280"/>
    </row>
    <row r="2147" spans="10:10">
      <c r="J2147" s="280"/>
    </row>
    <row r="2148" spans="10:10">
      <c r="J2148" s="280"/>
    </row>
    <row r="2149" spans="10:10">
      <c r="J2149" s="280"/>
    </row>
    <row r="2150" spans="10:10">
      <c r="J2150" s="280"/>
    </row>
    <row r="2151" spans="10:10">
      <c r="J2151" s="280"/>
    </row>
    <row r="2152" spans="10:10">
      <c r="J2152" s="280"/>
    </row>
    <row r="2153" spans="10:10">
      <c r="J2153" s="280"/>
    </row>
    <row r="2154" spans="10:10">
      <c r="J2154" s="280"/>
    </row>
    <row r="2155" spans="10:10">
      <c r="J2155" s="280"/>
    </row>
    <row r="2156" spans="10:10">
      <c r="J2156" s="280"/>
    </row>
    <row r="2157" spans="10:10">
      <c r="J2157" s="280"/>
    </row>
    <row r="2158" spans="10:10">
      <c r="J2158" s="280"/>
    </row>
    <row r="2159" spans="10:10">
      <c r="J2159" s="280"/>
    </row>
    <row r="2160" spans="10:10">
      <c r="J2160" s="280"/>
    </row>
    <row r="2161" spans="10:10">
      <c r="J2161" s="280"/>
    </row>
    <row r="2162" spans="10:10">
      <c r="J2162" s="280"/>
    </row>
    <row r="2163" spans="10:10">
      <c r="J2163" s="280"/>
    </row>
    <row r="2164" spans="10:10">
      <c r="J2164" s="280"/>
    </row>
    <row r="2165" spans="10:10">
      <c r="J2165" s="280"/>
    </row>
    <row r="2166" spans="10:10">
      <c r="J2166" s="280"/>
    </row>
    <row r="2167" spans="10:10">
      <c r="J2167" s="280"/>
    </row>
    <row r="2168" spans="10:10">
      <c r="J2168" s="280"/>
    </row>
    <row r="2169" spans="10:10">
      <c r="J2169" s="280"/>
    </row>
    <row r="2170" spans="10:10">
      <c r="J2170" s="280"/>
    </row>
    <row r="2171" spans="10:10">
      <c r="J2171" s="280"/>
    </row>
    <row r="2172" spans="10:10">
      <c r="J2172" s="280"/>
    </row>
    <row r="2173" spans="10:10">
      <c r="J2173" s="280"/>
    </row>
    <row r="2174" spans="10:10">
      <c r="J2174" s="280"/>
    </row>
    <row r="2175" spans="10:10">
      <c r="J2175" s="280"/>
    </row>
    <row r="2176" spans="10:10">
      <c r="J2176" s="280"/>
    </row>
    <row r="2177" spans="10:10">
      <c r="J2177" s="280"/>
    </row>
    <row r="2178" spans="10:10">
      <c r="J2178" s="280"/>
    </row>
    <row r="2179" spans="10:10">
      <c r="J2179" s="280"/>
    </row>
    <row r="2180" spans="10:10">
      <c r="J2180" s="280"/>
    </row>
    <row r="2181" spans="10:10">
      <c r="J2181" s="280"/>
    </row>
    <row r="2182" spans="10:10">
      <c r="J2182" s="280"/>
    </row>
    <row r="2183" spans="10:10">
      <c r="J2183" s="280"/>
    </row>
    <row r="2184" spans="10:10">
      <c r="J2184" s="280"/>
    </row>
    <row r="2185" spans="10:10">
      <c r="J2185" s="280"/>
    </row>
    <row r="2186" spans="10:10">
      <c r="J2186" s="280"/>
    </row>
    <row r="2187" spans="10:10">
      <c r="J2187" s="280"/>
    </row>
    <row r="2188" spans="10:10">
      <c r="J2188" s="280"/>
    </row>
    <row r="2189" spans="10:10">
      <c r="J2189" s="280"/>
    </row>
    <row r="2190" spans="10:10">
      <c r="J2190" s="280"/>
    </row>
    <row r="2191" spans="10:10">
      <c r="J2191" s="280"/>
    </row>
    <row r="2192" spans="10:10">
      <c r="J2192" s="280"/>
    </row>
    <row r="2193" spans="10:10">
      <c r="J2193" s="280"/>
    </row>
    <row r="2194" spans="10:10">
      <c r="J2194" s="280"/>
    </row>
    <row r="2195" spans="10:10">
      <c r="J2195" s="280"/>
    </row>
    <row r="2196" spans="10:10">
      <c r="J2196" s="280"/>
    </row>
    <row r="2197" spans="10:10">
      <c r="J2197" s="280"/>
    </row>
    <row r="2198" spans="10:10">
      <c r="J2198" s="280"/>
    </row>
    <row r="2199" spans="10:10">
      <c r="J2199" s="280"/>
    </row>
    <row r="2200" spans="10:10">
      <c r="J2200" s="280"/>
    </row>
    <row r="2201" spans="10:10">
      <c r="J2201" s="280"/>
    </row>
    <row r="2202" spans="10:10">
      <c r="J2202" s="280"/>
    </row>
    <row r="2203" spans="10:10">
      <c r="J2203" s="280"/>
    </row>
    <row r="2204" spans="10:10">
      <c r="J2204" s="280"/>
    </row>
    <row r="2205" spans="10:10">
      <c r="J2205" s="280"/>
    </row>
    <row r="2206" spans="10:10">
      <c r="J2206" s="280"/>
    </row>
    <row r="2207" spans="10:10">
      <c r="J2207" s="280"/>
    </row>
    <row r="2208" spans="10:10">
      <c r="J2208" s="280"/>
    </row>
    <row r="2209" spans="10:10">
      <c r="J2209" s="280"/>
    </row>
    <row r="2210" spans="10:10">
      <c r="J2210" s="280"/>
    </row>
    <row r="2211" spans="10:10">
      <c r="J2211" s="280"/>
    </row>
    <row r="2212" spans="10:10">
      <c r="J2212" s="280"/>
    </row>
    <row r="2213" spans="10:10">
      <c r="J2213" s="280"/>
    </row>
    <row r="2214" spans="10:10">
      <c r="J2214" s="280"/>
    </row>
    <row r="2215" spans="10:10">
      <c r="J2215" s="280"/>
    </row>
    <row r="2216" spans="10:10">
      <c r="J2216" s="280"/>
    </row>
    <row r="2217" spans="10:10">
      <c r="J2217" s="280"/>
    </row>
    <row r="2218" spans="10:10">
      <c r="J2218" s="280"/>
    </row>
    <row r="2219" spans="10:10">
      <c r="J2219" s="280"/>
    </row>
    <row r="2220" spans="10:10">
      <c r="J2220" s="280"/>
    </row>
    <row r="2221" spans="10:10">
      <c r="J2221" s="280"/>
    </row>
    <row r="2222" spans="10:10">
      <c r="J2222" s="280"/>
    </row>
    <row r="2223" spans="10:10">
      <c r="J2223" s="280"/>
    </row>
    <row r="2224" spans="10:10">
      <c r="J2224" s="280"/>
    </row>
    <row r="2225" spans="10:10">
      <c r="J2225" s="280"/>
    </row>
    <row r="2226" spans="10:10">
      <c r="J2226" s="280"/>
    </row>
    <row r="2227" spans="10:10">
      <c r="J2227" s="280"/>
    </row>
    <row r="2228" spans="10:10">
      <c r="J2228" s="280"/>
    </row>
    <row r="2229" spans="10:10">
      <c r="J2229" s="280"/>
    </row>
    <row r="2230" spans="10:10">
      <c r="J2230" s="280"/>
    </row>
    <row r="2231" spans="10:10">
      <c r="J2231" s="280"/>
    </row>
    <row r="2232" spans="10:10">
      <c r="J2232" s="280"/>
    </row>
    <row r="2233" spans="10:10">
      <c r="J2233" s="280"/>
    </row>
    <row r="2234" spans="10:10">
      <c r="J2234" s="280"/>
    </row>
    <row r="2235" spans="10:10">
      <c r="J2235" s="280"/>
    </row>
    <row r="2236" spans="10:10">
      <c r="J2236" s="280"/>
    </row>
    <row r="2237" spans="10:10">
      <c r="J2237" s="280"/>
    </row>
    <row r="2238" spans="10:10">
      <c r="J2238" s="280"/>
    </row>
    <row r="2239" spans="10:10">
      <c r="J2239" s="280"/>
    </row>
    <row r="2240" spans="10:10">
      <c r="J2240" s="280"/>
    </row>
    <row r="2241" spans="10:10">
      <c r="J2241" s="280"/>
    </row>
    <row r="2242" spans="10:10">
      <c r="J2242" s="280"/>
    </row>
    <row r="2243" spans="10:10">
      <c r="J2243" s="280"/>
    </row>
    <row r="2244" spans="10:10">
      <c r="J2244" s="280"/>
    </row>
    <row r="2245" spans="10:10">
      <c r="J2245" s="280"/>
    </row>
    <row r="2246" spans="10:10">
      <c r="J2246" s="280"/>
    </row>
    <row r="2247" spans="10:10">
      <c r="J2247" s="280"/>
    </row>
    <row r="2248" spans="10:10">
      <c r="J2248" s="280"/>
    </row>
    <row r="2249" spans="10:10">
      <c r="J2249" s="280"/>
    </row>
    <row r="2250" spans="10:10">
      <c r="J2250" s="280"/>
    </row>
    <row r="2251" spans="10:10">
      <c r="J2251" s="280"/>
    </row>
    <row r="2252" spans="10:10">
      <c r="J2252" s="280"/>
    </row>
    <row r="2253" spans="10:10">
      <c r="J2253" s="280"/>
    </row>
    <row r="2254" spans="10:10">
      <c r="J2254" s="280"/>
    </row>
    <row r="2255" spans="10:10">
      <c r="J2255" s="280"/>
    </row>
    <row r="2256" spans="10:10">
      <c r="J2256" s="280"/>
    </row>
    <row r="2257" spans="10:10">
      <c r="J2257" s="280"/>
    </row>
    <row r="2258" spans="10:10">
      <c r="J2258" s="280"/>
    </row>
    <row r="2259" spans="10:10">
      <c r="J2259" s="280"/>
    </row>
    <row r="2260" spans="10:10">
      <c r="J2260" s="280"/>
    </row>
    <row r="2261" spans="10:10">
      <c r="J2261" s="280"/>
    </row>
    <row r="2262" spans="10:10">
      <c r="J2262" s="280"/>
    </row>
    <row r="2263" spans="10:10">
      <c r="J2263" s="280"/>
    </row>
    <row r="2264" spans="10:10">
      <c r="J2264" s="280"/>
    </row>
    <row r="2265" spans="10:10">
      <c r="J2265" s="280"/>
    </row>
    <row r="2266" spans="10:10">
      <c r="J2266" s="280"/>
    </row>
    <row r="2267" spans="10:10">
      <c r="J2267" s="280"/>
    </row>
    <row r="2268" spans="10:10">
      <c r="J2268" s="280"/>
    </row>
    <row r="2269" spans="10:10">
      <c r="J2269" s="280"/>
    </row>
    <row r="2270" spans="10:10">
      <c r="J2270" s="280"/>
    </row>
    <row r="2271" spans="10:10">
      <c r="J2271" s="280"/>
    </row>
    <row r="2272" spans="10:10">
      <c r="J2272" s="280"/>
    </row>
    <row r="2273" spans="10:10">
      <c r="J2273" s="280"/>
    </row>
    <row r="2274" spans="10:10">
      <c r="J2274" s="280"/>
    </row>
    <row r="2275" spans="10:10">
      <c r="J2275" s="280"/>
    </row>
    <row r="2276" spans="10:10">
      <c r="J2276" s="280"/>
    </row>
    <row r="2277" spans="10:10">
      <c r="J2277" s="280"/>
    </row>
    <row r="2278" spans="10:10">
      <c r="J2278" s="280"/>
    </row>
    <row r="2279" spans="10:10">
      <c r="J2279" s="280"/>
    </row>
    <row r="2280" spans="10:10">
      <c r="J2280" s="280"/>
    </row>
    <row r="2281" spans="10:10">
      <c r="J2281" s="280"/>
    </row>
    <row r="2282" spans="10:10">
      <c r="J2282" s="280"/>
    </row>
    <row r="2283" spans="10:10">
      <c r="J2283" s="280"/>
    </row>
    <row r="2284" spans="10:10">
      <c r="J2284" s="280"/>
    </row>
    <row r="2285" spans="10:10">
      <c r="J2285" s="280"/>
    </row>
    <row r="2286" spans="10:10">
      <c r="J2286" s="280"/>
    </row>
    <row r="2287" spans="10:10">
      <c r="J2287" s="280"/>
    </row>
    <row r="2288" spans="10:10">
      <c r="J2288" s="280"/>
    </row>
    <row r="2289" spans="10:10">
      <c r="J2289" s="280"/>
    </row>
    <row r="2290" spans="10:10">
      <c r="J2290" s="280"/>
    </row>
    <row r="2291" spans="10:10">
      <c r="J2291" s="280"/>
    </row>
    <row r="2292" spans="10:10">
      <c r="J2292" s="280"/>
    </row>
    <row r="2293" spans="10:10">
      <c r="J2293" s="280"/>
    </row>
    <row r="2294" spans="10:10">
      <c r="J2294" s="280"/>
    </row>
    <row r="2295" spans="10:10">
      <c r="J2295" s="280"/>
    </row>
    <row r="2296" spans="10:10">
      <c r="J2296" s="280"/>
    </row>
    <row r="2297" spans="10:10">
      <c r="J2297" s="280"/>
    </row>
    <row r="2298" spans="10:10">
      <c r="J2298" s="280"/>
    </row>
    <row r="2299" spans="10:10">
      <c r="J2299" s="280"/>
    </row>
    <row r="2300" spans="10:10">
      <c r="J2300" s="280"/>
    </row>
    <row r="2301" spans="10:10">
      <c r="J2301" s="280"/>
    </row>
    <row r="2302" spans="10:10">
      <c r="J2302" s="280"/>
    </row>
    <row r="2303" spans="10:10">
      <c r="J2303" s="280"/>
    </row>
    <row r="2304" spans="10:10">
      <c r="J2304" s="280"/>
    </row>
    <row r="2305" spans="10:10">
      <c r="J2305" s="280"/>
    </row>
    <row r="2306" spans="10:10">
      <c r="J2306" s="280"/>
    </row>
    <row r="2307" spans="10:10">
      <c r="J2307" s="280"/>
    </row>
    <row r="2308" spans="10:10">
      <c r="J2308" s="280"/>
    </row>
    <row r="2309" spans="10:10">
      <c r="J2309" s="280"/>
    </row>
    <row r="2310" spans="10:10">
      <c r="J2310" s="280"/>
    </row>
    <row r="2311" spans="10:10">
      <c r="J2311" s="280"/>
    </row>
    <row r="2312" spans="10:10">
      <c r="J2312" s="280"/>
    </row>
    <row r="2313" spans="10:10">
      <c r="J2313" s="280"/>
    </row>
    <row r="2314" spans="10:10">
      <c r="J2314" s="280"/>
    </row>
    <row r="2315" spans="10:10">
      <c r="J2315" s="280"/>
    </row>
    <row r="2316" spans="10:10">
      <c r="J2316" s="280"/>
    </row>
    <row r="2317" spans="10:10">
      <c r="J2317" s="280"/>
    </row>
    <row r="2318" spans="10:10">
      <c r="J2318" s="280"/>
    </row>
    <row r="2319" spans="10:10">
      <c r="J2319" s="280"/>
    </row>
    <row r="2320" spans="10:10">
      <c r="J2320" s="280"/>
    </row>
    <row r="2321" spans="10:10">
      <c r="J2321" s="280"/>
    </row>
    <row r="2322" spans="10:10">
      <c r="J2322" s="280"/>
    </row>
    <row r="2323" spans="10:10">
      <c r="J2323" s="280"/>
    </row>
    <row r="2324" spans="10:10">
      <c r="J2324" s="280"/>
    </row>
    <row r="2325" spans="10:10">
      <c r="J2325" s="280"/>
    </row>
    <row r="2326" spans="10:10">
      <c r="J2326" s="280"/>
    </row>
    <row r="2327" spans="10:10">
      <c r="J2327" s="280"/>
    </row>
    <row r="2328" spans="10:10">
      <c r="J2328" s="280"/>
    </row>
    <row r="2329" spans="10:10">
      <c r="J2329" s="280"/>
    </row>
    <row r="2330" spans="10:10">
      <c r="J2330" s="280"/>
    </row>
    <row r="2331" spans="10:10">
      <c r="J2331" s="280"/>
    </row>
    <row r="2332" spans="10:10">
      <c r="J2332" s="280"/>
    </row>
    <row r="2333" spans="10:10">
      <c r="J2333" s="280"/>
    </row>
    <row r="2334" spans="10:10">
      <c r="J2334" s="280"/>
    </row>
    <row r="2335" spans="10:10">
      <c r="J2335" s="280"/>
    </row>
    <row r="2336" spans="10:10">
      <c r="J2336" s="280"/>
    </row>
    <row r="2337" spans="10:10">
      <c r="J2337" s="280"/>
    </row>
    <row r="2338" spans="10:10">
      <c r="J2338" s="280"/>
    </row>
    <row r="2339" spans="10:10">
      <c r="J2339" s="280"/>
    </row>
    <row r="2340" spans="10:10">
      <c r="J2340" s="280"/>
    </row>
    <row r="2341" spans="10:10">
      <c r="J2341" s="280"/>
    </row>
    <row r="2342" spans="10:10">
      <c r="J2342" s="280"/>
    </row>
    <row r="2343" spans="10:10">
      <c r="J2343" s="280"/>
    </row>
    <row r="2344" spans="10:10">
      <c r="J2344" s="280"/>
    </row>
    <row r="2345" spans="10:10">
      <c r="J2345" s="280"/>
    </row>
    <row r="2346" spans="10:10">
      <c r="J2346" s="280"/>
    </row>
    <row r="2347" spans="10:10">
      <c r="J2347" s="280"/>
    </row>
    <row r="2348" spans="10:10">
      <c r="J2348" s="280"/>
    </row>
    <row r="2349" spans="10:10">
      <c r="J2349" s="280"/>
    </row>
    <row r="2350" spans="10:10">
      <c r="J2350" s="280"/>
    </row>
    <row r="2351" spans="10:10">
      <c r="J2351" s="280"/>
    </row>
    <row r="2352" spans="10:10">
      <c r="J2352" s="280"/>
    </row>
    <row r="2353" spans="10:10">
      <c r="J2353" s="280"/>
    </row>
    <row r="2354" spans="10:10">
      <c r="J2354" s="280"/>
    </row>
    <row r="2355" spans="10:10">
      <c r="J2355" s="280"/>
    </row>
    <row r="2356" spans="10:10">
      <c r="J2356" s="280"/>
    </row>
    <row r="2357" spans="10:10">
      <c r="J2357" s="280"/>
    </row>
    <row r="2358" spans="10:10">
      <c r="J2358" s="280"/>
    </row>
    <row r="2359" spans="10:10">
      <c r="J2359" s="280"/>
    </row>
    <row r="2360" spans="10:10">
      <c r="J2360" s="280"/>
    </row>
    <row r="2361" spans="10:10">
      <c r="J2361" s="280"/>
    </row>
    <row r="2362" spans="10:10">
      <c r="J2362" s="280"/>
    </row>
    <row r="2363" spans="10:10">
      <c r="J2363" s="280"/>
    </row>
    <row r="2364" spans="10:10">
      <c r="J2364" s="280"/>
    </row>
    <row r="2365" spans="10:10">
      <c r="J2365" s="280"/>
    </row>
    <row r="2366" spans="10:10">
      <c r="J2366" s="280"/>
    </row>
    <row r="2367" spans="10:10">
      <c r="J2367" s="280"/>
    </row>
    <row r="2368" spans="10:10">
      <c r="J2368" s="280"/>
    </row>
    <row r="2369" spans="10:10">
      <c r="J2369" s="280"/>
    </row>
    <row r="2370" spans="10:10">
      <c r="J2370" s="280"/>
    </row>
    <row r="2371" spans="10:10">
      <c r="J2371" s="280"/>
    </row>
    <row r="2372" spans="10:10">
      <c r="J2372" s="280"/>
    </row>
    <row r="2373" spans="10:10">
      <c r="J2373" s="280"/>
    </row>
    <row r="2374" spans="10:10">
      <c r="J2374" s="280"/>
    </row>
    <row r="2375" spans="10:10">
      <c r="J2375" s="280"/>
    </row>
    <row r="2376" spans="10:10">
      <c r="J2376" s="280"/>
    </row>
    <row r="2377" spans="10:10">
      <c r="J2377" s="280"/>
    </row>
    <row r="2378" spans="10:10">
      <c r="J2378" s="280"/>
    </row>
    <row r="2379" spans="10:10">
      <c r="J2379" s="280"/>
    </row>
    <row r="2380" spans="10:10">
      <c r="J2380" s="280"/>
    </row>
    <row r="2381" spans="10:10">
      <c r="J2381" s="280"/>
    </row>
    <row r="2382" spans="10:10">
      <c r="J2382" s="280"/>
    </row>
    <row r="2383" spans="10:10">
      <c r="J2383" s="280"/>
    </row>
    <row r="2384" spans="10:10">
      <c r="J2384" s="280"/>
    </row>
    <row r="2385" spans="10:10">
      <c r="J2385" s="280"/>
    </row>
    <row r="2386" spans="10:10">
      <c r="J2386" s="280"/>
    </row>
    <row r="2387" spans="10:10">
      <c r="J2387" s="280"/>
    </row>
    <row r="2388" spans="10:10">
      <c r="J2388" s="280"/>
    </row>
    <row r="2389" spans="10:10">
      <c r="J2389" s="280"/>
    </row>
    <row r="2390" spans="10:10">
      <c r="J2390" s="280"/>
    </row>
    <row r="2391" spans="10:10">
      <c r="J2391" s="280"/>
    </row>
    <row r="2392" spans="10:10">
      <c r="J2392" s="280"/>
    </row>
    <row r="2393" spans="10:10">
      <c r="J2393" s="280"/>
    </row>
    <row r="2394" spans="10:10">
      <c r="J2394" s="280"/>
    </row>
    <row r="2395" spans="10:10">
      <c r="J2395" s="280"/>
    </row>
    <row r="2396" spans="10:10">
      <c r="J2396" s="280"/>
    </row>
    <row r="2408" spans="10:10">
      <c r="J2408" s="285"/>
    </row>
    <row r="2409" spans="10:10">
      <c r="J2409" s="285"/>
    </row>
    <row r="2410" spans="10:10">
      <c r="J2410" s="285"/>
    </row>
    <row r="2411" spans="10:10">
      <c r="J2411" s="285"/>
    </row>
    <row r="2412" spans="10:10">
      <c r="J2412" s="285"/>
    </row>
    <row r="2413" spans="10:10">
      <c r="J2413" s="285"/>
    </row>
    <row r="2414" spans="10:10">
      <c r="J2414" s="285"/>
    </row>
    <row r="2415" spans="10:10">
      <c r="J2415" s="285"/>
    </row>
    <row r="2416" spans="10:10">
      <c r="J2416" s="285"/>
    </row>
    <row r="2417" spans="10:10">
      <c r="J2417" s="285"/>
    </row>
    <row r="2418" spans="10:10">
      <c r="J2418" s="285"/>
    </row>
    <row r="2419" spans="10:10">
      <c r="J2419" s="285"/>
    </row>
    <row r="2420" spans="10:10">
      <c r="J2420" s="285"/>
    </row>
    <row r="2421" spans="10:10">
      <c r="J2421" s="285"/>
    </row>
    <row r="2422" spans="10:10">
      <c r="J2422" s="285"/>
    </row>
    <row r="2423" spans="10:10">
      <c r="J2423" s="285"/>
    </row>
    <row r="2697" spans="10:10">
      <c r="J2697" s="285"/>
    </row>
    <row r="2698" spans="10:10">
      <c r="J2698" s="285"/>
    </row>
    <row r="2699" spans="10:10">
      <c r="J2699" s="285"/>
    </row>
    <row r="2700" spans="10:10">
      <c r="J2700" s="285"/>
    </row>
    <row r="2701" spans="10:10">
      <c r="J2701" s="285"/>
    </row>
    <row r="2702" spans="10:10">
      <c r="J2702" s="285"/>
    </row>
    <row r="2703" spans="10:10">
      <c r="J2703" s="285"/>
    </row>
    <row r="2704" spans="10:10">
      <c r="J2704" s="285"/>
    </row>
    <row r="2705" spans="10:10">
      <c r="J2705" s="285"/>
    </row>
    <row r="2706" spans="10:10">
      <c r="J2706" s="285"/>
    </row>
    <row r="2707" spans="10:10">
      <c r="J2707" s="285"/>
    </row>
    <row r="2708" spans="10:10">
      <c r="J2708" s="285"/>
    </row>
    <row r="2709" spans="10:10">
      <c r="J2709" s="285"/>
    </row>
    <row r="2710" spans="10:10">
      <c r="J2710" s="285"/>
    </row>
    <row r="2711" spans="10:10">
      <c r="J2711" s="285"/>
    </row>
    <row r="2712" spans="10:10">
      <c r="J2712" s="285"/>
    </row>
    <row r="2986" spans="10:10">
      <c r="J2986" s="285"/>
    </row>
    <row r="2987" spans="10:10">
      <c r="J2987" s="285"/>
    </row>
    <row r="2988" spans="10:10">
      <c r="J2988" s="285"/>
    </row>
    <row r="2989" spans="10:10">
      <c r="J2989" s="285"/>
    </row>
    <row r="2990" spans="10:10">
      <c r="J2990" s="285"/>
    </row>
    <row r="2991" spans="10:10">
      <c r="J2991" s="285"/>
    </row>
    <row r="2992" spans="10:10">
      <c r="J2992" s="285"/>
    </row>
    <row r="2993" spans="10:10">
      <c r="J2993" s="285"/>
    </row>
    <row r="2994" spans="10:10">
      <c r="J2994" s="285"/>
    </row>
    <row r="2995" spans="10:10">
      <c r="J2995" s="285"/>
    </row>
    <row r="2996" spans="10:10">
      <c r="J2996" s="285"/>
    </row>
    <row r="2997" spans="10:10">
      <c r="J2997" s="285"/>
    </row>
    <row r="2998" spans="10:10">
      <c r="J2998" s="285"/>
    </row>
    <row r="2999" spans="10:10">
      <c r="J2999" s="285"/>
    </row>
    <row r="3000" spans="10:10">
      <c r="J3000" s="285"/>
    </row>
    <row r="3001" spans="10:10">
      <c r="J3001" s="285"/>
    </row>
    <row r="3275" spans="10:10">
      <c r="J3275" s="285"/>
    </row>
    <row r="3276" spans="10:10">
      <c r="J3276" s="285"/>
    </row>
    <row r="3277" spans="10:10">
      <c r="J3277" s="285"/>
    </row>
    <row r="3278" spans="10:10">
      <c r="J3278" s="285"/>
    </row>
    <row r="3279" spans="10:10">
      <c r="J3279" s="285"/>
    </row>
    <row r="3280" spans="10:10">
      <c r="J3280" s="285"/>
    </row>
    <row r="3281" spans="10:10">
      <c r="J3281" s="285"/>
    </row>
    <row r="3282" spans="10:10">
      <c r="J3282" s="285"/>
    </row>
    <row r="3283" spans="10:10">
      <c r="J3283" s="285"/>
    </row>
    <row r="3284" spans="10:10">
      <c r="J3284" s="285"/>
    </row>
    <row r="3285" spans="10:10">
      <c r="J3285" s="285"/>
    </row>
    <row r="3286" spans="10:10">
      <c r="J3286" s="285"/>
    </row>
    <row r="3287" spans="10:10">
      <c r="J3287" s="285"/>
    </row>
    <row r="3288" spans="10:10">
      <c r="J3288" s="285"/>
    </row>
    <row r="3289" spans="10:10">
      <c r="J3289" s="285"/>
    </row>
    <row r="3290" spans="10:10">
      <c r="J3290" s="285"/>
    </row>
    <row r="3564" spans="10:10">
      <c r="J3564" s="285"/>
    </row>
    <row r="3565" spans="10:10">
      <c r="J3565" s="285"/>
    </row>
    <row r="3566" spans="10:10">
      <c r="J3566" s="285"/>
    </row>
    <row r="3567" spans="10:10">
      <c r="J3567" s="285"/>
    </row>
    <row r="3568" spans="10:10">
      <c r="J3568" s="285"/>
    </row>
    <row r="3569" spans="10:10">
      <c r="J3569" s="285"/>
    </row>
    <row r="3570" spans="10:10">
      <c r="J3570" s="285"/>
    </row>
    <row r="3571" spans="10:10">
      <c r="J3571" s="285"/>
    </row>
    <row r="3572" spans="10:10">
      <c r="J3572" s="285"/>
    </row>
    <row r="3573" spans="10:10">
      <c r="J3573" s="285"/>
    </row>
    <row r="3574" spans="10:10">
      <c r="J3574" s="285"/>
    </row>
    <row r="3575" spans="10:10">
      <c r="J3575" s="285"/>
    </row>
    <row r="3576" spans="10:10">
      <c r="J3576" s="285"/>
    </row>
    <row r="3577" spans="10:10">
      <c r="J3577" s="285"/>
    </row>
    <row r="3578" spans="10:10">
      <c r="J3578" s="285"/>
    </row>
    <row r="3579" spans="10:10">
      <c r="J3579" s="285"/>
    </row>
    <row r="4811" spans="10:10">
      <c r="J4811" s="285"/>
    </row>
    <row r="4812" spans="10:10">
      <c r="J4812" s="285"/>
    </row>
    <row r="4813" spans="10:10">
      <c r="J4813" s="285"/>
    </row>
    <row r="4814" spans="10:10">
      <c r="J4814" s="285"/>
    </row>
    <row r="4815" spans="10:10">
      <c r="J4815" s="285"/>
    </row>
    <row r="4816" spans="10:10">
      <c r="J4816" s="285"/>
    </row>
    <row r="4817" spans="10:10">
      <c r="J4817" s="285"/>
    </row>
    <row r="4818" spans="10:10">
      <c r="J4818" s="285"/>
    </row>
    <row r="4819" spans="10:10">
      <c r="J4819" s="285"/>
    </row>
    <row r="4820" spans="10:10">
      <c r="J4820" s="285"/>
    </row>
    <row r="4821" spans="10:10">
      <c r="J4821" s="285"/>
    </row>
    <row r="4822" spans="10:10">
      <c r="J4822" s="285"/>
    </row>
    <row r="4823" spans="10:10">
      <c r="J4823" s="285"/>
    </row>
    <row r="4824" spans="10:10">
      <c r="J4824" s="285"/>
    </row>
    <row r="4825" spans="10:10">
      <c r="J4825" s="285"/>
    </row>
    <row r="4826" spans="10:10">
      <c r="J4826" s="285"/>
    </row>
    <row r="5100" spans="10:10">
      <c r="J5100" s="285"/>
    </row>
    <row r="5101" spans="10:10">
      <c r="J5101" s="285"/>
    </row>
    <row r="5102" spans="10:10">
      <c r="J5102" s="285"/>
    </row>
    <row r="5103" spans="10:10">
      <c r="J5103" s="285"/>
    </row>
    <row r="5104" spans="10:10">
      <c r="J5104" s="285"/>
    </row>
    <row r="5105" spans="10:10">
      <c r="J5105" s="285"/>
    </row>
    <row r="5106" spans="10:10">
      <c r="J5106" s="285"/>
    </row>
    <row r="5107" spans="10:10">
      <c r="J5107" s="285"/>
    </row>
    <row r="5108" spans="10:10">
      <c r="J5108" s="285"/>
    </row>
    <row r="5109" spans="10:10">
      <c r="J5109" s="285"/>
    </row>
    <row r="5110" spans="10:10">
      <c r="J5110" s="285"/>
    </row>
    <row r="5111" spans="10:10">
      <c r="J5111" s="285"/>
    </row>
    <row r="5112" spans="10:10">
      <c r="J5112" s="285"/>
    </row>
    <row r="5113" spans="10:10">
      <c r="J5113" s="285"/>
    </row>
    <row r="5114" spans="10:10">
      <c r="J5114" s="285"/>
    </row>
    <row r="5115" spans="10:10">
      <c r="J5115" s="285"/>
    </row>
    <row r="5389" spans="10:10">
      <c r="J5389" s="285"/>
    </row>
    <row r="5390" spans="10:10">
      <c r="J5390" s="285"/>
    </row>
    <row r="5391" spans="10:10">
      <c r="J5391" s="285"/>
    </row>
    <row r="5392" spans="10:10">
      <c r="J5392" s="285"/>
    </row>
    <row r="5393" spans="10:10">
      <c r="J5393" s="285"/>
    </row>
    <row r="5394" spans="10:10">
      <c r="J5394" s="285"/>
    </row>
    <row r="5395" spans="10:10">
      <c r="J5395" s="285"/>
    </row>
    <row r="5396" spans="10:10">
      <c r="J5396" s="285"/>
    </row>
    <row r="5397" spans="10:10">
      <c r="J5397" s="285"/>
    </row>
    <row r="5398" spans="10:10">
      <c r="J5398" s="285"/>
    </row>
    <row r="5399" spans="10:10">
      <c r="J5399" s="285"/>
    </row>
    <row r="5400" spans="10:10">
      <c r="J5400" s="285"/>
    </row>
    <row r="5401" spans="10:10">
      <c r="J5401" s="285"/>
    </row>
    <row r="5402" spans="10:10">
      <c r="J5402" s="285"/>
    </row>
    <row r="5403" spans="10:10">
      <c r="J5403" s="285"/>
    </row>
    <row r="5404" spans="10:10">
      <c r="J5404" s="285"/>
    </row>
    <row r="5678" spans="10:10">
      <c r="J5678" s="285"/>
    </row>
    <row r="5679" spans="10:10">
      <c r="J5679" s="285"/>
    </row>
    <row r="5680" spans="10:10">
      <c r="J5680" s="285"/>
    </row>
    <row r="5681" spans="10:10">
      <c r="J5681" s="285"/>
    </row>
    <row r="5682" spans="10:10">
      <c r="J5682" s="285"/>
    </row>
    <row r="5683" spans="10:10">
      <c r="J5683" s="285"/>
    </row>
    <row r="5684" spans="10:10">
      <c r="J5684" s="285"/>
    </row>
    <row r="5685" spans="10:10">
      <c r="J5685" s="285"/>
    </row>
    <row r="5686" spans="10:10">
      <c r="J5686" s="285"/>
    </row>
    <row r="5687" spans="10:10">
      <c r="J5687" s="285"/>
    </row>
    <row r="5688" spans="10:10">
      <c r="J5688" s="285"/>
    </row>
    <row r="5689" spans="10:10">
      <c r="J5689" s="285"/>
    </row>
    <row r="5690" spans="10:10">
      <c r="J5690" s="285"/>
    </row>
    <row r="5691" spans="10:10">
      <c r="J5691" s="285"/>
    </row>
    <row r="5692" spans="10:10">
      <c r="J5692" s="285"/>
    </row>
    <row r="5693" spans="10:10">
      <c r="J5693" s="285"/>
    </row>
    <row r="5967" spans="10:10">
      <c r="J5967" s="285"/>
    </row>
    <row r="5968" spans="10:10">
      <c r="J5968" s="285"/>
    </row>
    <row r="5969" spans="10:10">
      <c r="J5969" s="285"/>
    </row>
    <row r="5970" spans="10:10">
      <c r="J5970" s="285"/>
    </row>
    <row r="5971" spans="10:10">
      <c r="J5971" s="285"/>
    </row>
    <row r="5972" spans="10:10">
      <c r="J5972" s="285"/>
    </row>
    <row r="5973" spans="10:10">
      <c r="J5973" s="285"/>
    </row>
    <row r="5974" spans="10:10">
      <c r="J5974" s="285"/>
    </row>
    <row r="5975" spans="10:10">
      <c r="J5975" s="285"/>
    </row>
    <row r="5976" spans="10:10">
      <c r="J5976" s="285"/>
    </row>
    <row r="5977" spans="10:10">
      <c r="J5977" s="285"/>
    </row>
    <row r="5978" spans="10:10">
      <c r="J5978" s="285"/>
    </row>
    <row r="5979" spans="10:10">
      <c r="J5979" s="285"/>
    </row>
    <row r="5980" spans="10:10">
      <c r="J5980" s="285"/>
    </row>
    <row r="5981" spans="10:10">
      <c r="J5981" s="285"/>
    </row>
    <row r="5982" spans="10:10">
      <c r="J5982" s="285"/>
    </row>
    <row r="6230" spans="10:10">
      <c r="J6230" s="280"/>
    </row>
    <row r="6283" spans="10:10">
      <c r="J6283" s="283"/>
    </row>
    <row r="6284" spans="10:10">
      <c r="J6284" s="283"/>
    </row>
    <row r="6285" spans="10:10">
      <c r="J6285" s="283"/>
    </row>
    <row r="6708" spans="10:10">
      <c r="J6708" s="280"/>
    </row>
    <row r="6709" spans="10:10">
      <c r="J6709" s="280"/>
    </row>
    <row r="6710" spans="10:10">
      <c r="J6710" s="280"/>
    </row>
    <row r="6711" spans="10:10">
      <c r="J6711" s="280"/>
    </row>
    <row r="6712" spans="10:10">
      <c r="J6712" s="280"/>
    </row>
    <row r="6713" spans="10:10">
      <c r="J6713" s="280"/>
    </row>
    <row r="6714" spans="10:10">
      <c r="J6714" s="280"/>
    </row>
    <row r="6715" spans="10:10">
      <c r="J6715" s="280"/>
    </row>
    <row r="6716" spans="10:10">
      <c r="J6716" s="280"/>
    </row>
    <row r="6717" spans="10:10">
      <c r="J6717" s="280"/>
    </row>
    <row r="6718" spans="10:10">
      <c r="J6718" s="280"/>
    </row>
    <row r="6719" spans="10:10">
      <c r="J6719" s="280"/>
    </row>
    <row r="6720" spans="10:10">
      <c r="J6720" s="280"/>
    </row>
    <row r="6721" spans="10:10">
      <c r="J6721" s="280"/>
    </row>
    <row r="6722" spans="10:10">
      <c r="J6722" s="280"/>
    </row>
    <row r="6723" spans="10:10">
      <c r="J6723" s="280"/>
    </row>
    <row r="6724" spans="10:10">
      <c r="J6724" s="280"/>
    </row>
    <row r="6725" spans="10:10">
      <c r="J6725" s="280"/>
    </row>
    <row r="6726" spans="10:10">
      <c r="J6726" s="280"/>
    </row>
    <row r="6735" spans="10:10">
      <c r="J6735" s="285"/>
    </row>
    <row r="6736" spans="10:10">
      <c r="J6736" s="285"/>
    </row>
    <row r="6737" spans="10:10">
      <c r="J6737" s="285"/>
    </row>
    <row r="6738" spans="10:10">
      <c r="J6738" s="285"/>
    </row>
    <row r="6739" spans="10:10">
      <c r="J6739" s="285"/>
    </row>
    <row r="6740" spans="10:10">
      <c r="J6740" s="285"/>
    </row>
    <row r="6741" spans="10:10">
      <c r="J6741" s="285"/>
    </row>
    <row r="6742" spans="10:10">
      <c r="J6742" s="285"/>
    </row>
    <row r="6743" spans="10:10">
      <c r="J6743" s="285"/>
    </row>
    <row r="6744" spans="10:10">
      <c r="J6744" s="285"/>
    </row>
    <row r="6745" spans="10:10">
      <c r="J6745" s="285"/>
    </row>
    <row r="6746" spans="10:10">
      <c r="J6746" s="285"/>
    </row>
    <row r="6747" spans="10:10">
      <c r="J6747" s="285"/>
    </row>
    <row r="6748" spans="10:10">
      <c r="J6748" s="285"/>
    </row>
    <row r="6749" spans="10:10">
      <c r="J6749" s="285"/>
    </row>
    <row r="6750" spans="10:10">
      <c r="J6750" s="285"/>
    </row>
    <row r="7024" spans="10:10">
      <c r="J7024" s="285"/>
    </row>
    <row r="7025" spans="10:10">
      <c r="J7025" s="285"/>
    </row>
    <row r="7026" spans="10:10">
      <c r="J7026" s="285"/>
    </row>
    <row r="7027" spans="10:10">
      <c r="J7027" s="285"/>
    </row>
    <row r="7028" spans="10:10">
      <c r="J7028" s="285"/>
    </row>
    <row r="7029" spans="10:10">
      <c r="J7029" s="285"/>
    </row>
    <row r="7030" spans="10:10">
      <c r="J7030" s="285"/>
    </row>
    <row r="7031" spans="10:10">
      <c r="J7031" s="285"/>
    </row>
    <row r="7032" spans="10:10">
      <c r="J7032" s="285"/>
    </row>
    <row r="7033" spans="10:10">
      <c r="J7033" s="285"/>
    </row>
    <row r="7034" spans="10:10">
      <c r="J7034" s="285"/>
    </row>
    <row r="7035" spans="10:10">
      <c r="J7035" s="285"/>
    </row>
    <row r="7036" spans="10:10">
      <c r="J7036" s="285"/>
    </row>
    <row r="7037" spans="10:10">
      <c r="J7037" s="285"/>
    </row>
    <row r="7038" spans="10:10">
      <c r="J7038" s="285"/>
    </row>
    <row r="7039" spans="10:10">
      <c r="J7039" s="285"/>
    </row>
    <row r="7188" spans="10:10">
      <c r="J7188" s="287"/>
    </row>
    <row r="7313" spans="10:10">
      <c r="J7313" s="285"/>
    </row>
    <row r="7314" spans="10:10">
      <c r="J7314" s="285"/>
    </row>
    <row r="7315" spans="10:10">
      <c r="J7315" s="285"/>
    </row>
    <row r="7316" spans="10:10">
      <c r="J7316" s="285"/>
    </row>
    <row r="7317" spans="10:10">
      <c r="J7317" s="285"/>
    </row>
    <row r="7318" spans="10:10">
      <c r="J7318" s="285"/>
    </row>
    <row r="7319" spans="10:10">
      <c r="J7319" s="285"/>
    </row>
    <row r="7320" spans="10:10">
      <c r="J7320" s="285"/>
    </row>
    <row r="7321" spans="10:10">
      <c r="J7321" s="285"/>
    </row>
    <row r="7322" spans="10:10">
      <c r="J7322" s="285"/>
    </row>
    <row r="7323" spans="10:10">
      <c r="J7323" s="285"/>
    </row>
    <row r="7324" spans="10:10">
      <c r="J7324" s="285"/>
    </row>
    <row r="7325" spans="10:10">
      <c r="J7325" s="285"/>
    </row>
    <row r="7326" spans="10:10">
      <c r="J7326" s="285"/>
    </row>
    <row r="7327" spans="10:10">
      <c r="J7327" s="285"/>
    </row>
    <row r="7328" spans="10:10">
      <c r="J7328" s="285"/>
    </row>
    <row r="7602" spans="10:10">
      <c r="J7602" s="285"/>
    </row>
    <row r="7603" spans="10:10">
      <c r="J7603" s="285"/>
    </row>
    <row r="7604" spans="10:10">
      <c r="J7604" s="285"/>
    </row>
    <row r="7605" spans="10:10">
      <c r="J7605" s="285"/>
    </row>
    <row r="7606" spans="10:10">
      <c r="J7606" s="285"/>
    </row>
    <row r="7607" spans="10:10">
      <c r="J7607" s="285"/>
    </row>
    <row r="7608" spans="10:10">
      <c r="J7608" s="285"/>
    </row>
    <row r="7609" spans="10:10">
      <c r="J7609" s="285"/>
    </row>
    <row r="7610" spans="10:10">
      <c r="J7610" s="285"/>
    </row>
    <row r="7611" spans="10:10">
      <c r="J7611" s="285"/>
    </row>
    <row r="7612" spans="10:10">
      <c r="J7612" s="285"/>
    </row>
    <row r="7613" spans="10:10">
      <c r="J7613" s="285"/>
    </row>
    <row r="7614" spans="10:10">
      <c r="J7614" s="285"/>
    </row>
    <row r="7615" spans="10:10">
      <c r="J7615" s="285"/>
    </row>
    <row r="7616" spans="10:10">
      <c r="J7616" s="285"/>
    </row>
    <row r="7617" spans="10:10">
      <c r="J7617" s="285"/>
    </row>
    <row r="7666" spans="10:10">
      <c r="J7666" s="280"/>
    </row>
    <row r="7667" spans="10:10">
      <c r="J7667" s="280"/>
    </row>
    <row r="7668" spans="10:10">
      <c r="J7668" s="280"/>
    </row>
    <row r="7669" spans="10:10">
      <c r="J7669" s="280"/>
    </row>
    <row r="7670" spans="10:10">
      <c r="J7670" s="280"/>
    </row>
    <row r="7671" spans="10:10">
      <c r="J7671" s="280"/>
    </row>
    <row r="7672" spans="10:10">
      <c r="J7672" s="280"/>
    </row>
    <row r="7673" spans="10:10">
      <c r="J7673" s="280"/>
    </row>
    <row r="7674" spans="10:10">
      <c r="J7674" s="280"/>
    </row>
    <row r="7675" spans="10:10">
      <c r="J7675" s="280"/>
    </row>
    <row r="7676" spans="10:10">
      <c r="J7676" s="280"/>
    </row>
    <row r="7677" spans="10:10">
      <c r="J7677" s="280"/>
    </row>
    <row r="7678" spans="10:10">
      <c r="J7678" s="280"/>
    </row>
    <row r="7679" spans="10:10">
      <c r="J7679" s="280"/>
    </row>
    <row r="7680" spans="10:10">
      <c r="J7680" s="280"/>
    </row>
    <row r="7681" spans="10:10">
      <c r="J7681" s="280"/>
    </row>
    <row r="7682" spans="10:10">
      <c r="J7682" s="280"/>
    </row>
    <row r="7683" spans="10:10">
      <c r="J7683" s="280"/>
    </row>
    <row r="7684" spans="10:10">
      <c r="J7684" s="280"/>
    </row>
    <row r="7685" spans="10:10">
      <c r="J7685" s="280"/>
    </row>
    <row r="7686" spans="10:10">
      <c r="J7686" s="280"/>
    </row>
    <row r="7687" spans="10:10">
      <c r="J7687" s="280"/>
    </row>
    <row r="7688" spans="10:10">
      <c r="J7688" s="280"/>
    </row>
    <row r="7689" spans="10:10">
      <c r="J7689" s="280"/>
    </row>
    <row r="7690" spans="10:10">
      <c r="J7690" s="280"/>
    </row>
    <row r="7691" spans="10:10">
      <c r="J7691" s="280"/>
    </row>
    <row r="7692" spans="10:10">
      <c r="J7692" s="280"/>
    </row>
    <row r="7693" spans="10:10">
      <c r="J7693" s="280"/>
    </row>
    <row r="7694" spans="10:10">
      <c r="J7694" s="280"/>
    </row>
    <row r="7695" spans="10:10">
      <c r="J7695" s="280"/>
    </row>
    <row r="7696" spans="10:10">
      <c r="J7696" s="280"/>
    </row>
    <row r="7697" spans="10:10">
      <c r="J7697" s="280"/>
    </row>
    <row r="7698" spans="10:10">
      <c r="J7698" s="280"/>
    </row>
    <row r="7699" spans="10:10">
      <c r="J7699" s="280"/>
    </row>
    <row r="7700" spans="10:10">
      <c r="J7700" s="280"/>
    </row>
    <row r="7701" spans="10:10">
      <c r="J7701" s="280"/>
    </row>
    <row r="7702" spans="10:10">
      <c r="J7702" s="280"/>
    </row>
    <row r="7703" spans="10:10">
      <c r="J7703" s="280"/>
    </row>
    <row r="7704" spans="10:10">
      <c r="J7704" s="280"/>
    </row>
    <row r="7705" spans="10:10">
      <c r="J7705" s="280"/>
    </row>
    <row r="7706" spans="10:10">
      <c r="J7706" s="280"/>
    </row>
    <row r="7707" spans="10:10">
      <c r="J7707" s="280"/>
    </row>
    <row r="7708" spans="10:10">
      <c r="J7708" s="280"/>
    </row>
    <row r="7709" spans="10:10">
      <c r="J7709" s="280"/>
    </row>
    <row r="7710" spans="10:10">
      <c r="J7710" s="280"/>
    </row>
    <row r="7711" spans="10:10">
      <c r="J7711" s="280"/>
    </row>
    <row r="7712" spans="10:10">
      <c r="J7712" s="280"/>
    </row>
    <row r="7713" spans="10:10">
      <c r="J7713" s="280"/>
    </row>
    <row r="7714" spans="10:10">
      <c r="J7714" s="280"/>
    </row>
    <row r="7715" spans="10:10">
      <c r="J7715" s="280"/>
    </row>
    <row r="7716" spans="10:10">
      <c r="J7716" s="280"/>
    </row>
    <row r="7717" spans="10:10">
      <c r="J7717" s="280"/>
    </row>
    <row r="7718" spans="10:10">
      <c r="J7718" s="280"/>
    </row>
    <row r="7719" spans="10:10">
      <c r="J7719" s="280"/>
    </row>
    <row r="7720" spans="10:10">
      <c r="J7720" s="286"/>
    </row>
    <row r="7721" spans="10:10">
      <c r="J7721" s="286"/>
    </row>
    <row r="7722" spans="10:10">
      <c r="J7722" s="286"/>
    </row>
    <row r="7723" spans="10:10">
      <c r="J7723" s="280"/>
    </row>
    <row r="7724" spans="10:10">
      <c r="J7724" s="280"/>
    </row>
    <row r="7725" spans="10:10">
      <c r="J7725" s="280"/>
    </row>
    <row r="7726" spans="10:10">
      <c r="J7726" s="280"/>
    </row>
    <row r="7727" spans="10:10">
      <c r="J7727" s="280"/>
    </row>
    <row r="7728" spans="10:10">
      <c r="J7728" s="280"/>
    </row>
    <row r="7729" spans="10:10">
      <c r="J7729" s="280"/>
    </row>
    <row r="7730" spans="10:10">
      <c r="J7730" s="280"/>
    </row>
    <row r="7731" spans="10:10">
      <c r="J7731" s="280"/>
    </row>
    <row r="7732" spans="10:10">
      <c r="J7732" s="280"/>
    </row>
    <row r="7733" spans="10:10">
      <c r="J7733" s="280"/>
    </row>
    <row r="7734" spans="10:10">
      <c r="J7734" s="280"/>
    </row>
    <row r="7735" spans="10:10">
      <c r="J7735" s="280"/>
    </row>
    <row r="7736" spans="10:10">
      <c r="J7736" s="280"/>
    </row>
    <row r="7737" spans="10:10">
      <c r="J7737" s="280"/>
    </row>
    <row r="7738" spans="10:10">
      <c r="J7738" s="280"/>
    </row>
    <row r="7739" spans="10:10">
      <c r="J7739" s="280"/>
    </row>
    <row r="7740" spans="10:10">
      <c r="J7740" s="280"/>
    </row>
    <row r="7741" spans="10:10">
      <c r="J7741" s="280"/>
    </row>
    <row r="7742" spans="10:10">
      <c r="J7742" s="280"/>
    </row>
    <row r="7743" spans="10:10">
      <c r="J7743" s="280"/>
    </row>
    <row r="7744" spans="10:10">
      <c r="J7744" s="280"/>
    </row>
    <row r="7745" spans="10:10">
      <c r="J7745" s="280"/>
    </row>
    <row r="7746" spans="10:10">
      <c r="J7746" s="280"/>
    </row>
    <row r="7747" spans="10:10">
      <c r="J7747" s="280"/>
    </row>
    <row r="7748" spans="10:10">
      <c r="J7748" s="280"/>
    </row>
    <row r="7749" spans="10:10">
      <c r="J7749" s="280"/>
    </row>
    <row r="7750" spans="10:10">
      <c r="J7750" s="280"/>
    </row>
    <row r="7751" spans="10:10">
      <c r="J7751" s="280"/>
    </row>
    <row r="7752" spans="10:10">
      <c r="J7752" s="280"/>
    </row>
    <row r="7753" spans="10:10">
      <c r="J7753" s="280"/>
    </row>
    <row r="7754" spans="10:10">
      <c r="J7754" s="280"/>
    </row>
    <row r="7755" spans="10:10">
      <c r="J7755" s="280"/>
    </row>
    <row r="7756" spans="10:10">
      <c r="J7756" s="280"/>
    </row>
    <row r="7757" spans="10:10">
      <c r="J7757" s="280"/>
    </row>
    <row r="7758" spans="10:10">
      <c r="J7758" s="280"/>
    </row>
    <row r="7759" spans="10:10">
      <c r="J7759" s="280"/>
    </row>
    <row r="7760" spans="10:10">
      <c r="J7760" s="280"/>
    </row>
    <row r="7761" spans="10:10">
      <c r="J7761" s="280"/>
    </row>
    <row r="7762" spans="10:10">
      <c r="J7762" s="280"/>
    </row>
    <row r="7763" spans="10:10">
      <c r="J7763" s="280"/>
    </row>
    <row r="7764" spans="10:10">
      <c r="J7764" s="280"/>
    </row>
    <row r="7765" spans="10:10">
      <c r="J7765" s="280"/>
    </row>
    <row r="7766" spans="10:10">
      <c r="J7766" s="280"/>
    </row>
    <row r="7767" spans="10:10">
      <c r="J7767" s="280"/>
    </row>
    <row r="7768" spans="10:10">
      <c r="J7768" s="280"/>
    </row>
    <row r="7769" spans="10:10">
      <c r="J7769" s="280"/>
    </row>
    <row r="7770" spans="10:10">
      <c r="J7770" s="280"/>
    </row>
    <row r="7771" spans="10:10">
      <c r="J7771" s="280"/>
    </row>
    <row r="7772" spans="10:10">
      <c r="J7772" s="280"/>
    </row>
    <row r="7773" spans="10:10">
      <c r="J7773" s="280"/>
    </row>
    <row r="7774" spans="10:10">
      <c r="J7774" s="280"/>
    </row>
    <row r="7775" spans="10:10">
      <c r="J7775" s="280"/>
    </row>
    <row r="7776" spans="10:10">
      <c r="J7776" s="280"/>
    </row>
    <row r="7777" spans="10:10">
      <c r="J7777" s="280"/>
    </row>
    <row r="7778" spans="10:10">
      <c r="J7778" s="280"/>
    </row>
    <row r="7779" spans="10:10">
      <c r="J7779" s="280"/>
    </row>
    <row r="7780" spans="10:10">
      <c r="J7780" s="280"/>
    </row>
    <row r="7781" spans="10:10">
      <c r="J7781" s="280"/>
    </row>
    <row r="7782" spans="10:10">
      <c r="J7782" s="280"/>
    </row>
    <row r="7783" spans="10:10">
      <c r="J7783" s="280"/>
    </row>
    <row r="7784" spans="10:10">
      <c r="J7784" s="280"/>
    </row>
    <row r="7785" spans="10:10">
      <c r="J7785" s="280"/>
    </row>
    <row r="7786" spans="10:10">
      <c r="J7786" s="280"/>
    </row>
    <row r="7787" spans="10:10">
      <c r="J7787" s="280"/>
    </row>
    <row r="7788" spans="10:10">
      <c r="J7788" s="280"/>
    </row>
    <row r="7789" spans="10:10">
      <c r="J7789" s="280"/>
    </row>
    <row r="7790" spans="10:10">
      <c r="J7790" s="280"/>
    </row>
    <row r="7791" spans="10:10">
      <c r="J7791" s="280"/>
    </row>
    <row r="7792" spans="10:10">
      <c r="J7792" s="280"/>
    </row>
    <row r="7793" spans="10:10">
      <c r="J7793" s="280"/>
    </row>
    <row r="7794" spans="10:10">
      <c r="J7794" s="280"/>
    </row>
    <row r="7795" spans="10:10">
      <c r="J7795" s="280"/>
    </row>
    <row r="7796" spans="10:10">
      <c r="J7796" s="280"/>
    </row>
    <row r="7797" spans="10:10">
      <c r="J7797" s="280"/>
    </row>
    <row r="7798" spans="10:10">
      <c r="J7798" s="280"/>
    </row>
    <row r="7799" spans="10:10">
      <c r="J7799" s="280"/>
    </row>
    <row r="7800" spans="10:10">
      <c r="J7800" s="280"/>
    </row>
    <row r="7801" spans="10:10">
      <c r="J7801" s="280"/>
    </row>
    <row r="7802" spans="10:10">
      <c r="J7802" s="280"/>
    </row>
    <row r="7803" spans="10:10">
      <c r="J7803" s="280"/>
    </row>
    <row r="7804" spans="10:10">
      <c r="J7804" s="280"/>
    </row>
    <row r="7805" spans="10:10">
      <c r="J7805" s="280"/>
    </row>
    <row r="7806" spans="10:10">
      <c r="J7806" s="280"/>
    </row>
    <row r="7807" spans="10:10">
      <c r="J7807" s="280"/>
    </row>
    <row r="7808" spans="10:10">
      <c r="J7808" s="280"/>
    </row>
    <row r="7809" spans="10:10">
      <c r="J7809" s="280"/>
    </row>
    <row r="7810" spans="10:10">
      <c r="J7810" s="280"/>
    </row>
    <row r="7811" spans="10:10">
      <c r="J7811" s="280"/>
    </row>
    <row r="7812" spans="10:10">
      <c r="J7812" s="280"/>
    </row>
    <row r="7813" spans="10:10">
      <c r="J7813" s="280"/>
    </row>
    <row r="7814" spans="10:10">
      <c r="J7814" s="280"/>
    </row>
    <row r="7815" spans="10:10">
      <c r="J7815" s="280"/>
    </row>
    <row r="7816" spans="10:10">
      <c r="J7816" s="280"/>
    </row>
    <row r="7817" spans="10:10">
      <c r="J7817" s="280"/>
    </row>
    <row r="7818" spans="10:10">
      <c r="J7818" s="280"/>
    </row>
    <row r="7819" spans="10:10">
      <c r="J7819" s="280"/>
    </row>
    <row r="7820" spans="10:10">
      <c r="J7820" s="280"/>
    </row>
    <row r="7821" spans="10:10">
      <c r="J7821" s="280"/>
    </row>
    <row r="7822" spans="10:10">
      <c r="J7822" s="280"/>
    </row>
    <row r="7823" spans="10:10">
      <c r="J7823" s="280"/>
    </row>
    <row r="7824" spans="10:10">
      <c r="J7824" s="280"/>
    </row>
    <row r="7825" spans="10:10">
      <c r="J7825" s="280"/>
    </row>
    <row r="7826" spans="10:10">
      <c r="J7826" s="280"/>
    </row>
    <row r="7827" spans="10:10">
      <c r="J7827" s="280"/>
    </row>
    <row r="7828" spans="10:10">
      <c r="J7828" s="280"/>
    </row>
    <row r="7829" spans="10:10">
      <c r="J7829" s="280"/>
    </row>
    <row r="7830" spans="10:10">
      <c r="J7830" s="280"/>
    </row>
    <row r="7831" spans="10:10">
      <c r="J7831" s="280"/>
    </row>
    <row r="7832" spans="10:10">
      <c r="J7832" s="280"/>
    </row>
    <row r="7833" spans="10:10">
      <c r="J7833" s="280"/>
    </row>
    <row r="7834" spans="10:10">
      <c r="J7834" s="280"/>
    </row>
    <row r="7835" spans="10:10">
      <c r="J7835" s="280"/>
    </row>
    <row r="7836" spans="10:10">
      <c r="J7836" s="280"/>
    </row>
    <row r="7837" spans="10:10">
      <c r="J7837" s="280"/>
    </row>
    <row r="7838" spans="10:10">
      <c r="J7838" s="280"/>
    </row>
    <row r="7839" spans="10:10">
      <c r="J7839" s="280"/>
    </row>
    <row r="7840" spans="10:10">
      <c r="J7840" s="280"/>
    </row>
    <row r="7841" spans="10:10">
      <c r="J7841" s="280"/>
    </row>
    <row r="7842" spans="10:10">
      <c r="J7842" s="280"/>
    </row>
    <row r="7843" spans="10:10">
      <c r="J7843" s="280"/>
    </row>
    <row r="7844" spans="10:10">
      <c r="J7844" s="280"/>
    </row>
    <row r="7845" spans="10:10">
      <c r="J7845" s="280"/>
    </row>
    <row r="7846" spans="10:10">
      <c r="J7846" s="280"/>
    </row>
    <row r="7847" spans="10:10">
      <c r="J7847" s="280"/>
    </row>
    <row r="7848" spans="10:10">
      <c r="J7848" s="280"/>
    </row>
    <row r="7849" spans="10:10">
      <c r="J7849" s="280"/>
    </row>
    <row r="7850" spans="10:10">
      <c r="J7850" s="280"/>
    </row>
    <row r="7851" spans="10:10">
      <c r="J7851" s="280"/>
    </row>
    <row r="7852" spans="10:10">
      <c r="J7852" s="280"/>
    </row>
    <row r="7853" spans="10:10">
      <c r="J7853" s="280"/>
    </row>
    <row r="7854" spans="10:10">
      <c r="J7854" s="280"/>
    </row>
    <row r="7855" spans="10:10">
      <c r="J7855" s="280"/>
    </row>
    <row r="7856" spans="10:10">
      <c r="J7856" s="280"/>
    </row>
    <row r="7857" spans="10:10">
      <c r="J7857" s="280"/>
    </row>
    <row r="7858" spans="10:10">
      <c r="J7858" s="280"/>
    </row>
    <row r="7859" spans="10:10">
      <c r="J7859" s="280"/>
    </row>
    <row r="7860" spans="10:10">
      <c r="J7860" s="280"/>
    </row>
    <row r="7861" spans="10:10">
      <c r="J7861" s="280"/>
    </row>
    <row r="7862" spans="10:10">
      <c r="J7862" s="280"/>
    </row>
    <row r="7863" spans="10:10">
      <c r="J7863" s="280"/>
    </row>
    <row r="7864" spans="10:10">
      <c r="J7864" s="280"/>
    </row>
    <row r="7865" spans="10:10">
      <c r="J7865" s="280"/>
    </row>
    <row r="7866" spans="10:10">
      <c r="J7866" s="280"/>
    </row>
    <row r="7867" spans="10:10">
      <c r="J7867" s="280"/>
    </row>
    <row r="7868" spans="10:10">
      <c r="J7868" s="280"/>
    </row>
    <row r="7869" spans="10:10">
      <c r="J7869" s="280"/>
    </row>
    <row r="7870" spans="10:10">
      <c r="J7870" s="280"/>
    </row>
    <row r="7871" spans="10:10">
      <c r="J7871" s="280"/>
    </row>
    <row r="7872" spans="10:10">
      <c r="J7872" s="280"/>
    </row>
    <row r="7873" spans="10:10">
      <c r="J7873" s="280"/>
    </row>
    <row r="7874" spans="10:10">
      <c r="J7874" s="280"/>
    </row>
    <row r="7875" spans="10:10">
      <c r="J7875" s="280"/>
    </row>
    <row r="7876" spans="10:10">
      <c r="J7876" s="280"/>
    </row>
    <row r="7877" spans="10:10">
      <c r="J7877" s="280"/>
    </row>
    <row r="7878" spans="10:10">
      <c r="J7878" s="280"/>
    </row>
    <row r="7879" spans="10:10">
      <c r="J7879" s="280"/>
    </row>
    <row r="7880" spans="10:10">
      <c r="J7880" s="280"/>
    </row>
    <row r="7881" spans="10:10">
      <c r="J7881" s="280"/>
    </row>
    <row r="7882" spans="10:10">
      <c r="J7882" s="280"/>
    </row>
    <row r="7883" spans="10:10">
      <c r="J7883" s="280"/>
    </row>
    <row r="7884" spans="10:10">
      <c r="J7884" s="280"/>
    </row>
    <row r="7885" spans="10:10">
      <c r="J7885" s="280"/>
    </row>
    <row r="7886" spans="10:10">
      <c r="J7886" s="280"/>
    </row>
    <row r="7887" spans="10:10">
      <c r="J7887" s="280"/>
    </row>
    <row r="7888" spans="10:10">
      <c r="J7888" s="280"/>
    </row>
    <row r="7889" spans="10:10">
      <c r="J7889" s="280"/>
    </row>
    <row r="7890" spans="10:10">
      <c r="J7890" s="280"/>
    </row>
    <row r="7891" spans="10:10">
      <c r="J7891" s="280"/>
    </row>
    <row r="7892" spans="10:10">
      <c r="J7892" s="280"/>
    </row>
    <row r="7893" spans="10:10">
      <c r="J7893" s="280"/>
    </row>
    <row r="7894" spans="10:10">
      <c r="J7894" s="280"/>
    </row>
    <row r="7895" spans="10:10">
      <c r="J7895" s="280"/>
    </row>
    <row r="7896" spans="10:10">
      <c r="J7896" s="280"/>
    </row>
    <row r="7897" spans="10:10">
      <c r="J7897" s="280"/>
    </row>
    <row r="7898" spans="10:10">
      <c r="J7898" s="280"/>
    </row>
    <row r="7899" spans="10:10">
      <c r="J7899" s="280"/>
    </row>
    <row r="7900" spans="10:10">
      <c r="J7900" s="280"/>
    </row>
    <row r="7901" spans="10:10">
      <c r="J7901" s="280"/>
    </row>
    <row r="7902" spans="10:10">
      <c r="J7902" s="280"/>
    </row>
    <row r="7903" spans="10:10">
      <c r="J7903" s="280"/>
    </row>
    <row r="7904" spans="10:10">
      <c r="J7904" s="280"/>
    </row>
    <row r="7905" spans="10:10">
      <c r="J7905" s="280"/>
    </row>
    <row r="7906" spans="10:10">
      <c r="J7906" s="280"/>
    </row>
    <row r="7907" spans="10:10">
      <c r="J7907" s="280"/>
    </row>
    <row r="7908" spans="10:10">
      <c r="J7908" s="280"/>
    </row>
    <row r="7909" spans="10:10">
      <c r="J7909" s="280"/>
    </row>
    <row r="7910" spans="10:10">
      <c r="J7910" s="280"/>
    </row>
    <row r="7911" spans="10:10">
      <c r="J7911" s="280"/>
    </row>
    <row r="7912" spans="10:10">
      <c r="J7912" s="280"/>
    </row>
    <row r="7913" spans="10:10">
      <c r="J7913" s="280"/>
    </row>
    <row r="7914" spans="10:10">
      <c r="J7914" s="280"/>
    </row>
    <row r="7915" spans="10:10">
      <c r="J7915" s="280"/>
    </row>
    <row r="7916" spans="10:10">
      <c r="J7916" s="280"/>
    </row>
    <row r="7917" spans="10:10">
      <c r="J7917" s="280"/>
    </row>
    <row r="7918" spans="10:10">
      <c r="J7918" s="280"/>
    </row>
    <row r="7919" spans="10:10">
      <c r="J7919" s="280"/>
    </row>
    <row r="7920" spans="10:10">
      <c r="J7920" s="280"/>
    </row>
    <row r="7921" spans="10:10">
      <c r="J7921" s="280"/>
    </row>
    <row r="7922" spans="10:10">
      <c r="J7922" s="280"/>
    </row>
    <row r="7923" spans="10:10">
      <c r="J7923" s="280"/>
    </row>
    <row r="7924" spans="10:10">
      <c r="J7924" s="280"/>
    </row>
    <row r="7925" spans="10:10">
      <c r="J7925" s="280"/>
    </row>
    <row r="7926" spans="10:10">
      <c r="J7926" s="280"/>
    </row>
    <row r="7927" spans="10:10">
      <c r="J7927" s="280"/>
    </row>
    <row r="7928" spans="10:10">
      <c r="J7928" s="280"/>
    </row>
    <row r="7929" spans="10:10">
      <c r="J7929" s="280"/>
    </row>
    <row r="7930" spans="10:10">
      <c r="J7930" s="280"/>
    </row>
    <row r="7931" spans="10:10">
      <c r="J7931" s="280"/>
    </row>
    <row r="7932" spans="10:10">
      <c r="J7932" s="280"/>
    </row>
    <row r="7933" spans="10:10">
      <c r="J7933" s="280"/>
    </row>
    <row r="7934" spans="10:10">
      <c r="J7934" s="280"/>
    </row>
    <row r="7935" spans="10:10">
      <c r="J7935" s="280"/>
    </row>
    <row r="7936" spans="10:10">
      <c r="J7936" s="280"/>
    </row>
    <row r="7937" spans="10:10">
      <c r="J7937" s="280"/>
    </row>
    <row r="7938" spans="10:10">
      <c r="J7938" s="280"/>
    </row>
    <row r="7939" spans="10:10">
      <c r="J7939" s="280"/>
    </row>
    <row r="7940" spans="10:10">
      <c r="J7940" s="280"/>
    </row>
    <row r="7941" spans="10:10">
      <c r="J7941" s="280"/>
    </row>
    <row r="7942" spans="10:10">
      <c r="J7942" s="280"/>
    </row>
    <row r="7943" spans="10:10">
      <c r="J7943" s="280"/>
    </row>
    <row r="7944" spans="10:10">
      <c r="J7944" s="280"/>
    </row>
    <row r="7945" spans="10:10">
      <c r="J7945" s="280"/>
    </row>
    <row r="7946" spans="10:10">
      <c r="J7946" s="280"/>
    </row>
    <row r="7947" spans="10:10">
      <c r="J7947" s="280"/>
    </row>
    <row r="7948" spans="10:10">
      <c r="J7948" s="280"/>
    </row>
    <row r="7949" spans="10:10">
      <c r="J7949" s="280"/>
    </row>
    <row r="7950" spans="10:10">
      <c r="J7950" s="280"/>
    </row>
    <row r="7951" spans="10:10">
      <c r="J7951" s="280"/>
    </row>
    <row r="7952" spans="10:10">
      <c r="J7952" s="280"/>
    </row>
    <row r="7953" spans="10:10">
      <c r="J7953" s="280"/>
    </row>
    <row r="7954" spans="10:10">
      <c r="J7954" s="280"/>
    </row>
    <row r="7955" spans="10:10">
      <c r="J7955" s="280"/>
    </row>
    <row r="7956" spans="10:10">
      <c r="J7956" s="280"/>
    </row>
    <row r="7957" spans="10:10">
      <c r="J7957" s="280"/>
    </row>
    <row r="7958" spans="10:10">
      <c r="J7958" s="280"/>
    </row>
    <row r="7959" spans="10:10">
      <c r="J7959" s="280"/>
    </row>
    <row r="7960" spans="10:10">
      <c r="J7960" s="280"/>
    </row>
    <row r="7961" spans="10:10">
      <c r="J7961" s="280"/>
    </row>
    <row r="7962" spans="10:10">
      <c r="J7962" s="280"/>
    </row>
    <row r="7963" spans="10:10">
      <c r="J7963" s="280"/>
    </row>
    <row r="7964" spans="10:10">
      <c r="J7964" s="280"/>
    </row>
    <row r="7965" spans="10:10">
      <c r="J7965" s="280"/>
    </row>
    <row r="7966" spans="10:10">
      <c r="J7966" s="280"/>
    </row>
    <row r="7967" spans="10:10">
      <c r="J7967" s="280"/>
    </row>
    <row r="7968" spans="10:10">
      <c r="J7968" s="280"/>
    </row>
    <row r="7969" spans="10:10">
      <c r="J7969" s="280"/>
    </row>
    <row r="7970" spans="10:10">
      <c r="J7970" s="280"/>
    </row>
    <row r="7971" spans="10:10">
      <c r="J7971" s="280"/>
    </row>
    <row r="7972" spans="10:10">
      <c r="J7972" s="280"/>
    </row>
    <row r="7973" spans="10:10">
      <c r="J7973" s="280"/>
    </row>
    <row r="7974" spans="10:10">
      <c r="J7974" s="280"/>
    </row>
    <row r="7975" spans="10:10">
      <c r="J7975" s="280"/>
    </row>
    <row r="7976" spans="10:10">
      <c r="J7976" s="280"/>
    </row>
    <row r="7977" spans="10:10">
      <c r="J7977" s="280"/>
    </row>
    <row r="7978" spans="10:10">
      <c r="J7978" s="280"/>
    </row>
    <row r="7979" spans="10:10">
      <c r="J7979" s="280"/>
    </row>
    <row r="7980" spans="10:10">
      <c r="J7980" s="280"/>
    </row>
    <row r="7981" spans="10:10">
      <c r="J7981" s="280"/>
    </row>
    <row r="7982" spans="10:10">
      <c r="J7982" s="280"/>
    </row>
    <row r="7983" spans="10:10">
      <c r="J7983" s="280"/>
    </row>
    <row r="7984" spans="10:10">
      <c r="J7984" s="280"/>
    </row>
    <row r="7985" spans="10:10">
      <c r="J7985" s="280"/>
    </row>
    <row r="7986" spans="10:10">
      <c r="J7986" s="280"/>
    </row>
    <row r="7987" spans="10:10">
      <c r="J7987" s="280"/>
    </row>
    <row r="7988" spans="10:10">
      <c r="J7988" s="280"/>
    </row>
    <row r="7989" spans="10:10">
      <c r="J7989" s="280"/>
    </row>
    <row r="7990" spans="10:10">
      <c r="J7990" s="280"/>
    </row>
    <row r="7991" spans="10:10">
      <c r="J7991" s="280"/>
    </row>
    <row r="7992" spans="10:10">
      <c r="J7992" s="280"/>
    </row>
    <row r="7993" spans="10:10">
      <c r="J7993" s="280"/>
    </row>
    <row r="7994" spans="10:10">
      <c r="J7994" s="280"/>
    </row>
    <row r="7995" spans="10:10">
      <c r="J7995" s="280"/>
    </row>
    <row r="7996" spans="10:10">
      <c r="J7996" s="280"/>
    </row>
    <row r="7997" spans="10:10">
      <c r="J7997" s="280"/>
    </row>
    <row r="7998" spans="10:10">
      <c r="J7998" s="280"/>
    </row>
    <row r="7999" spans="10:10">
      <c r="J7999" s="280"/>
    </row>
    <row r="8000" spans="10:10">
      <c r="J8000" s="280"/>
    </row>
    <row r="8001" spans="10:10">
      <c r="J8001" s="280"/>
    </row>
    <row r="8002" spans="10:10">
      <c r="J8002" s="280"/>
    </row>
    <row r="8003" spans="10:10">
      <c r="J8003" s="280"/>
    </row>
    <row r="8004" spans="10:10">
      <c r="J8004" s="280"/>
    </row>
    <row r="8005" spans="10:10">
      <c r="J8005" s="280"/>
    </row>
    <row r="8006" spans="10:10">
      <c r="J8006" s="280"/>
    </row>
    <row r="8007" spans="10:10">
      <c r="J8007" s="280"/>
    </row>
    <row r="8008" spans="10:10">
      <c r="J8008" s="280"/>
    </row>
    <row r="8009" spans="10:10">
      <c r="J8009" s="280"/>
    </row>
    <row r="8010" spans="10:10">
      <c r="J8010" s="280"/>
    </row>
    <row r="8011" spans="10:10">
      <c r="J8011" s="280"/>
    </row>
    <row r="8012" spans="10:10">
      <c r="J8012" s="280"/>
    </row>
    <row r="8013" spans="10:10">
      <c r="J8013" s="280"/>
    </row>
    <row r="8014" spans="10:10">
      <c r="J8014" s="280"/>
    </row>
    <row r="8015" spans="10:10">
      <c r="J8015" s="280"/>
    </row>
    <row r="8016" spans="10:10">
      <c r="J8016" s="280"/>
    </row>
    <row r="8017" spans="10:10">
      <c r="J8017" s="280"/>
    </row>
    <row r="8018" spans="10:10">
      <c r="J8018" s="280"/>
    </row>
    <row r="8019" spans="10:10">
      <c r="J8019" s="280"/>
    </row>
    <row r="8020" spans="10:10">
      <c r="J8020" s="280"/>
    </row>
    <row r="8021" spans="10:10">
      <c r="J8021" s="280"/>
    </row>
    <row r="8022" spans="10:10">
      <c r="J8022" s="280"/>
    </row>
    <row r="8023" spans="10:10">
      <c r="J8023" s="280"/>
    </row>
    <row r="8024" spans="10:10">
      <c r="J8024" s="280"/>
    </row>
    <row r="8025" spans="10:10">
      <c r="J8025" s="280"/>
    </row>
    <row r="8026" spans="10:10">
      <c r="J8026" s="280"/>
    </row>
    <row r="8027" spans="10:10">
      <c r="J8027" s="280"/>
    </row>
    <row r="8028" spans="10:10">
      <c r="J8028" s="280"/>
    </row>
    <row r="8029" spans="10:10">
      <c r="J8029" s="280"/>
    </row>
    <row r="8030" spans="10:10">
      <c r="J8030" s="280"/>
    </row>
    <row r="8031" spans="10:10">
      <c r="J8031" s="280"/>
    </row>
    <row r="8032" spans="10:10">
      <c r="J8032" s="280"/>
    </row>
    <row r="8033" spans="10:10">
      <c r="J8033" s="280"/>
    </row>
    <row r="8034" spans="10:10">
      <c r="J8034" s="280"/>
    </row>
    <row r="8035" spans="10:10">
      <c r="J8035" s="280"/>
    </row>
    <row r="8036" spans="10:10">
      <c r="J8036" s="280"/>
    </row>
    <row r="8037" spans="10:10">
      <c r="J8037" s="280"/>
    </row>
    <row r="8038" spans="10:10">
      <c r="J8038" s="280"/>
    </row>
    <row r="8039" spans="10:10">
      <c r="J8039" s="280"/>
    </row>
    <row r="8040" spans="10:10">
      <c r="J8040" s="280"/>
    </row>
    <row r="8041" spans="10:10">
      <c r="J8041" s="280"/>
    </row>
    <row r="8042" spans="10:10">
      <c r="J8042" s="280"/>
    </row>
    <row r="8043" spans="10:10">
      <c r="J8043" s="280"/>
    </row>
    <row r="8044" spans="10:10">
      <c r="J8044" s="280"/>
    </row>
    <row r="8045" spans="10:10">
      <c r="J8045" s="280"/>
    </row>
    <row r="8046" spans="10:10">
      <c r="J8046" s="280"/>
    </row>
    <row r="8047" spans="10:10">
      <c r="J8047" s="280"/>
    </row>
    <row r="8048" spans="10:10">
      <c r="J8048" s="280"/>
    </row>
    <row r="8049" spans="10:10">
      <c r="J8049" s="280"/>
    </row>
    <row r="8050" spans="10:10">
      <c r="J8050" s="280"/>
    </row>
    <row r="8051" spans="10:10">
      <c r="J8051" s="280"/>
    </row>
    <row r="8052" spans="10:10">
      <c r="J8052" s="280"/>
    </row>
    <row r="8053" spans="10:10">
      <c r="J8053" s="280"/>
    </row>
    <row r="8054" spans="10:10">
      <c r="J8054" s="280"/>
    </row>
    <row r="8055" spans="10:10">
      <c r="J8055" s="280"/>
    </row>
    <row r="8056" spans="10:10">
      <c r="J8056" s="280"/>
    </row>
    <row r="8057" spans="10:10">
      <c r="J8057" s="280"/>
    </row>
    <row r="8058" spans="10:10">
      <c r="J8058" s="280"/>
    </row>
    <row r="8059" spans="10:10">
      <c r="J8059" s="280"/>
    </row>
    <row r="8060" spans="10:10">
      <c r="J8060" s="280"/>
    </row>
    <row r="8061" spans="10:10">
      <c r="J8061" s="280"/>
    </row>
    <row r="8062" spans="10:10">
      <c r="J8062" s="280"/>
    </row>
    <row r="8063" spans="10:10">
      <c r="J8063" s="280"/>
    </row>
    <row r="8064" spans="10:10">
      <c r="J8064" s="280"/>
    </row>
    <row r="8065" spans="10:10">
      <c r="J8065" s="280"/>
    </row>
    <row r="8066" spans="10:10">
      <c r="J8066" s="280"/>
    </row>
    <row r="8067" spans="10:10">
      <c r="J8067" s="280"/>
    </row>
    <row r="8068" spans="10:10">
      <c r="J8068" s="280"/>
    </row>
    <row r="8069" spans="10:10">
      <c r="J8069" s="280"/>
    </row>
    <row r="8070" spans="10:10">
      <c r="J8070" s="280"/>
    </row>
    <row r="8071" spans="10:10">
      <c r="J8071" s="280"/>
    </row>
    <row r="8072" spans="10:10">
      <c r="J8072" s="280"/>
    </row>
    <row r="8073" spans="10:10">
      <c r="J8073" s="280"/>
    </row>
    <row r="8074" spans="10:10">
      <c r="J8074" s="280"/>
    </row>
    <row r="8075" spans="10:10">
      <c r="J8075" s="280"/>
    </row>
    <row r="8076" spans="10:10">
      <c r="J8076" s="280"/>
    </row>
    <row r="8077" spans="10:10">
      <c r="J8077" s="280"/>
    </row>
    <row r="8078" spans="10:10">
      <c r="J8078" s="280"/>
    </row>
    <row r="8079" spans="10:10">
      <c r="J8079" s="280"/>
    </row>
    <row r="8080" spans="10:10">
      <c r="J8080" s="280"/>
    </row>
    <row r="8081" spans="10:10">
      <c r="J8081" s="280"/>
    </row>
    <row r="8082" spans="10:10">
      <c r="J8082" s="280"/>
    </row>
    <row r="8083" spans="10:10">
      <c r="J8083" s="280"/>
    </row>
    <row r="8084" spans="10:10">
      <c r="J8084" s="280"/>
    </row>
    <row r="8085" spans="10:10">
      <c r="J8085" s="280"/>
    </row>
    <row r="8086" spans="10:10">
      <c r="J8086" s="280"/>
    </row>
    <row r="8087" spans="10:10">
      <c r="J8087" s="280"/>
    </row>
    <row r="8088" spans="10:10">
      <c r="J8088" s="280"/>
    </row>
    <row r="8089" spans="10:10">
      <c r="J8089" s="280"/>
    </row>
    <row r="8090" spans="10:10">
      <c r="J8090" s="280"/>
    </row>
    <row r="8091" spans="10:10">
      <c r="J8091" s="280"/>
    </row>
    <row r="8092" spans="10:10">
      <c r="J8092" s="280"/>
    </row>
    <row r="8093" spans="10:10">
      <c r="J8093" s="280"/>
    </row>
    <row r="8094" spans="10:10">
      <c r="J8094" s="280"/>
    </row>
    <row r="8095" spans="10:10">
      <c r="J8095" s="280"/>
    </row>
    <row r="8096" spans="10:10">
      <c r="J8096" s="280"/>
    </row>
    <row r="8097" spans="10:10">
      <c r="J8097" s="280"/>
    </row>
    <row r="8098" spans="10:10">
      <c r="J8098" s="280"/>
    </row>
    <row r="8099" spans="10:10">
      <c r="J8099" s="280"/>
    </row>
    <row r="8100" spans="10:10">
      <c r="J8100" s="280"/>
    </row>
    <row r="8101" spans="10:10">
      <c r="J8101" s="280"/>
    </row>
    <row r="8102" spans="10:10">
      <c r="J8102" s="280"/>
    </row>
    <row r="8103" spans="10:10">
      <c r="J8103" s="280"/>
    </row>
    <row r="8104" spans="10:10">
      <c r="J8104" s="280"/>
    </row>
    <row r="8105" spans="10:10">
      <c r="J8105" s="280"/>
    </row>
    <row r="8106" spans="10:10">
      <c r="J8106" s="280"/>
    </row>
    <row r="8107" spans="10:10">
      <c r="J8107" s="280"/>
    </row>
    <row r="8108" spans="10:10">
      <c r="J8108" s="280"/>
    </row>
    <row r="8109" spans="10:10">
      <c r="J8109" s="280"/>
    </row>
    <row r="8110" spans="10:10">
      <c r="J8110" s="280"/>
    </row>
    <row r="8111" spans="10:10">
      <c r="J8111" s="280"/>
    </row>
    <row r="8112" spans="10:10">
      <c r="J8112" s="280"/>
    </row>
    <row r="8113" spans="10:10">
      <c r="J8113" s="280"/>
    </row>
    <row r="8114" spans="10:10">
      <c r="J8114" s="280"/>
    </row>
    <row r="8115" spans="10:10">
      <c r="J8115" s="280"/>
    </row>
    <row r="8116" spans="10:10">
      <c r="J8116" s="280"/>
    </row>
    <row r="8117" spans="10:10">
      <c r="J8117" s="280"/>
    </row>
    <row r="8118" spans="10:10">
      <c r="J8118" s="280"/>
    </row>
    <row r="8119" spans="10:10">
      <c r="J8119" s="280"/>
    </row>
    <row r="8120" spans="10:10">
      <c r="J8120" s="280"/>
    </row>
    <row r="8121" spans="10:10">
      <c r="J8121" s="280"/>
    </row>
    <row r="8122" spans="10:10">
      <c r="J8122" s="280"/>
    </row>
    <row r="8123" spans="10:10">
      <c r="J8123" s="280"/>
    </row>
    <row r="8124" spans="10:10">
      <c r="J8124" s="280"/>
    </row>
    <row r="8125" spans="10:10">
      <c r="J8125" s="280"/>
    </row>
    <row r="8126" spans="10:10">
      <c r="J8126" s="280"/>
    </row>
    <row r="8127" spans="10:10">
      <c r="J8127" s="280"/>
    </row>
    <row r="8128" spans="10:10">
      <c r="J8128" s="280"/>
    </row>
    <row r="8129" spans="10:10">
      <c r="J8129" s="280"/>
    </row>
    <row r="8130" spans="10:10">
      <c r="J8130" s="280"/>
    </row>
    <row r="8131" spans="10:10">
      <c r="J8131" s="280"/>
    </row>
    <row r="8132" spans="10:10">
      <c r="J8132" s="280"/>
    </row>
    <row r="8133" spans="10:10">
      <c r="J8133" s="280"/>
    </row>
    <row r="8134" spans="10:10">
      <c r="J8134" s="280"/>
    </row>
    <row r="8135" spans="10:10">
      <c r="J8135" s="280"/>
    </row>
    <row r="8136" spans="10:10">
      <c r="J8136" s="280"/>
    </row>
    <row r="8137" spans="10:10">
      <c r="J8137" s="280"/>
    </row>
    <row r="8138" spans="10:10">
      <c r="J8138" s="280"/>
    </row>
    <row r="8139" spans="10:10">
      <c r="J8139" s="280"/>
    </row>
    <row r="8140" spans="10:10">
      <c r="J8140" s="280"/>
    </row>
    <row r="8141" spans="10:10">
      <c r="J8141" s="280"/>
    </row>
    <row r="8142" spans="10:10">
      <c r="J8142" s="280"/>
    </row>
    <row r="8143" spans="10:10">
      <c r="J8143" s="280"/>
    </row>
    <row r="8144" spans="10:10">
      <c r="J8144" s="280"/>
    </row>
    <row r="8659" spans="10:10">
      <c r="J8659" s="285"/>
    </row>
    <row r="8660" spans="10:10">
      <c r="J8660" s="285"/>
    </row>
    <row r="8661" spans="10:10">
      <c r="J8661" s="285"/>
    </row>
    <row r="8662" spans="10:10">
      <c r="J8662" s="285"/>
    </row>
    <row r="8663" spans="10:10">
      <c r="J8663" s="285"/>
    </row>
    <row r="8664" spans="10:10">
      <c r="J8664" s="285"/>
    </row>
    <row r="8665" spans="10:10">
      <c r="J8665" s="285"/>
    </row>
    <row r="8666" spans="10:10">
      <c r="J8666" s="285"/>
    </row>
    <row r="8667" spans="10:10">
      <c r="J8667" s="285"/>
    </row>
    <row r="8668" spans="10:10">
      <c r="J8668" s="285"/>
    </row>
    <row r="8669" spans="10:10">
      <c r="J8669" s="285"/>
    </row>
    <row r="8670" spans="10:10">
      <c r="J8670" s="285"/>
    </row>
    <row r="8671" spans="10:10">
      <c r="J8671" s="285"/>
    </row>
    <row r="8672" spans="10:10">
      <c r="J8672" s="285"/>
    </row>
    <row r="8673" spans="10:10">
      <c r="J8673" s="285"/>
    </row>
    <row r="8674" spans="10:10">
      <c r="J8674" s="285"/>
    </row>
    <row r="8948" spans="10:10">
      <c r="J8948" s="285"/>
    </row>
    <row r="8949" spans="10:10">
      <c r="J8949" s="285"/>
    </row>
    <row r="8950" spans="10:10">
      <c r="J8950" s="285"/>
    </row>
    <row r="8951" spans="10:10">
      <c r="J8951" s="285"/>
    </row>
    <row r="8952" spans="10:10">
      <c r="J8952" s="285"/>
    </row>
    <row r="8953" spans="10:10">
      <c r="J8953" s="285"/>
    </row>
    <row r="8954" spans="10:10">
      <c r="J8954" s="285"/>
    </row>
    <row r="8955" spans="10:10">
      <c r="J8955" s="285"/>
    </row>
    <row r="8956" spans="10:10">
      <c r="J8956" s="285"/>
    </row>
    <row r="8957" spans="10:10">
      <c r="J8957" s="285"/>
    </row>
    <row r="8958" spans="10:10">
      <c r="J8958" s="285"/>
    </row>
    <row r="8959" spans="10:10">
      <c r="J8959" s="285"/>
    </row>
    <row r="8960" spans="10:10">
      <c r="J8960" s="285"/>
    </row>
    <row r="8961" spans="10:10">
      <c r="J8961" s="285"/>
    </row>
    <row r="8962" spans="10:10">
      <c r="J8962" s="285"/>
    </row>
    <row r="8963" spans="10:10">
      <c r="J8963" s="285"/>
    </row>
    <row r="9234" spans="10:10">
      <c r="J9234" s="280"/>
    </row>
    <row r="9235" spans="10:10">
      <c r="J9235" s="280"/>
    </row>
    <row r="9236" spans="10:10">
      <c r="J9236" s="280"/>
    </row>
    <row r="9237" spans="10:10">
      <c r="J9237" s="280"/>
    </row>
    <row r="9238" spans="10:10">
      <c r="J9238" s="280"/>
    </row>
    <row r="9239" spans="10:10">
      <c r="J9239" s="280"/>
    </row>
    <row r="9240" spans="10:10">
      <c r="J9240" s="280"/>
    </row>
    <row r="9241" spans="10:10">
      <c r="J9241" s="280"/>
    </row>
    <row r="9242" spans="10:10">
      <c r="J9242" s="280"/>
    </row>
    <row r="9243" spans="10:10">
      <c r="J9243" s="280"/>
    </row>
    <row r="9244" spans="10:10">
      <c r="J9244" s="280"/>
    </row>
    <row r="9245" spans="10:10">
      <c r="J9245" s="280"/>
    </row>
    <row r="9246" spans="10:10">
      <c r="J9246" s="280"/>
    </row>
    <row r="9247" spans="10:10">
      <c r="J9247" s="280"/>
    </row>
    <row r="9248" spans="10:10">
      <c r="J9248" s="280"/>
    </row>
    <row r="9249" spans="10:10">
      <c r="J9249" s="280"/>
    </row>
    <row r="9250" spans="10:10">
      <c r="J9250" s="280"/>
    </row>
    <row r="9251" spans="10:10">
      <c r="J9251" s="280"/>
    </row>
    <row r="9252" spans="10:10">
      <c r="J9252" s="280"/>
    </row>
    <row r="9253" spans="10:10">
      <c r="J9253" s="280"/>
    </row>
    <row r="9254" spans="10:10">
      <c r="J9254" s="280"/>
    </row>
    <row r="9255" spans="10:10">
      <c r="J9255" s="280"/>
    </row>
    <row r="9256" spans="10:10">
      <c r="J9256" s="280"/>
    </row>
    <row r="9257" spans="10:10">
      <c r="J9257" s="280"/>
    </row>
    <row r="9258" spans="10:10">
      <c r="J9258" s="280"/>
    </row>
    <row r="9259" spans="10:10">
      <c r="J9259" s="280"/>
    </row>
    <row r="9260" spans="10:10">
      <c r="J9260" s="280"/>
    </row>
    <row r="9261" spans="10:10">
      <c r="J9261" s="280"/>
    </row>
    <row r="9262" spans="10:10">
      <c r="J9262" s="280"/>
    </row>
    <row r="9263" spans="10:10">
      <c r="J9263" s="280"/>
    </row>
    <row r="9264" spans="10:10">
      <c r="J9264" s="280"/>
    </row>
    <row r="9265" spans="10:10">
      <c r="J9265" s="280"/>
    </row>
    <row r="9266" spans="10:10">
      <c r="J9266" s="280"/>
    </row>
    <row r="9267" spans="10:10">
      <c r="J9267" s="280"/>
    </row>
    <row r="9268" spans="10:10">
      <c r="J9268" s="280"/>
    </row>
    <row r="9269" spans="10:10">
      <c r="J9269" s="280"/>
    </row>
    <row r="9270" spans="10:10">
      <c r="J9270" s="280"/>
    </row>
    <row r="9271" spans="10:10">
      <c r="J9271" s="280"/>
    </row>
    <row r="9272" spans="10:10">
      <c r="J9272" s="280"/>
    </row>
    <row r="9273" spans="10:10">
      <c r="J9273" s="280"/>
    </row>
    <row r="9274" spans="10:10">
      <c r="J9274" s="280"/>
    </row>
    <row r="9275" spans="10:10">
      <c r="J9275" s="280"/>
    </row>
    <row r="9276" spans="10:10">
      <c r="J9276" s="280"/>
    </row>
    <row r="9277" spans="10:10">
      <c r="J9277" s="280"/>
    </row>
    <row r="9278" spans="10:10">
      <c r="J9278" s="280"/>
    </row>
    <row r="9279" spans="10:10">
      <c r="J9279" s="280"/>
    </row>
    <row r="9280" spans="10:10">
      <c r="J9280" s="280"/>
    </row>
    <row r="9281" spans="10:10">
      <c r="J9281" s="280"/>
    </row>
    <row r="9282" spans="10:10">
      <c r="J9282" s="280"/>
    </row>
    <row r="9283" spans="10:10">
      <c r="J9283" s="280"/>
    </row>
    <row r="9284" spans="10:10">
      <c r="J9284" s="280"/>
    </row>
    <row r="9285" spans="10:10">
      <c r="J9285" s="280"/>
    </row>
    <row r="9286" spans="10:10">
      <c r="J9286" s="280"/>
    </row>
    <row r="9287" spans="10:10">
      <c r="J9287" s="280"/>
    </row>
    <row r="9288" spans="10:10">
      <c r="J9288" s="280"/>
    </row>
    <row r="9289" spans="10:10">
      <c r="J9289" s="280"/>
    </row>
    <row r="9290" spans="10:10">
      <c r="J9290" s="280"/>
    </row>
    <row r="9291" spans="10:10">
      <c r="J9291" s="280"/>
    </row>
    <row r="9292" spans="10:10">
      <c r="J9292" s="280"/>
    </row>
    <row r="9293" spans="10:10">
      <c r="J9293" s="280"/>
    </row>
    <row r="9294" spans="10:10">
      <c r="J9294" s="280"/>
    </row>
    <row r="9295" spans="10:10">
      <c r="J9295" s="280"/>
    </row>
    <row r="9296" spans="10:10">
      <c r="J9296" s="280"/>
    </row>
    <row r="9297" spans="10:10">
      <c r="J9297" s="280"/>
    </row>
    <row r="9298" spans="10:10">
      <c r="J9298" s="280"/>
    </row>
    <row r="9299" spans="10:10">
      <c r="J9299" s="280"/>
    </row>
    <row r="9300" spans="10:10">
      <c r="J9300" s="280"/>
    </row>
    <row r="9301" spans="10:10">
      <c r="J9301" s="280"/>
    </row>
    <row r="9302" spans="10:10">
      <c r="J9302" s="280"/>
    </row>
    <row r="9303" spans="10:10">
      <c r="J9303" s="280"/>
    </row>
    <row r="9304" spans="10:10">
      <c r="J9304" s="280"/>
    </row>
    <row r="9305" spans="10:10">
      <c r="J9305" s="280"/>
    </row>
    <row r="9306" spans="10:10">
      <c r="J9306" s="280"/>
    </row>
    <row r="9307" spans="10:10">
      <c r="J9307" s="280"/>
    </row>
    <row r="9308" spans="10:10">
      <c r="J9308" s="280"/>
    </row>
    <row r="9309" spans="10:10">
      <c r="J9309" s="280"/>
    </row>
    <row r="9310" spans="10:10">
      <c r="J9310" s="280"/>
    </row>
    <row r="9311" spans="10:10">
      <c r="J9311" s="280"/>
    </row>
    <row r="9312" spans="10:10">
      <c r="J9312" s="280"/>
    </row>
    <row r="9313" spans="10:10">
      <c r="J9313" s="280"/>
    </row>
    <row r="9314" spans="10:10">
      <c r="J9314" s="280"/>
    </row>
    <row r="9315" spans="10:10">
      <c r="J9315" s="280"/>
    </row>
    <row r="9316" spans="10:10">
      <c r="J9316" s="280"/>
    </row>
    <row r="9317" spans="10:10">
      <c r="J9317" s="280"/>
    </row>
    <row r="9318" spans="10:10">
      <c r="J9318" s="280"/>
    </row>
    <row r="9319" spans="10:10">
      <c r="J9319" s="280"/>
    </row>
    <row r="9320" spans="10:10">
      <c r="J9320" s="280"/>
    </row>
    <row r="9321" spans="10:10">
      <c r="J9321" s="280"/>
    </row>
    <row r="9322" spans="10:10">
      <c r="J9322" s="280"/>
    </row>
    <row r="9323" spans="10:10">
      <c r="J9323" s="280"/>
    </row>
    <row r="9324" spans="10:10">
      <c r="J9324" s="280"/>
    </row>
    <row r="9325" spans="10:10">
      <c r="J9325" s="280"/>
    </row>
    <row r="9326" spans="10:10">
      <c r="J9326" s="280"/>
    </row>
    <row r="9327" spans="10:10">
      <c r="J9327" s="280"/>
    </row>
    <row r="9328" spans="10:10">
      <c r="J9328" s="280"/>
    </row>
    <row r="9329" spans="10:10">
      <c r="J9329" s="280"/>
    </row>
    <row r="9330" spans="10:10">
      <c r="J9330" s="280"/>
    </row>
    <row r="9331" spans="10:10">
      <c r="J9331" s="280"/>
    </row>
    <row r="9332" spans="10:10">
      <c r="J9332" s="280"/>
    </row>
    <row r="9333" spans="10:10">
      <c r="J9333" s="280"/>
    </row>
    <row r="9334" spans="10:10">
      <c r="J9334" s="280"/>
    </row>
    <row r="9335" spans="10:10">
      <c r="J9335" s="280"/>
    </row>
    <row r="9336" spans="10:10">
      <c r="J9336" s="280"/>
    </row>
    <row r="9337" spans="10:10">
      <c r="J9337" s="280"/>
    </row>
    <row r="9338" spans="10:10">
      <c r="J9338" s="280"/>
    </row>
    <row r="9339" spans="10:10">
      <c r="J9339" s="280"/>
    </row>
    <row r="9340" spans="10:10">
      <c r="J9340" s="280"/>
    </row>
    <row r="9341" spans="10:10">
      <c r="J9341" s="280"/>
    </row>
    <row r="9342" spans="10:10">
      <c r="J9342" s="280"/>
    </row>
    <row r="9343" spans="10:10">
      <c r="J9343" s="280"/>
    </row>
    <row r="9344" spans="10:10">
      <c r="J9344" s="280"/>
    </row>
    <row r="9345" spans="10:10">
      <c r="J9345" s="280"/>
    </row>
    <row r="9346" spans="10:10">
      <c r="J9346" s="280"/>
    </row>
    <row r="9347" spans="10:10">
      <c r="J9347" s="280"/>
    </row>
    <row r="9348" spans="10:10">
      <c r="J9348" s="280"/>
    </row>
    <row r="9349" spans="10:10">
      <c r="J9349" s="280"/>
    </row>
    <row r="9350" spans="10:10">
      <c r="J9350" s="280"/>
    </row>
    <row r="9351" spans="10:10">
      <c r="J9351" s="280"/>
    </row>
    <row r="9352" spans="10:10">
      <c r="J9352" s="280"/>
    </row>
    <row r="9353" spans="10:10">
      <c r="J9353" s="280"/>
    </row>
    <row r="9354" spans="10:10">
      <c r="J9354" s="280"/>
    </row>
    <row r="9355" spans="10:10">
      <c r="J9355" s="280"/>
    </row>
    <row r="9356" spans="10:10">
      <c r="J9356" s="280"/>
    </row>
    <row r="9357" spans="10:10">
      <c r="J9357" s="280"/>
    </row>
    <row r="9358" spans="10:10">
      <c r="J9358" s="280"/>
    </row>
    <row r="9359" spans="10:10">
      <c r="J9359" s="280"/>
    </row>
    <row r="9360" spans="10:10">
      <c r="J9360" s="280"/>
    </row>
    <row r="9361" spans="10:10">
      <c r="J9361" s="280"/>
    </row>
    <row r="9362" spans="10:10">
      <c r="J9362" s="280"/>
    </row>
    <row r="9363" spans="10:10">
      <c r="J9363" s="280"/>
    </row>
    <row r="9364" spans="10:10">
      <c r="J9364" s="280"/>
    </row>
    <row r="9365" spans="10:10">
      <c r="J9365" s="280"/>
    </row>
    <row r="9366" spans="10:10">
      <c r="J9366" s="280"/>
    </row>
    <row r="9367" spans="10:10">
      <c r="J9367" s="280"/>
    </row>
    <row r="9368" spans="10:10">
      <c r="J9368" s="280"/>
    </row>
    <row r="9369" spans="10:10">
      <c r="J9369" s="280"/>
    </row>
    <row r="9370" spans="10:10">
      <c r="J9370" s="280"/>
    </row>
    <row r="9371" spans="10:10">
      <c r="J9371" s="280"/>
    </row>
    <row r="9372" spans="10:10">
      <c r="J9372" s="280"/>
    </row>
    <row r="9373" spans="10:10">
      <c r="J9373" s="280"/>
    </row>
    <row r="9374" spans="10:10">
      <c r="J9374" s="280"/>
    </row>
    <row r="9375" spans="10:10">
      <c r="J9375" s="280"/>
    </row>
    <row r="9376" spans="10:10">
      <c r="J9376" s="280"/>
    </row>
    <row r="9377" spans="10:10">
      <c r="J9377" s="280"/>
    </row>
    <row r="9378" spans="10:10">
      <c r="J9378" s="280"/>
    </row>
    <row r="9379" spans="10:10">
      <c r="J9379" s="280"/>
    </row>
    <row r="9380" spans="10:10">
      <c r="J9380" s="280"/>
    </row>
    <row r="9381" spans="10:10">
      <c r="J9381" s="280"/>
    </row>
    <row r="9382" spans="10:10">
      <c r="J9382" s="280"/>
    </row>
    <row r="9383" spans="10:10">
      <c r="J9383" s="280"/>
    </row>
    <row r="9384" spans="10:10">
      <c r="J9384" s="280"/>
    </row>
    <row r="9385" spans="10:10">
      <c r="J9385" s="280"/>
    </row>
    <row r="9386" spans="10:10">
      <c r="J9386" s="280"/>
    </row>
    <row r="9387" spans="10:10">
      <c r="J9387" s="280"/>
    </row>
    <row r="9388" spans="10:10">
      <c r="J9388" s="280"/>
    </row>
    <row r="9389" spans="10:10">
      <c r="J9389" s="280"/>
    </row>
    <row r="9390" spans="10:10">
      <c r="J9390" s="280"/>
    </row>
    <row r="9391" spans="10:10">
      <c r="J9391" s="280"/>
    </row>
    <row r="9392" spans="10:10">
      <c r="J9392" s="280"/>
    </row>
    <row r="9393" spans="10:10">
      <c r="J9393" s="280"/>
    </row>
    <row r="9394" spans="10:10">
      <c r="J9394" s="280"/>
    </row>
    <row r="9395" spans="10:10">
      <c r="J9395" s="280"/>
    </row>
    <row r="9396" spans="10:10">
      <c r="J9396" s="280"/>
    </row>
    <row r="9397" spans="10:10">
      <c r="J9397" s="280"/>
    </row>
    <row r="9398" spans="10:10">
      <c r="J9398" s="280"/>
    </row>
    <row r="9399" spans="10:10">
      <c r="J9399" s="280"/>
    </row>
    <row r="9400" spans="10:10">
      <c r="J9400" s="280"/>
    </row>
    <row r="9401" spans="10:10">
      <c r="J9401" s="280"/>
    </row>
    <row r="9402" spans="10:10">
      <c r="J9402" s="280"/>
    </row>
    <row r="9403" spans="10:10">
      <c r="J9403" s="280"/>
    </row>
    <row r="9404" spans="10:10">
      <c r="J9404" s="280"/>
    </row>
    <row r="9405" spans="10:10">
      <c r="J9405" s="280"/>
    </row>
    <row r="9406" spans="10:10">
      <c r="J9406" s="280"/>
    </row>
    <row r="9407" spans="10:10">
      <c r="J9407" s="280"/>
    </row>
    <row r="9408" spans="10:10">
      <c r="J9408" s="280"/>
    </row>
    <row r="9409" spans="10:10">
      <c r="J9409" s="280"/>
    </row>
    <row r="9410" spans="10:10">
      <c r="J9410" s="280"/>
    </row>
    <row r="9411" spans="10:10">
      <c r="J9411" s="280"/>
    </row>
    <row r="9412" spans="10:10">
      <c r="J9412" s="280"/>
    </row>
    <row r="9413" spans="10:10">
      <c r="J9413" s="280"/>
    </row>
    <row r="9414" spans="10:10">
      <c r="J9414" s="280"/>
    </row>
    <row r="9415" spans="10:10">
      <c r="J9415" s="280"/>
    </row>
    <row r="9416" spans="10:10">
      <c r="J9416" s="280"/>
    </row>
    <row r="9417" spans="10:10">
      <c r="J9417" s="280"/>
    </row>
    <row r="9418" spans="10:10">
      <c r="J9418" s="280"/>
    </row>
    <row r="9419" spans="10:10">
      <c r="J9419" s="280"/>
    </row>
    <row r="9420" spans="10:10">
      <c r="J9420" s="280"/>
    </row>
    <row r="9421" spans="10:10">
      <c r="J9421" s="280"/>
    </row>
    <row r="9422" spans="10:10">
      <c r="J9422" s="280"/>
    </row>
    <row r="9423" spans="10:10">
      <c r="J9423" s="280"/>
    </row>
    <row r="9424" spans="10:10">
      <c r="J9424" s="280"/>
    </row>
    <row r="9425" spans="10:10">
      <c r="J9425" s="280"/>
    </row>
    <row r="9426" spans="10:10">
      <c r="J9426" s="280"/>
    </row>
    <row r="9427" spans="10:10">
      <c r="J9427" s="280"/>
    </row>
    <row r="9428" spans="10:10">
      <c r="J9428" s="280"/>
    </row>
    <row r="9429" spans="10:10">
      <c r="J9429" s="280"/>
    </row>
    <row r="9430" spans="10:10">
      <c r="J9430" s="280"/>
    </row>
    <row r="9431" spans="10:10">
      <c r="J9431" s="280"/>
    </row>
    <row r="9432" spans="10:10">
      <c r="J9432" s="280"/>
    </row>
    <row r="9433" spans="10:10">
      <c r="J9433" s="280"/>
    </row>
    <row r="9434" spans="10:10">
      <c r="J9434" s="280"/>
    </row>
    <row r="9435" spans="10:10">
      <c r="J9435" s="280"/>
    </row>
    <row r="9436" spans="10:10">
      <c r="J9436" s="280"/>
    </row>
    <row r="9437" spans="10:10">
      <c r="J9437" s="280"/>
    </row>
    <row r="9438" spans="10:10">
      <c r="J9438" s="280"/>
    </row>
    <row r="9439" spans="10:10">
      <c r="J9439" s="280"/>
    </row>
    <row r="9440" spans="10:10">
      <c r="J9440" s="280"/>
    </row>
    <row r="9441" spans="10:10">
      <c r="J9441" s="280"/>
    </row>
    <row r="9442" spans="10:10">
      <c r="J9442" s="280"/>
    </row>
    <row r="9443" spans="10:10">
      <c r="J9443" s="280"/>
    </row>
    <row r="9444" spans="10:10">
      <c r="J9444" s="280"/>
    </row>
    <row r="9445" spans="10:10">
      <c r="J9445" s="280"/>
    </row>
    <row r="9446" spans="10:10">
      <c r="J9446" s="280"/>
    </row>
    <row r="9447" spans="10:10">
      <c r="J9447" s="280"/>
    </row>
    <row r="9448" spans="10:10">
      <c r="J9448" s="280"/>
    </row>
    <row r="9449" spans="10:10">
      <c r="J9449" s="280"/>
    </row>
    <row r="9450" spans="10:10">
      <c r="J9450" s="280"/>
    </row>
    <row r="9451" spans="10:10">
      <c r="J9451" s="280"/>
    </row>
    <row r="9452" spans="10:10">
      <c r="J9452" s="280"/>
    </row>
    <row r="9453" spans="10:10">
      <c r="J9453" s="280"/>
    </row>
    <row r="9454" spans="10:10">
      <c r="J9454" s="280"/>
    </row>
    <row r="9455" spans="10:10">
      <c r="J9455" s="280"/>
    </row>
    <row r="9456" spans="10:10">
      <c r="J9456" s="280"/>
    </row>
    <row r="9457" spans="10:10">
      <c r="J9457" s="280"/>
    </row>
    <row r="9458" spans="10:10">
      <c r="J9458" s="280"/>
    </row>
    <row r="9459" spans="10:10">
      <c r="J9459" s="280"/>
    </row>
    <row r="9460" spans="10:10">
      <c r="J9460" s="280"/>
    </row>
    <row r="9461" spans="10:10">
      <c r="J9461" s="280"/>
    </row>
    <row r="9462" spans="10:10">
      <c r="J9462" s="280"/>
    </row>
    <row r="9463" spans="10:10">
      <c r="J9463" s="280"/>
    </row>
    <row r="9464" spans="10:10">
      <c r="J9464" s="280"/>
    </row>
    <row r="9465" spans="10:10">
      <c r="J9465" s="280"/>
    </row>
    <row r="9466" spans="10:10">
      <c r="J9466" s="280"/>
    </row>
    <row r="9467" spans="10:10">
      <c r="J9467" s="280"/>
    </row>
    <row r="9468" spans="10:10">
      <c r="J9468" s="280"/>
    </row>
    <row r="9469" spans="10:10">
      <c r="J9469" s="280"/>
    </row>
    <row r="9470" spans="10:10">
      <c r="J9470" s="280"/>
    </row>
    <row r="9471" spans="10:10">
      <c r="J9471" s="280"/>
    </row>
    <row r="9472" spans="10:10">
      <c r="J9472" s="280"/>
    </row>
    <row r="9473" spans="10:10">
      <c r="J9473" s="280"/>
    </row>
    <row r="9474" spans="10:10">
      <c r="J9474" s="280"/>
    </row>
    <row r="9475" spans="10:10">
      <c r="J9475" s="280"/>
    </row>
    <row r="9476" spans="10:10">
      <c r="J9476" s="280"/>
    </row>
    <row r="9477" spans="10:10">
      <c r="J9477" s="280"/>
    </row>
    <row r="9478" spans="10:10">
      <c r="J9478" s="280"/>
    </row>
    <row r="9479" spans="10:10">
      <c r="J9479" s="280"/>
    </row>
    <row r="9480" spans="10:10">
      <c r="J9480" s="280"/>
    </row>
    <row r="9481" spans="10:10">
      <c r="J9481" s="280"/>
    </row>
    <row r="9482" spans="10:10">
      <c r="J9482" s="280"/>
    </row>
    <row r="9483" spans="10:10">
      <c r="J9483" s="280"/>
    </row>
    <row r="9484" spans="10:10">
      <c r="J9484" s="280"/>
    </row>
    <row r="9485" spans="10:10">
      <c r="J9485" s="280"/>
    </row>
    <row r="9486" spans="10:10">
      <c r="J9486" s="280"/>
    </row>
    <row r="9487" spans="10:10">
      <c r="J9487" s="280"/>
    </row>
    <row r="9488" spans="10:10">
      <c r="J9488" s="280"/>
    </row>
    <row r="9489" spans="10:10">
      <c r="J9489" s="280"/>
    </row>
    <row r="9490" spans="10:10">
      <c r="J9490" s="280"/>
    </row>
    <row r="9491" spans="10:10">
      <c r="J9491" s="280"/>
    </row>
    <row r="9492" spans="10:10">
      <c r="J9492" s="280"/>
    </row>
    <row r="9493" spans="10:10">
      <c r="J9493" s="280"/>
    </row>
    <row r="9494" spans="10:10">
      <c r="J9494" s="280"/>
    </row>
    <row r="9495" spans="10:10">
      <c r="J9495" s="280"/>
    </row>
    <row r="9496" spans="10:10">
      <c r="J9496" s="280"/>
    </row>
    <row r="9497" spans="10:10">
      <c r="J9497" s="280"/>
    </row>
    <row r="9498" spans="10:10">
      <c r="J9498" s="280"/>
    </row>
    <row r="9499" spans="10:10">
      <c r="J9499" s="280"/>
    </row>
    <row r="9500" spans="10:10">
      <c r="J9500" s="280"/>
    </row>
    <row r="9501" spans="10:10">
      <c r="J9501" s="280"/>
    </row>
    <row r="9502" spans="10:10">
      <c r="J9502" s="280"/>
    </row>
    <row r="9503" spans="10:10">
      <c r="J9503" s="280"/>
    </row>
    <row r="9504" spans="10:10">
      <c r="J9504" s="280"/>
    </row>
    <row r="9505" spans="10:10">
      <c r="J9505" s="280"/>
    </row>
    <row r="9506" spans="10:10">
      <c r="J9506" s="280"/>
    </row>
    <row r="9507" spans="10:10">
      <c r="J9507" s="280"/>
    </row>
    <row r="9508" spans="10:10">
      <c r="J9508" s="280"/>
    </row>
    <row r="9509" spans="10:10">
      <c r="J9509" s="280"/>
    </row>
    <row r="9510" spans="10:10">
      <c r="J9510" s="280"/>
    </row>
    <row r="9511" spans="10:10">
      <c r="J9511" s="280"/>
    </row>
    <row r="9512" spans="10:10">
      <c r="J9512" s="280"/>
    </row>
    <row r="9513" spans="10:10">
      <c r="J9513" s="280"/>
    </row>
    <row r="9514" spans="10:10">
      <c r="J9514" s="280"/>
    </row>
    <row r="9515" spans="10:10">
      <c r="J9515" s="280"/>
    </row>
    <row r="9516" spans="10:10">
      <c r="J9516" s="280"/>
    </row>
    <row r="9517" spans="10:10">
      <c r="J9517" s="280"/>
    </row>
    <row r="9518" spans="10:10">
      <c r="J9518" s="280"/>
    </row>
    <row r="9519" spans="10:10">
      <c r="J9519" s="280"/>
    </row>
    <row r="9520" spans="10:10">
      <c r="J9520" s="280"/>
    </row>
    <row r="9521" spans="10:10">
      <c r="J9521" s="280"/>
    </row>
    <row r="9522" spans="10:10">
      <c r="J9522" s="280"/>
    </row>
    <row r="9526" spans="10:10">
      <c r="J9526" s="285"/>
    </row>
    <row r="9527" spans="10:10">
      <c r="J9527" s="285"/>
    </row>
    <row r="9528" spans="10:10">
      <c r="J9528" s="285"/>
    </row>
    <row r="9529" spans="10:10">
      <c r="J9529" s="285"/>
    </row>
    <row r="9530" spans="10:10">
      <c r="J9530" s="285"/>
    </row>
    <row r="9531" spans="10:10">
      <c r="J9531" s="285"/>
    </row>
    <row r="9532" spans="10:10">
      <c r="J9532" s="285"/>
    </row>
    <row r="9533" spans="10:10">
      <c r="J9533" s="285"/>
    </row>
    <row r="9534" spans="10:10">
      <c r="J9534" s="285"/>
    </row>
    <row r="9535" spans="10:10">
      <c r="J9535" s="285"/>
    </row>
    <row r="9536" spans="10:10">
      <c r="J9536" s="285"/>
    </row>
    <row r="9537" spans="10:10">
      <c r="J9537" s="285"/>
    </row>
    <row r="9538" spans="10:10">
      <c r="J9538" s="285"/>
    </row>
    <row r="9539" spans="10:10">
      <c r="J9539" s="285"/>
    </row>
    <row r="9540" spans="10:10">
      <c r="J9540" s="285"/>
    </row>
    <row r="9541" spans="10:10">
      <c r="J9541" s="285"/>
    </row>
    <row r="13221" spans="10:10">
      <c r="J13221" s="280"/>
    </row>
    <row r="13222" spans="10:10">
      <c r="J13222" s="280"/>
    </row>
    <row r="13223" spans="10:10">
      <c r="J13223" s="280"/>
    </row>
    <row r="13224" spans="10:10">
      <c r="J13224" s="280"/>
    </row>
    <row r="13225" spans="10:10">
      <c r="J13225" s="280"/>
    </row>
    <row r="13226" spans="10:10">
      <c r="J13226" s="280"/>
    </row>
    <row r="13227" spans="10:10">
      <c r="J13227" s="280"/>
    </row>
    <row r="13228" spans="10:10">
      <c r="J13228" s="280"/>
    </row>
    <row r="13229" spans="10:10">
      <c r="J13229" s="280"/>
    </row>
    <row r="13230" spans="10:10">
      <c r="J13230" s="280"/>
    </row>
    <row r="13231" spans="10:10">
      <c r="J13231" s="280"/>
    </row>
    <row r="13232" spans="10:10">
      <c r="J13232" s="280"/>
    </row>
    <row r="13233" spans="10:10">
      <c r="J13233" s="280"/>
    </row>
    <row r="13234" spans="10:10">
      <c r="J13234" s="280"/>
    </row>
    <row r="13235" spans="10:10">
      <c r="J13235" s="280"/>
    </row>
    <row r="13236" spans="10:10">
      <c r="J13236" s="280"/>
    </row>
    <row r="13237" spans="10:10">
      <c r="J13237" s="280"/>
    </row>
    <row r="13238" spans="10:10">
      <c r="J13238" s="280"/>
    </row>
    <row r="13239" spans="10:10">
      <c r="J13239" s="280"/>
    </row>
    <row r="13240" spans="10:10">
      <c r="J13240" s="280"/>
    </row>
    <row r="13241" spans="10:10">
      <c r="J13241" s="280"/>
    </row>
    <row r="13242" spans="10:10">
      <c r="J13242" s="280"/>
    </row>
    <row r="13243" spans="10:10">
      <c r="J13243" s="280"/>
    </row>
    <row r="13244" spans="10:10">
      <c r="J13244" s="280"/>
    </row>
    <row r="13245" spans="10:10">
      <c r="J13245" s="280"/>
    </row>
    <row r="13246" spans="10:10">
      <c r="J13246" s="280"/>
    </row>
    <row r="13247" spans="10:10">
      <c r="J13247" s="280"/>
    </row>
    <row r="13248" spans="10:10">
      <c r="J13248" s="280"/>
    </row>
    <row r="13249" spans="10:10">
      <c r="J13249" s="280"/>
    </row>
    <row r="13250" spans="10:10">
      <c r="J13250" s="280"/>
    </row>
    <row r="13251" spans="10:10">
      <c r="J13251" s="280"/>
    </row>
    <row r="13252" spans="10:10">
      <c r="J13252" s="280"/>
    </row>
    <row r="13253" spans="10:10">
      <c r="J13253" s="280"/>
    </row>
    <row r="13254" spans="10:10">
      <c r="J13254" s="280"/>
    </row>
    <row r="13255" spans="10:10">
      <c r="J13255" s="280"/>
    </row>
    <row r="13256" spans="10:10">
      <c r="J13256" s="280"/>
    </row>
    <row r="13257" spans="10:10">
      <c r="J13257" s="280"/>
    </row>
    <row r="13258" spans="10:10">
      <c r="J13258" s="280"/>
    </row>
    <row r="13259" spans="10:10">
      <c r="J13259" s="280"/>
    </row>
    <row r="13260" spans="10:10">
      <c r="J13260" s="280"/>
    </row>
    <row r="13261" spans="10:10">
      <c r="J13261" s="280"/>
    </row>
    <row r="13262" spans="10:10">
      <c r="J13262" s="280"/>
    </row>
    <row r="13263" spans="10:10">
      <c r="J13263" s="280"/>
    </row>
    <row r="13264" spans="10:10">
      <c r="J13264" s="280"/>
    </row>
    <row r="13265" spans="10:10">
      <c r="J13265" s="280"/>
    </row>
    <row r="13266" spans="10:10">
      <c r="J13266" s="280"/>
    </row>
    <row r="13267" spans="10:10">
      <c r="J13267" s="280"/>
    </row>
    <row r="13268" spans="10:10">
      <c r="J13268" s="280"/>
    </row>
    <row r="13269" spans="10:10">
      <c r="J13269" s="280"/>
    </row>
    <row r="13270" spans="10:10">
      <c r="J13270" s="280"/>
    </row>
    <row r="13271" spans="10:10">
      <c r="J13271" s="280"/>
    </row>
    <row r="13272" spans="10:10">
      <c r="J13272" s="286"/>
    </row>
    <row r="13273" spans="10:10">
      <c r="J13273" s="286"/>
    </row>
    <row r="13274" spans="10:10">
      <c r="J13274" s="286"/>
    </row>
    <row r="13275" spans="10:10">
      <c r="J13275" s="286"/>
    </row>
    <row r="13276" spans="10:10">
      <c r="J13276" s="286"/>
    </row>
    <row r="13277" spans="10:10">
      <c r="J13277" s="286"/>
    </row>
    <row r="13278" spans="10:10">
      <c r="J13278" s="280"/>
    </row>
    <row r="13279" spans="10:10">
      <c r="J13279" s="280"/>
    </row>
    <row r="13280" spans="10:10">
      <c r="J13280" s="280"/>
    </row>
    <row r="13281" spans="10:10">
      <c r="J13281" s="280"/>
    </row>
    <row r="13282" spans="10:10">
      <c r="J13282" s="280"/>
    </row>
    <row r="13283" spans="10:10">
      <c r="J13283" s="280"/>
    </row>
    <row r="13284" spans="10:10">
      <c r="J13284" s="280"/>
    </row>
    <row r="13285" spans="10:10">
      <c r="J13285" s="280"/>
    </row>
    <row r="13286" spans="10:10">
      <c r="J13286" s="280"/>
    </row>
    <row r="13287" spans="10:10">
      <c r="J13287" s="280"/>
    </row>
    <row r="13288" spans="10:10">
      <c r="J13288" s="280"/>
    </row>
    <row r="13289" spans="10:10">
      <c r="J13289" s="280"/>
    </row>
    <row r="13290" spans="10:10">
      <c r="J13290" s="280"/>
    </row>
    <row r="13291" spans="10:10">
      <c r="J13291" s="280"/>
    </row>
    <row r="13292" spans="10:10">
      <c r="J13292" s="280"/>
    </row>
    <row r="13293" spans="10:10">
      <c r="J13293" s="280"/>
    </row>
    <row r="13294" spans="10:10">
      <c r="J13294" s="280"/>
    </row>
    <row r="13295" spans="10:10">
      <c r="J13295" s="280"/>
    </row>
    <row r="13296" spans="10:10">
      <c r="J13296" s="280"/>
    </row>
    <row r="13297" spans="10:10">
      <c r="J13297" s="280"/>
    </row>
    <row r="13298" spans="10:10">
      <c r="J13298" s="280"/>
    </row>
    <row r="13299" spans="10:10">
      <c r="J13299" s="280"/>
    </row>
    <row r="13300" spans="10:10">
      <c r="J13300" s="280"/>
    </row>
    <row r="13301" spans="10:10">
      <c r="J13301" s="280"/>
    </row>
    <row r="13302" spans="10:10">
      <c r="J13302" s="280"/>
    </row>
    <row r="13303" spans="10:10">
      <c r="J13303" s="280"/>
    </row>
    <row r="13304" spans="10:10">
      <c r="J13304" s="280"/>
    </row>
    <row r="13305" spans="10:10">
      <c r="J13305" s="280"/>
    </row>
    <row r="13306" spans="10:10">
      <c r="J13306" s="280"/>
    </row>
    <row r="13307" spans="10:10">
      <c r="J13307" s="280"/>
    </row>
    <row r="13308" spans="10:10">
      <c r="J13308" s="280"/>
    </row>
    <row r="13309" spans="10:10">
      <c r="J13309" s="280"/>
    </row>
    <row r="13310" spans="10:10">
      <c r="J13310" s="280"/>
    </row>
    <row r="13311" spans="10:10">
      <c r="J13311" s="280"/>
    </row>
    <row r="13312" spans="10:10">
      <c r="J13312" s="280"/>
    </row>
    <row r="13313" spans="10:10">
      <c r="J13313" s="280"/>
    </row>
    <row r="13314" spans="10:10">
      <c r="J13314" s="280"/>
    </row>
    <row r="13315" spans="10:10">
      <c r="J13315" s="280"/>
    </row>
    <row r="13316" spans="10:10">
      <c r="J13316" s="280"/>
    </row>
    <row r="13317" spans="10:10">
      <c r="J13317" s="280"/>
    </row>
    <row r="13318" spans="10:10">
      <c r="J13318" s="280"/>
    </row>
    <row r="13319" spans="10:10">
      <c r="J13319" s="280"/>
    </row>
    <row r="13320" spans="10:10">
      <c r="J13320" s="280"/>
    </row>
    <row r="13321" spans="10:10">
      <c r="J13321" s="280"/>
    </row>
    <row r="13322" spans="10:10">
      <c r="J13322" s="280"/>
    </row>
    <row r="13323" spans="10:10">
      <c r="J13323" s="280"/>
    </row>
    <row r="13324" spans="10:10">
      <c r="J13324" s="280"/>
    </row>
    <row r="13325" spans="10:10">
      <c r="J13325" s="280"/>
    </row>
    <row r="13326" spans="10:10">
      <c r="J13326" s="280"/>
    </row>
    <row r="13327" spans="10:10">
      <c r="J13327" s="280"/>
    </row>
    <row r="13328" spans="10:10">
      <c r="J13328" s="280"/>
    </row>
    <row r="13329" spans="10:10">
      <c r="J13329" s="280"/>
    </row>
    <row r="13330" spans="10:10">
      <c r="J13330" s="280"/>
    </row>
    <row r="13331" spans="10:10">
      <c r="J13331" s="280"/>
    </row>
    <row r="13332" spans="10:10">
      <c r="J13332" s="280"/>
    </row>
    <row r="13333" spans="10:10">
      <c r="J13333" s="280"/>
    </row>
    <row r="13334" spans="10:10">
      <c r="J13334" s="280"/>
    </row>
    <row r="13335" spans="10:10">
      <c r="J13335" s="280"/>
    </row>
    <row r="13336" spans="10:10">
      <c r="J13336" s="280"/>
    </row>
    <row r="13337" spans="10:10">
      <c r="J13337" s="280"/>
    </row>
    <row r="13338" spans="10:10">
      <c r="J13338" s="280"/>
    </row>
    <row r="13339" spans="10:10">
      <c r="J13339" s="280"/>
    </row>
    <row r="13340" spans="10:10">
      <c r="J13340" s="280"/>
    </row>
    <row r="13341" spans="10:10">
      <c r="J13341" s="280"/>
    </row>
    <row r="13342" spans="10:10">
      <c r="J13342" s="280"/>
    </row>
    <row r="13343" spans="10:10">
      <c r="J13343" s="280"/>
    </row>
    <row r="13344" spans="10:10">
      <c r="J13344" s="280"/>
    </row>
    <row r="13345" spans="10:10">
      <c r="J13345" s="280"/>
    </row>
    <row r="13346" spans="10:10">
      <c r="J13346" s="280"/>
    </row>
    <row r="13347" spans="10:10">
      <c r="J13347" s="280"/>
    </row>
    <row r="13348" spans="10:10">
      <c r="J13348" s="280"/>
    </row>
    <row r="13349" spans="10:10">
      <c r="J13349" s="280"/>
    </row>
    <row r="13350" spans="10:10">
      <c r="J13350" s="280"/>
    </row>
    <row r="13351" spans="10:10">
      <c r="J13351" s="280"/>
    </row>
    <row r="13352" spans="10:10">
      <c r="J13352" s="280"/>
    </row>
    <row r="13353" spans="10:10">
      <c r="J13353" s="280"/>
    </row>
    <row r="13354" spans="10:10">
      <c r="J13354" s="280"/>
    </row>
    <row r="13355" spans="10:10">
      <c r="J13355" s="280"/>
    </row>
    <row r="13356" spans="10:10">
      <c r="J13356" s="280"/>
    </row>
    <row r="13357" spans="10:10">
      <c r="J13357" s="280"/>
    </row>
    <row r="13358" spans="10:10">
      <c r="J13358" s="280"/>
    </row>
    <row r="13359" spans="10:10">
      <c r="J13359" s="280"/>
    </row>
    <row r="13360" spans="10:10">
      <c r="J13360" s="280"/>
    </row>
    <row r="13361" spans="10:10">
      <c r="J13361" s="280"/>
    </row>
    <row r="13362" spans="10:10">
      <c r="J13362" s="280"/>
    </row>
    <row r="13363" spans="10:10">
      <c r="J13363" s="280"/>
    </row>
    <row r="13364" spans="10:10">
      <c r="J13364" s="280"/>
    </row>
    <row r="13365" spans="10:10">
      <c r="J13365" s="280"/>
    </row>
    <row r="13366" spans="10:10">
      <c r="J13366" s="280"/>
    </row>
    <row r="13367" spans="10:10">
      <c r="J13367" s="280"/>
    </row>
    <row r="13368" spans="10:10">
      <c r="J13368" s="280"/>
    </row>
    <row r="13369" spans="10:10">
      <c r="J13369" s="280"/>
    </row>
    <row r="13370" spans="10:10">
      <c r="J13370" s="280"/>
    </row>
    <row r="13371" spans="10:10">
      <c r="J13371" s="280"/>
    </row>
    <row r="13372" spans="10:10">
      <c r="J13372" s="280"/>
    </row>
    <row r="13373" spans="10:10">
      <c r="J13373" s="280"/>
    </row>
    <row r="13374" spans="10:10">
      <c r="J13374" s="280"/>
    </row>
    <row r="13375" spans="10:10">
      <c r="J13375" s="280"/>
    </row>
    <row r="13376" spans="10:10">
      <c r="J13376" s="280"/>
    </row>
    <row r="13377" spans="10:10">
      <c r="J13377" s="280"/>
    </row>
    <row r="13378" spans="10:10">
      <c r="J13378" s="280"/>
    </row>
    <row r="13379" spans="10:10">
      <c r="J13379" s="280"/>
    </row>
    <row r="13380" spans="10:10">
      <c r="J13380" s="280"/>
    </row>
    <row r="13381" spans="10:10">
      <c r="J13381" s="280"/>
    </row>
    <row r="13382" spans="10:10">
      <c r="J13382" s="280"/>
    </row>
    <row r="13383" spans="10:10">
      <c r="J13383" s="280"/>
    </row>
    <row r="13384" spans="10:10">
      <c r="J13384" s="280"/>
    </row>
    <row r="13385" spans="10:10">
      <c r="J13385" s="280"/>
    </row>
    <row r="13386" spans="10:10">
      <c r="J13386" s="280"/>
    </row>
    <row r="13387" spans="10:10">
      <c r="J13387" s="280"/>
    </row>
    <row r="13388" spans="10:10">
      <c r="J13388" s="280"/>
    </row>
    <row r="13389" spans="10:10">
      <c r="J13389" s="280"/>
    </row>
    <row r="13390" spans="10:10">
      <c r="J13390" s="280"/>
    </row>
    <row r="13391" spans="10:10">
      <c r="J13391" s="280"/>
    </row>
    <row r="13392" spans="10:10">
      <c r="J13392" s="280"/>
    </row>
    <row r="13393" spans="10:10">
      <c r="J13393" s="280"/>
    </row>
    <row r="13394" spans="10:10">
      <c r="J13394" s="280"/>
    </row>
    <row r="13395" spans="10:10">
      <c r="J13395" s="280"/>
    </row>
    <row r="13396" spans="10:10">
      <c r="J13396" s="280"/>
    </row>
    <row r="13397" spans="10:10">
      <c r="J13397" s="280"/>
    </row>
    <row r="13398" spans="10:10">
      <c r="J13398" s="280"/>
    </row>
    <row r="13399" spans="10:10">
      <c r="J13399" s="280"/>
    </row>
    <row r="13400" spans="10:10">
      <c r="J13400" s="280"/>
    </row>
    <row r="13401" spans="10:10">
      <c r="J13401" s="280"/>
    </row>
    <row r="13402" spans="10:10">
      <c r="J13402" s="280"/>
    </row>
    <row r="13403" spans="10:10">
      <c r="J13403" s="280"/>
    </row>
    <row r="13404" spans="10:10">
      <c r="J13404" s="280"/>
    </row>
    <row r="13405" spans="10:10">
      <c r="J13405" s="280"/>
    </row>
    <row r="13406" spans="10:10">
      <c r="J13406" s="280"/>
    </row>
    <row r="13407" spans="10:10">
      <c r="J13407" s="280"/>
    </row>
    <row r="13408" spans="10:10">
      <c r="J13408" s="280"/>
    </row>
    <row r="13409" spans="10:10">
      <c r="J13409" s="280"/>
    </row>
    <row r="13410" spans="10:10">
      <c r="J13410" s="280"/>
    </row>
    <row r="13411" spans="10:10">
      <c r="J13411" s="280"/>
    </row>
    <row r="13412" spans="10:10">
      <c r="J13412" s="280"/>
    </row>
    <row r="13413" spans="10:10">
      <c r="J13413" s="280"/>
    </row>
    <row r="13414" spans="10:10">
      <c r="J13414" s="280"/>
    </row>
    <row r="13415" spans="10:10">
      <c r="J13415" s="280"/>
    </row>
    <row r="13416" spans="10:10">
      <c r="J13416" s="280"/>
    </row>
    <row r="13417" spans="10:10">
      <c r="J13417" s="280"/>
    </row>
    <row r="13418" spans="10:10">
      <c r="J13418" s="280"/>
    </row>
    <row r="13419" spans="10:10">
      <c r="J13419" s="280"/>
    </row>
    <row r="13420" spans="10:10">
      <c r="J13420" s="280"/>
    </row>
    <row r="13421" spans="10:10">
      <c r="J13421" s="280"/>
    </row>
    <row r="13422" spans="10:10">
      <c r="J13422" s="280"/>
    </row>
    <row r="13423" spans="10:10">
      <c r="J13423" s="280"/>
    </row>
    <row r="13424" spans="10:10">
      <c r="J13424" s="280"/>
    </row>
    <row r="13425" spans="10:10">
      <c r="J13425" s="280"/>
    </row>
    <row r="13426" spans="10:10">
      <c r="J13426" s="280"/>
    </row>
    <row r="13427" spans="10:10">
      <c r="J13427" s="280"/>
    </row>
    <row r="13428" spans="10:10">
      <c r="J13428" s="280"/>
    </row>
    <row r="13429" spans="10:10">
      <c r="J13429" s="280"/>
    </row>
    <row r="13430" spans="10:10">
      <c r="J13430" s="280"/>
    </row>
    <row r="13431" spans="10:10">
      <c r="J13431" s="280"/>
    </row>
    <row r="13432" spans="10:10">
      <c r="J13432" s="280"/>
    </row>
    <row r="13433" spans="10:10">
      <c r="J13433" s="280"/>
    </row>
    <row r="13434" spans="10:10">
      <c r="J13434" s="280"/>
    </row>
    <row r="13435" spans="10:10">
      <c r="J13435" s="280"/>
    </row>
    <row r="13436" spans="10:10">
      <c r="J13436" s="280"/>
    </row>
    <row r="13437" spans="10:10">
      <c r="J13437" s="280"/>
    </row>
    <row r="13438" spans="10:10">
      <c r="J13438" s="280"/>
    </row>
    <row r="13439" spans="10:10">
      <c r="J13439" s="280"/>
    </row>
    <row r="13440" spans="10:10">
      <c r="J13440" s="280"/>
    </row>
    <row r="13441" spans="10:10">
      <c r="J13441" s="280"/>
    </row>
    <row r="13442" spans="10:10">
      <c r="J13442" s="280"/>
    </row>
    <row r="13443" spans="10:10">
      <c r="J13443" s="280"/>
    </row>
    <row r="13444" spans="10:10">
      <c r="J13444" s="280"/>
    </row>
    <row r="13445" spans="10:10">
      <c r="J13445" s="280"/>
    </row>
    <row r="13446" spans="10:10">
      <c r="J13446" s="280"/>
    </row>
    <row r="13447" spans="10:10">
      <c r="J13447" s="280"/>
    </row>
    <row r="13448" spans="10:10">
      <c r="J13448" s="280"/>
    </row>
    <row r="13449" spans="10:10">
      <c r="J13449" s="280"/>
    </row>
    <row r="13450" spans="10:10">
      <c r="J13450" s="280"/>
    </row>
    <row r="13451" spans="10:10">
      <c r="J13451" s="280"/>
    </row>
    <row r="13452" spans="10:10">
      <c r="J13452" s="280"/>
    </row>
    <row r="13453" spans="10:10">
      <c r="J13453" s="280"/>
    </row>
    <row r="13454" spans="10:10">
      <c r="J13454" s="280"/>
    </row>
    <row r="13455" spans="10:10">
      <c r="J13455" s="280"/>
    </row>
    <row r="13456" spans="10:10">
      <c r="J13456" s="280"/>
    </row>
    <row r="13457" spans="10:10">
      <c r="J13457" s="280"/>
    </row>
    <row r="13458" spans="10:10">
      <c r="J13458" s="280"/>
    </row>
    <row r="13459" spans="10:10">
      <c r="J13459" s="280"/>
    </row>
    <row r="13460" spans="10:10">
      <c r="J13460" s="280"/>
    </row>
    <row r="13461" spans="10:10">
      <c r="J13461" s="280"/>
    </row>
    <row r="13462" spans="10:10">
      <c r="J13462" s="280"/>
    </row>
    <row r="13463" spans="10:10">
      <c r="J13463" s="280"/>
    </row>
    <row r="13464" spans="10:10">
      <c r="J13464" s="280"/>
    </row>
    <row r="13465" spans="10:10">
      <c r="J13465" s="280"/>
    </row>
    <row r="13466" spans="10:10">
      <c r="J13466" s="280"/>
    </row>
    <row r="13467" spans="10:10">
      <c r="J13467" s="280"/>
    </row>
    <row r="13468" spans="10:10">
      <c r="J13468" s="280"/>
    </row>
    <row r="13469" spans="10:10">
      <c r="J13469" s="280"/>
    </row>
    <row r="13470" spans="10:10">
      <c r="J13470" s="280"/>
    </row>
    <row r="13471" spans="10:10">
      <c r="J13471" s="280"/>
    </row>
    <row r="13472" spans="10:10">
      <c r="J13472" s="280"/>
    </row>
    <row r="13473" spans="10:10">
      <c r="J13473" s="280"/>
    </row>
    <row r="13474" spans="10:10">
      <c r="J13474" s="280"/>
    </row>
    <row r="13475" spans="10:10">
      <c r="J13475" s="280"/>
    </row>
    <row r="13476" spans="10:10">
      <c r="J13476" s="280"/>
    </row>
    <row r="13477" spans="10:10">
      <c r="J13477" s="280"/>
    </row>
    <row r="13478" spans="10:10">
      <c r="J13478" s="280"/>
    </row>
    <row r="13479" spans="10:10">
      <c r="J13479" s="280"/>
    </row>
    <row r="13480" spans="10:10">
      <c r="J13480" s="280"/>
    </row>
    <row r="13481" spans="10:10">
      <c r="J13481" s="280"/>
    </row>
    <row r="13482" spans="10:10">
      <c r="J13482" s="280"/>
    </row>
    <row r="13483" spans="10:10">
      <c r="J13483" s="280"/>
    </row>
    <row r="13484" spans="10:10">
      <c r="J13484" s="280"/>
    </row>
    <row r="13485" spans="10:10">
      <c r="J13485" s="280"/>
    </row>
    <row r="13486" spans="10:10">
      <c r="J13486" s="280"/>
    </row>
    <row r="13487" spans="10:10">
      <c r="J13487" s="280"/>
    </row>
    <row r="13488" spans="10:10">
      <c r="J13488" s="280"/>
    </row>
    <row r="13489" spans="10:10">
      <c r="J13489" s="280"/>
    </row>
    <row r="13490" spans="10:10">
      <c r="J13490" s="280"/>
    </row>
    <row r="13491" spans="10:10">
      <c r="J13491" s="280"/>
    </row>
    <row r="13492" spans="10:10">
      <c r="J13492" s="280"/>
    </row>
    <row r="13493" spans="10:10">
      <c r="J13493" s="280"/>
    </row>
    <row r="13494" spans="10:10">
      <c r="J13494" s="280"/>
    </row>
    <row r="13495" spans="10:10">
      <c r="J13495" s="280"/>
    </row>
    <row r="13496" spans="10:10">
      <c r="J13496" s="280"/>
    </row>
    <row r="13497" spans="10:10">
      <c r="J13497" s="280"/>
    </row>
    <row r="13498" spans="10:10">
      <c r="J13498" s="280"/>
    </row>
    <row r="13499" spans="10:10">
      <c r="J13499" s="280"/>
    </row>
    <row r="13500" spans="10:10">
      <c r="J13500" s="280"/>
    </row>
    <row r="13501" spans="10:10">
      <c r="J13501" s="280"/>
    </row>
    <row r="13502" spans="10:10">
      <c r="J13502" s="280"/>
    </row>
    <row r="13503" spans="10:10">
      <c r="J13503" s="280"/>
    </row>
    <row r="13504" spans="10:10">
      <c r="J13504" s="280"/>
    </row>
    <row r="13505" spans="10:10">
      <c r="J13505" s="280"/>
    </row>
    <row r="13506" spans="10:10">
      <c r="J13506" s="280"/>
    </row>
    <row r="14130" spans="10:10">
      <c r="J14130" s="283"/>
    </row>
    <row r="14131" spans="10:10">
      <c r="J14131" s="283"/>
    </row>
    <row r="14132" spans="10:10">
      <c r="J14132" s="283"/>
    </row>
    <row r="14365" spans="10:10">
      <c r="J14365" s="283"/>
    </row>
    <row r="14366" spans="10:10">
      <c r="J14366" s="283"/>
    </row>
    <row r="14367" spans="10:10">
      <c r="J14367" s="283"/>
    </row>
    <row r="14368" spans="10:10">
      <c r="J14368" s="283"/>
    </row>
    <row r="14369" spans="10:10">
      <c r="J14369" s="283"/>
    </row>
    <row r="14370" spans="10:10">
      <c r="J14370" s="283"/>
    </row>
    <row r="14371" spans="10:10">
      <c r="J14371" s="283"/>
    </row>
    <row r="14372" spans="10:10">
      <c r="J14372" s="283"/>
    </row>
    <row r="14373" spans="10:10">
      <c r="J14373" s="283"/>
    </row>
    <row r="14374" spans="10:10">
      <c r="J14374" s="283"/>
    </row>
    <row r="14375" spans="10:10">
      <c r="J14375" s="283"/>
    </row>
    <row r="14376" spans="10:10">
      <c r="J14376" s="283"/>
    </row>
    <row r="14377" spans="10:10">
      <c r="J14377" s="283"/>
    </row>
    <row r="14378" spans="10:10">
      <c r="J14378" s="283"/>
    </row>
    <row r="14379" spans="10:10">
      <c r="J14379" s="283"/>
    </row>
    <row r="14380" spans="10:10">
      <c r="J14380" s="283"/>
    </row>
    <row r="14381" spans="10:10">
      <c r="J14381" s="283"/>
    </row>
    <row r="14382" spans="10:10">
      <c r="J14382" s="283"/>
    </row>
    <row r="14383" spans="10:10">
      <c r="J14383" s="283"/>
    </row>
    <row r="14384" spans="10:10">
      <c r="J14384" s="283"/>
    </row>
    <row r="14385" spans="10:10">
      <c r="J14385" s="283"/>
    </row>
    <row r="14386" spans="10:10">
      <c r="J14386" s="283"/>
    </row>
    <row r="14387" spans="10:10">
      <c r="J14387" s="283"/>
    </row>
    <row r="14388" spans="10:10">
      <c r="J14388" s="283"/>
    </row>
    <row r="14389" spans="10:10">
      <c r="J14389" s="283"/>
    </row>
    <row r="14390" spans="10:10">
      <c r="J14390" s="283"/>
    </row>
    <row r="14391" spans="10:10">
      <c r="J14391" s="283"/>
    </row>
    <row r="14392" spans="10:10">
      <c r="J14392" s="283"/>
    </row>
    <row r="14393" spans="10:10">
      <c r="J14393" s="283"/>
    </row>
    <row r="14394" spans="10:10">
      <c r="J14394" s="283"/>
    </row>
    <row r="14395" spans="10:10">
      <c r="J14395" s="283"/>
    </row>
    <row r="14396" spans="10:10">
      <c r="J14396" s="283"/>
    </row>
    <row r="14397" spans="10:10">
      <c r="J14397" s="283"/>
    </row>
    <row r="14398" spans="10:10">
      <c r="J14398" s="283"/>
    </row>
    <row r="14399" spans="10:10">
      <c r="J14399" s="283"/>
    </row>
    <row r="14400" spans="10:10">
      <c r="J14400" s="283"/>
    </row>
    <row r="14401" spans="10:10">
      <c r="J14401" s="283"/>
    </row>
    <row r="14402" spans="10:10">
      <c r="J14402" s="283"/>
    </row>
    <row r="14403" spans="10:10">
      <c r="J14403" s="283"/>
    </row>
    <row r="14404" spans="10:10">
      <c r="J14404" s="283"/>
    </row>
    <row r="14405" spans="10:10">
      <c r="J14405" s="283"/>
    </row>
    <row r="14406" spans="10:10">
      <c r="J14406" s="283"/>
    </row>
    <row r="14407" spans="10:10">
      <c r="J14407" s="283"/>
    </row>
    <row r="14408" spans="10:10">
      <c r="J14408" s="283"/>
    </row>
    <row r="14409" spans="10:10">
      <c r="J14409" s="283"/>
    </row>
    <row r="14410" spans="10:10">
      <c r="J14410" s="283"/>
    </row>
    <row r="14411" spans="10:10">
      <c r="J14411" s="283"/>
    </row>
    <row r="14412" spans="10:10">
      <c r="J14412" s="283"/>
    </row>
    <row r="14413" spans="10:10">
      <c r="J14413" s="283"/>
    </row>
    <row r="14414" spans="10:10">
      <c r="J14414" s="283"/>
    </row>
    <row r="14415" spans="10:10">
      <c r="J14415" s="283"/>
    </row>
    <row r="14416" spans="10:10">
      <c r="J14416" s="283"/>
    </row>
    <row r="14417" spans="10:10">
      <c r="J14417" s="283"/>
    </row>
    <row r="14418" spans="10:10">
      <c r="J14418" s="283"/>
    </row>
    <row r="14419" spans="10:10">
      <c r="J14419" s="283"/>
    </row>
    <row r="14420" spans="10:10">
      <c r="J14420" s="283"/>
    </row>
    <row r="14421" spans="10:10">
      <c r="J14421" s="283"/>
    </row>
    <row r="14422" spans="10:10">
      <c r="J14422" s="283"/>
    </row>
    <row r="14423" spans="10:10">
      <c r="J14423" s="283"/>
    </row>
    <row r="14424" spans="10:10">
      <c r="J14424" s="283"/>
    </row>
    <row r="14425" spans="10:10">
      <c r="J14425" s="283"/>
    </row>
    <row r="14426" spans="10:10">
      <c r="J14426" s="283"/>
    </row>
    <row r="14427" spans="10:10">
      <c r="J14427" s="283"/>
    </row>
    <row r="14428" spans="10:10">
      <c r="J14428" s="283"/>
    </row>
    <row r="14429" spans="10:10">
      <c r="J14429" s="283"/>
    </row>
    <row r="14430" spans="10:10">
      <c r="J14430" s="283"/>
    </row>
    <row r="14431" spans="10:10">
      <c r="J14431" s="283"/>
    </row>
    <row r="14432" spans="10:10">
      <c r="J14432" s="283"/>
    </row>
    <row r="14433" spans="10:10">
      <c r="J14433" s="283"/>
    </row>
    <row r="14434" spans="10:10">
      <c r="J14434" s="283"/>
    </row>
    <row r="14435" spans="10:10">
      <c r="J14435" s="283"/>
    </row>
    <row r="14436" spans="10:10">
      <c r="J14436" s="283"/>
    </row>
    <row r="14437" spans="10:10">
      <c r="J14437" s="283"/>
    </row>
    <row r="14438" spans="10:10">
      <c r="J14438" s="283"/>
    </row>
    <row r="14439" spans="10:10">
      <c r="J14439" s="283"/>
    </row>
    <row r="14440" spans="10:10">
      <c r="J14440" s="283"/>
    </row>
    <row r="14441" spans="10:10">
      <c r="J14441" s="283"/>
    </row>
    <row r="14442" spans="10:10">
      <c r="J14442" s="283"/>
    </row>
    <row r="14443" spans="10:10">
      <c r="J14443" s="283"/>
    </row>
    <row r="14444" spans="10:10">
      <c r="J14444" s="283"/>
    </row>
    <row r="14445" spans="10:10">
      <c r="J14445" s="283"/>
    </row>
    <row r="14446" spans="10:10">
      <c r="J14446" s="283"/>
    </row>
    <row r="14447" spans="10:10">
      <c r="J14447" s="283"/>
    </row>
    <row r="14448" spans="10:10">
      <c r="J14448" s="283"/>
    </row>
    <row r="14449" spans="10:10">
      <c r="J14449" s="283"/>
    </row>
    <row r="14450" spans="10:10">
      <c r="J14450" s="283"/>
    </row>
    <row r="14451" spans="10:10">
      <c r="J14451" s="283"/>
    </row>
    <row r="14452" spans="10:10">
      <c r="J14452" s="283"/>
    </row>
    <row r="14453" spans="10:10">
      <c r="J14453" s="283"/>
    </row>
    <row r="14454" spans="10:10">
      <c r="J14454" s="283"/>
    </row>
    <row r="14455" spans="10:10">
      <c r="J14455" s="283"/>
    </row>
    <row r="14456" spans="10:10">
      <c r="J14456" s="283"/>
    </row>
    <row r="14457" spans="10:10">
      <c r="J14457" s="283"/>
    </row>
    <row r="14458" spans="10:10">
      <c r="J14458" s="283"/>
    </row>
    <row r="14459" spans="10:10">
      <c r="J14459" s="283"/>
    </row>
    <row r="14460" spans="10:10">
      <c r="J14460" s="283"/>
    </row>
    <row r="14461" spans="10:10">
      <c r="J14461" s="283"/>
    </row>
    <row r="14462" spans="10:10">
      <c r="J14462" s="283"/>
    </row>
    <row r="14463" spans="10:10">
      <c r="J14463" s="283"/>
    </row>
    <row r="14464" spans="10:10">
      <c r="J14464" s="283"/>
    </row>
    <row r="14465" spans="10:10">
      <c r="J14465" s="283"/>
    </row>
    <row r="14466" spans="10:10">
      <c r="J14466" s="283"/>
    </row>
    <row r="14467" spans="10:10">
      <c r="J14467" s="283"/>
    </row>
    <row r="14468" spans="10:10">
      <c r="J14468" s="283"/>
    </row>
    <row r="14469" spans="10:10">
      <c r="J14469" s="283"/>
    </row>
    <row r="14470" spans="10:10">
      <c r="J14470" s="283"/>
    </row>
    <row r="14471" spans="10:10">
      <c r="J14471" s="283"/>
    </row>
    <row r="14472" spans="10:10">
      <c r="J14472" s="283"/>
    </row>
    <row r="14473" spans="10:10">
      <c r="J14473" s="283"/>
    </row>
    <row r="14474" spans="10:10">
      <c r="J14474" s="283"/>
    </row>
    <row r="14475" spans="10:10">
      <c r="J14475" s="283"/>
    </row>
    <row r="14476" spans="10:10">
      <c r="J14476" s="283"/>
    </row>
    <row r="14477" spans="10:10">
      <c r="J14477" s="283"/>
    </row>
    <row r="14478" spans="10:10">
      <c r="J14478" s="283"/>
    </row>
    <row r="14479" spans="10:10">
      <c r="J14479" s="283"/>
    </row>
    <row r="14480" spans="10:10">
      <c r="J14480" s="283"/>
    </row>
    <row r="14481" spans="10:10">
      <c r="J14481" s="283"/>
    </row>
    <row r="14482" spans="10:10">
      <c r="J14482" s="283"/>
    </row>
    <row r="14483" spans="10:10">
      <c r="J14483" s="283"/>
    </row>
    <row r="14484" spans="10:10">
      <c r="J14484" s="283"/>
    </row>
    <row r="14485" spans="10:10">
      <c r="J14485" s="283"/>
    </row>
    <row r="14486" spans="10:10">
      <c r="J14486" s="283"/>
    </row>
    <row r="14487" spans="10:10">
      <c r="J14487" s="283"/>
    </row>
    <row r="14488" spans="10:10">
      <c r="J14488" s="283"/>
    </row>
    <row r="14489" spans="10:10">
      <c r="J14489" s="283"/>
    </row>
    <row r="14490" spans="10:10">
      <c r="J14490" s="283"/>
    </row>
    <row r="14491" spans="10:10">
      <c r="J14491" s="283"/>
    </row>
    <row r="14492" spans="10:10">
      <c r="J14492" s="283"/>
    </row>
    <row r="14493" spans="10:10">
      <c r="J14493" s="283"/>
    </row>
    <row r="14494" spans="10:10">
      <c r="J14494" s="283"/>
    </row>
    <row r="14495" spans="10:10">
      <c r="J14495" s="283"/>
    </row>
    <row r="14496" spans="10:10">
      <c r="J14496" s="283"/>
    </row>
    <row r="14497" spans="10:10">
      <c r="J14497" s="283"/>
    </row>
    <row r="14498" spans="10:10">
      <c r="J14498" s="283"/>
    </row>
    <row r="14499" spans="10:10">
      <c r="J14499" s="283"/>
    </row>
    <row r="14500" spans="10:10">
      <c r="J14500" s="283"/>
    </row>
    <row r="14501" spans="10:10">
      <c r="J14501" s="283"/>
    </row>
    <row r="14502" spans="10:10">
      <c r="J14502" s="283"/>
    </row>
    <row r="14503" spans="10:10">
      <c r="J14503" s="283"/>
    </row>
    <row r="14504" spans="10:10">
      <c r="J14504" s="283"/>
    </row>
    <row r="14505" spans="10:10">
      <c r="J14505" s="283"/>
    </row>
    <row r="14506" spans="10:10">
      <c r="J14506" s="283"/>
    </row>
    <row r="14507" spans="10:10">
      <c r="J14507" s="283"/>
    </row>
    <row r="14508" spans="10:10">
      <c r="J14508" s="283"/>
    </row>
    <row r="14509" spans="10:10">
      <c r="J14509" s="283"/>
    </row>
    <row r="14510" spans="10:10">
      <c r="J14510" s="283"/>
    </row>
    <row r="14511" spans="10:10">
      <c r="J14511" s="283"/>
    </row>
    <row r="14512" spans="10:10">
      <c r="J14512" s="283"/>
    </row>
    <row r="14513" spans="10:10">
      <c r="J14513" s="283"/>
    </row>
    <row r="14514" spans="10:10">
      <c r="J14514" s="283"/>
    </row>
    <row r="14515" spans="10:10">
      <c r="J14515" s="283"/>
    </row>
    <row r="14516" spans="10:10">
      <c r="J14516" s="283"/>
    </row>
    <row r="14517" spans="10:10">
      <c r="J14517" s="283"/>
    </row>
    <row r="14518" spans="10:10">
      <c r="J14518" s="283"/>
    </row>
    <row r="14519" spans="10:10">
      <c r="J14519" s="283"/>
    </row>
    <row r="14520" spans="10:10">
      <c r="J14520" s="283"/>
    </row>
    <row r="14521" spans="10:10">
      <c r="J14521" s="283"/>
    </row>
    <row r="14522" spans="10:10">
      <c r="J14522" s="283"/>
    </row>
    <row r="14523" spans="10:10">
      <c r="J14523" s="283"/>
    </row>
    <row r="14524" spans="10:10">
      <c r="J14524" s="283"/>
    </row>
    <row r="14525" spans="10:10">
      <c r="J14525" s="283"/>
    </row>
    <row r="14526" spans="10:10">
      <c r="J14526" s="283"/>
    </row>
    <row r="14527" spans="10:10">
      <c r="J14527" s="283"/>
    </row>
    <row r="14528" spans="10:10">
      <c r="J14528" s="283"/>
    </row>
    <row r="14529" spans="10:10">
      <c r="J14529" s="283"/>
    </row>
    <row r="14530" spans="10:10">
      <c r="J14530" s="283"/>
    </row>
    <row r="14531" spans="10:10">
      <c r="J14531" s="283"/>
    </row>
    <row r="14532" spans="10:10">
      <c r="J14532" s="283"/>
    </row>
    <row r="14533" spans="10:10">
      <c r="J14533" s="283"/>
    </row>
    <row r="14534" spans="10:10">
      <c r="J14534" s="283"/>
    </row>
    <row r="14535" spans="10:10">
      <c r="J14535" s="283"/>
    </row>
    <row r="14536" spans="10:10">
      <c r="J14536" s="283"/>
    </row>
    <row r="14537" spans="10:10">
      <c r="J14537" s="283"/>
    </row>
    <row r="14538" spans="10:10">
      <c r="J14538" s="283"/>
    </row>
    <row r="14539" spans="10:10">
      <c r="J14539" s="283"/>
    </row>
    <row r="14540" spans="10:10">
      <c r="J14540" s="283"/>
    </row>
    <row r="14541" spans="10:10">
      <c r="J14541" s="283"/>
    </row>
    <row r="14542" spans="10:10">
      <c r="J14542" s="283"/>
    </row>
    <row r="14543" spans="10:10">
      <c r="J14543" s="283"/>
    </row>
    <row r="14544" spans="10:10">
      <c r="J14544" s="283"/>
    </row>
    <row r="14545" spans="10:10">
      <c r="J14545" s="283"/>
    </row>
    <row r="14546" spans="10:10">
      <c r="J14546" s="283"/>
    </row>
    <row r="14547" spans="10:10">
      <c r="J14547" s="283"/>
    </row>
    <row r="14548" spans="10:10">
      <c r="J14548" s="283"/>
    </row>
    <row r="14549" spans="10:10">
      <c r="J14549" s="283"/>
    </row>
    <row r="14550" spans="10:10">
      <c r="J14550" s="283"/>
    </row>
    <row r="14551" spans="10:10">
      <c r="J14551" s="283"/>
    </row>
    <row r="14552" spans="10:10">
      <c r="J14552" s="283"/>
    </row>
    <row r="14553" spans="10:10">
      <c r="J14553" s="283"/>
    </row>
    <row r="14554" spans="10:10">
      <c r="J14554" s="283"/>
    </row>
    <row r="14555" spans="10:10">
      <c r="J14555" s="283"/>
    </row>
    <row r="14556" spans="10:10">
      <c r="J14556" s="283"/>
    </row>
    <row r="14557" spans="10:10">
      <c r="J14557" s="283"/>
    </row>
    <row r="14558" spans="10:10">
      <c r="J14558" s="283"/>
    </row>
    <row r="14559" spans="10:10">
      <c r="J14559" s="283"/>
    </row>
    <row r="14560" spans="10:10">
      <c r="J14560" s="283"/>
    </row>
    <row r="14561" spans="10:10">
      <c r="J14561" s="283"/>
    </row>
    <row r="14562" spans="10:10">
      <c r="J14562" s="283"/>
    </row>
    <row r="14563" spans="10:10">
      <c r="J14563" s="283"/>
    </row>
    <row r="14564" spans="10:10">
      <c r="J14564" s="283"/>
    </row>
    <row r="14565" spans="10:10">
      <c r="J14565" s="283"/>
    </row>
    <row r="14566" spans="10:10">
      <c r="J14566" s="283"/>
    </row>
    <row r="14567" spans="10:10">
      <c r="J14567" s="283"/>
    </row>
    <row r="14568" spans="10:10">
      <c r="J14568" s="283"/>
    </row>
    <row r="14569" spans="10:10">
      <c r="J14569" s="283"/>
    </row>
    <row r="14570" spans="10:10">
      <c r="J14570" s="283"/>
    </row>
    <row r="14571" spans="10:10">
      <c r="J14571" s="283"/>
    </row>
    <row r="14572" spans="10:10">
      <c r="J14572" s="283"/>
    </row>
    <row r="14573" spans="10:10">
      <c r="J14573" s="283"/>
    </row>
    <row r="14574" spans="10:10">
      <c r="J14574" s="283"/>
    </row>
    <row r="14575" spans="10:10">
      <c r="J14575" s="283"/>
    </row>
    <row r="14576" spans="10:10">
      <c r="J14576" s="283"/>
    </row>
    <row r="14577" spans="10:10">
      <c r="J14577" s="283"/>
    </row>
    <row r="14578" spans="10:10">
      <c r="J14578" s="283"/>
    </row>
    <row r="14579" spans="10:10">
      <c r="J14579" s="283"/>
    </row>
    <row r="14580" spans="10:10">
      <c r="J14580" s="283"/>
    </row>
    <row r="14581" spans="10:10">
      <c r="J14581" s="283"/>
    </row>
    <row r="14582" spans="10:10">
      <c r="J14582" s="283"/>
    </row>
    <row r="14583" spans="10:10">
      <c r="J14583" s="283"/>
    </row>
    <row r="14584" spans="10:10">
      <c r="J14584" s="283"/>
    </row>
    <row r="14585" spans="10:10">
      <c r="J14585" s="283"/>
    </row>
    <row r="14586" spans="10:10">
      <c r="J14586" s="283"/>
    </row>
    <row r="14587" spans="10:10">
      <c r="J14587" s="283"/>
    </row>
    <row r="14588" spans="10:10">
      <c r="J14588" s="283"/>
    </row>
    <row r="14589" spans="10:10">
      <c r="J14589" s="283"/>
    </row>
    <row r="14590" spans="10:10">
      <c r="J14590" s="283"/>
    </row>
    <row r="14591" spans="10:10">
      <c r="J14591" s="283"/>
    </row>
    <row r="14592" spans="10:10">
      <c r="J14592" s="283"/>
    </row>
    <row r="14593" spans="10:10">
      <c r="J14593" s="283"/>
    </row>
    <row r="14594" spans="10:10">
      <c r="J14594" s="283"/>
    </row>
    <row r="14595" spans="10:10">
      <c r="J14595" s="283"/>
    </row>
    <row r="14596" spans="10:10">
      <c r="J14596" s="283"/>
    </row>
    <row r="14597" spans="10:10">
      <c r="J14597" s="283"/>
    </row>
    <row r="14598" spans="10:10">
      <c r="J14598" s="283"/>
    </row>
    <row r="14599" spans="10:10">
      <c r="J14599" s="283"/>
    </row>
    <row r="14600" spans="10:10">
      <c r="J14600" s="283"/>
    </row>
    <row r="14601" spans="10:10">
      <c r="J14601" s="283"/>
    </row>
    <row r="14602" spans="10:10">
      <c r="J14602" s="283"/>
    </row>
    <row r="14603" spans="10:10">
      <c r="J14603" s="283"/>
    </row>
    <row r="14604" spans="10:10">
      <c r="J14604" s="283"/>
    </row>
    <row r="14605" spans="10:10">
      <c r="J14605" s="283"/>
    </row>
    <row r="14606" spans="10:10">
      <c r="J14606" s="283"/>
    </row>
    <row r="14607" spans="10:10">
      <c r="J14607" s="283"/>
    </row>
    <row r="14608" spans="10:10">
      <c r="J14608" s="283"/>
    </row>
    <row r="14609" spans="10:10">
      <c r="J14609" s="283"/>
    </row>
    <row r="14610" spans="10:10">
      <c r="J14610" s="283"/>
    </row>
    <row r="14611" spans="10:10">
      <c r="J14611" s="283"/>
    </row>
    <row r="14612" spans="10:10">
      <c r="J14612" s="283"/>
    </row>
    <row r="14613" spans="10:10">
      <c r="J14613" s="283"/>
    </row>
    <row r="14614" spans="10:10">
      <c r="J14614" s="283"/>
    </row>
    <row r="14615" spans="10:10">
      <c r="J14615" s="283"/>
    </row>
    <row r="14616" spans="10:10">
      <c r="J14616" s="283"/>
    </row>
    <row r="14617" spans="10:10">
      <c r="J14617" s="283"/>
    </row>
    <row r="14618" spans="10:10">
      <c r="J14618" s="283"/>
    </row>
    <row r="14619" spans="10:10">
      <c r="J14619" s="283"/>
    </row>
    <row r="14620" spans="10:10">
      <c r="J14620" s="283"/>
    </row>
    <row r="14621" spans="10:10">
      <c r="J14621" s="283"/>
    </row>
    <row r="14622" spans="10:10">
      <c r="J14622" s="283"/>
    </row>
    <row r="14623" spans="10:10">
      <c r="J14623" s="283"/>
    </row>
    <row r="14624" spans="10:10">
      <c r="J14624" s="283"/>
    </row>
    <row r="14625" spans="10:10">
      <c r="J14625" s="283"/>
    </row>
    <row r="14626" spans="10:10">
      <c r="J14626" s="283"/>
    </row>
    <row r="14627" spans="10:10">
      <c r="J14627" s="283"/>
    </row>
    <row r="14628" spans="10:10">
      <c r="J14628" s="283"/>
    </row>
    <row r="14629" spans="10:10">
      <c r="J14629" s="283"/>
    </row>
    <row r="14630" spans="10:10">
      <c r="J14630" s="283"/>
    </row>
    <row r="14631" spans="10:10">
      <c r="J14631" s="283"/>
    </row>
    <row r="14632" spans="10:10">
      <c r="J14632" s="283"/>
    </row>
    <row r="14633" spans="10:10">
      <c r="J14633" s="283"/>
    </row>
    <row r="14634" spans="10:10">
      <c r="J14634" s="283"/>
    </row>
    <row r="14635" spans="10:10">
      <c r="J14635" s="283"/>
    </row>
    <row r="14636" spans="10:10">
      <c r="J14636" s="283"/>
    </row>
    <row r="14637" spans="10:10">
      <c r="J14637" s="283"/>
    </row>
    <row r="14638" spans="10:10">
      <c r="J14638" s="283"/>
    </row>
    <row r="14639" spans="10:10">
      <c r="J14639" s="283"/>
    </row>
    <row r="14640" spans="10:10">
      <c r="J14640" s="283"/>
    </row>
    <row r="14641" spans="10:10">
      <c r="J14641" s="283"/>
    </row>
    <row r="14642" spans="10:10">
      <c r="J14642" s="283"/>
    </row>
    <row r="14643" spans="10:10">
      <c r="J14643" s="283"/>
    </row>
    <row r="14644" spans="10:10">
      <c r="J14644" s="283"/>
    </row>
    <row r="14645" spans="10:10">
      <c r="J14645" s="283"/>
    </row>
    <row r="14646" spans="10:10">
      <c r="J14646" s="283"/>
    </row>
    <row r="14647" spans="10:10">
      <c r="J14647" s="283"/>
    </row>
    <row r="14648" spans="10:10">
      <c r="J14648" s="283"/>
    </row>
    <row r="14649" spans="10:10">
      <c r="J14649" s="283"/>
    </row>
    <row r="14650" spans="10:10">
      <c r="J14650" s="283"/>
    </row>
    <row r="17222" spans="10:10">
      <c r="J17222" s="283"/>
    </row>
    <row r="17223" spans="10:10">
      <c r="J17223" s="283"/>
    </row>
    <row r="17224" spans="10:10">
      <c r="J17224" s="283"/>
    </row>
    <row r="17225" spans="10:10">
      <c r="J17225" s="283"/>
    </row>
    <row r="17226" spans="10:10">
      <c r="J17226" s="283"/>
    </row>
    <row r="17227" spans="10:10">
      <c r="J17227" s="283"/>
    </row>
    <row r="17228" spans="10:10">
      <c r="J17228" s="283"/>
    </row>
    <row r="17229" spans="10:10">
      <c r="J17229" s="283"/>
    </row>
    <row r="17230" spans="10:10">
      <c r="J17230" s="283"/>
    </row>
    <row r="17231" spans="10:10">
      <c r="J17231" s="283"/>
    </row>
    <row r="17232" spans="10:10">
      <c r="J17232" s="283"/>
    </row>
    <row r="17233" spans="10:10">
      <c r="J17233" s="283"/>
    </row>
    <row r="17234" spans="10:10">
      <c r="J17234" s="283"/>
    </row>
    <row r="17235" spans="10:10">
      <c r="J17235" s="283"/>
    </row>
    <row r="17236" spans="10:10">
      <c r="J17236" s="283"/>
    </row>
    <row r="17237" spans="10:10">
      <c r="J17237" s="283"/>
    </row>
    <row r="17238" spans="10:10">
      <c r="J17238" s="283"/>
    </row>
    <row r="17239" spans="10:10">
      <c r="J17239" s="283"/>
    </row>
    <row r="17240" spans="10:10">
      <c r="J17240" s="283"/>
    </row>
    <row r="17241" spans="10:10">
      <c r="J17241" s="283"/>
    </row>
    <row r="17242" spans="10:10">
      <c r="J17242" s="283"/>
    </row>
    <row r="17243" spans="10:10">
      <c r="J17243" s="283"/>
    </row>
    <row r="17244" spans="10:10">
      <c r="J17244" s="283"/>
    </row>
    <row r="17245" spans="10:10">
      <c r="J17245" s="283"/>
    </row>
    <row r="17246" spans="10:10">
      <c r="J17246" s="283"/>
    </row>
    <row r="17247" spans="10:10">
      <c r="J17247" s="283"/>
    </row>
    <row r="17248" spans="10:10">
      <c r="J17248" s="283"/>
    </row>
    <row r="17249" spans="10:10">
      <c r="J17249" s="283"/>
    </row>
    <row r="17250" spans="10:10">
      <c r="J17250" s="283"/>
    </row>
    <row r="17251" spans="10:10">
      <c r="J17251" s="283"/>
    </row>
    <row r="17252" spans="10:10">
      <c r="J17252" s="283"/>
    </row>
    <row r="17253" spans="10:10">
      <c r="J17253" s="283"/>
    </row>
    <row r="17254" spans="10:10">
      <c r="J17254" s="283"/>
    </row>
    <row r="17255" spans="10:10">
      <c r="J17255" s="283"/>
    </row>
    <row r="17256" spans="10:10">
      <c r="J17256" s="283"/>
    </row>
    <row r="17257" spans="10:10">
      <c r="J17257" s="283"/>
    </row>
    <row r="17258" spans="10:10">
      <c r="J17258" s="283"/>
    </row>
    <row r="17259" spans="10:10">
      <c r="J17259" s="283"/>
    </row>
    <row r="17260" spans="10:10">
      <c r="J17260" s="283"/>
    </row>
    <row r="17261" spans="10:10">
      <c r="J17261" s="283"/>
    </row>
    <row r="17262" spans="10:10">
      <c r="J17262" s="283"/>
    </row>
    <row r="17263" spans="10:10">
      <c r="J17263" s="283"/>
    </row>
    <row r="17264" spans="10:10">
      <c r="J17264" s="283"/>
    </row>
    <row r="17265" spans="10:10">
      <c r="J17265" s="283"/>
    </row>
    <row r="17266" spans="10:10">
      <c r="J17266" s="283"/>
    </row>
    <row r="17267" spans="10:10">
      <c r="J17267" s="283"/>
    </row>
    <row r="17268" spans="10:10">
      <c r="J17268" s="283"/>
    </row>
    <row r="17269" spans="10:10">
      <c r="J17269" s="283"/>
    </row>
    <row r="17270" spans="10:10">
      <c r="J17270" s="283"/>
    </row>
    <row r="17271" spans="10:10">
      <c r="J17271" s="283"/>
    </row>
    <row r="17272" spans="10:10">
      <c r="J17272" s="283"/>
    </row>
    <row r="17273" spans="10:10">
      <c r="J17273" s="283"/>
    </row>
    <row r="17274" spans="10:10">
      <c r="J17274" s="283"/>
    </row>
    <row r="17275" spans="10:10">
      <c r="J17275" s="283"/>
    </row>
    <row r="17276" spans="10:10">
      <c r="J17276" s="283"/>
    </row>
    <row r="17277" spans="10:10">
      <c r="J17277" s="283"/>
    </row>
    <row r="17278" spans="10:10">
      <c r="J17278" s="283"/>
    </row>
    <row r="17279" spans="10:10">
      <c r="J17279" s="283"/>
    </row>
    <row r="17280" spans="10:10">
      <c r="J17280" s="283"/>
    </row>
    <row r="17281" spans="10:10">
      <c r="J17281" s="283"/>
    </row>
    <row r="17282" spans="10:10">
      <c r="J17282" s="283"/>
    </row>
    <row r="17283" spans="10:10">
      <c r="J17283" s="283"/>
    </row>
    <row r="17284" spans="10:10">
      <c r="J17284" s="283"/>
    </row>
    <row r="17285" spans="10:10">
      <c r="J17285" s="283"/>
    </row>
    <row r="17286" spans="10:10">
      <c r="J17286" s="283"/>
    </row>
    <row r="17287" spans="10:10">
      <c r="J17287" s="283"/>
    </row>
    <row r="17288" spans="10:10">
      <c r="J17288" s="283"/>
    </row>
    <row r="17289" spans="10:10">
      <c r="J17289" s="283"/>
    </row>
    <row r="17290" spans="10:10">
      <c r="J17290" s="283"/>
    </row>
    <row r="17291" spans="10:10">
      <c r="J17291" s="283"/>
    </row>
    <row r="17292" spans="10:10">
      <c r="J17292" s="283"/>
    </row>
    <row r="17293" spans="10:10">
      <c r="J17293" s="283"/>
    </row>
    <row r="17294" spans="10:10">
      <c r="J17294" s="283"/>
    </row>
    <row r="17295" spans="10:10">
      <c r="J17295" s="283"/>
    </row>
    <row r="17296" spans="10:10">
      <c r="J17296" s="283"/>
    </row>
    <row r="17297" spans="10:10">
      <c r="J17297" s="283"/>
    </row>
    <row r="17298" spans="10:10">
      <c r="J17298" s="283"/>
    </row>
    <row r="17299" spans="10:10">
      <c r="J17299" s="283"/>
    </row>
    <row r="17300" spans="10:10">
      <c r="J17300" s="283"/>
    </row>
    <row r="17301" spans="10:10">
      <c r="J17301" s="283"/>
    </row>
    <row r="17302" spans="10:10">
      <c r="J17302" s="283"/>
    </row>
    <row r="17303" spans="10:10">
      <c r="J17303" s="283"/>
    </row>
    <row r="17304" spans="10:10">
      <c r="J17304" s="283"/>
    </row>
    <row r="17305" spans="10:10">
      <c r="J17305" s="283"/>
    </row>
    <row r="17306" spans="10:10">
      <c r="J17306" s="283"/>
    </row>
    <row r="17307" spans="10:10">
      <c r="J17307" s="283"/>
    </row>
    <row r="17308" spans="10:10">
      <c r="J17308" s="283"/>
    </row>
    <row r="17309" spans="10:10">
      <c r="J17309" s="283"/>
    </row>
    <row r="17310" spans="10:10">
      <c r="J17310" s="283"/>
    </row>
    <row r="17311" spans="10:10">
      <c r="J17311" s="283"/>
    </row>
    <row r="17312" spans="10:10">
      <c r="J17312" s="283"/>
    </row>
    <row r="17313" spans="10:10">
      <c r="J17313" s="283"/>
    </row>
    <row r="17314" spans="10:10">
      <c r="J17314" s="283"/>
    </row>
    <row r="17315" spans="10:10">
      <c r="J17315" s="283"/>
    </row>
    <row r="17316" spans="10:10">
      <c r="J17316" s="283"/>
    </row>
    <row r="17317" spans="10:10">
      <c r="J17317" s="283"/>
    </row>
    <row r="17318" spans="10:10">
      <c r="J17318" s="283"/>
    </row>
    <row r="17319" spans="10:10">
      <c r="J17319" s="283"/>
    </row>
    <row r="17320" spans="10:10">
      <c r="J17320" s="283"/>
    </row>
    <row r="17321" spans="10:10">
      <c r="J17321" s="283"/>
    </row>
    <row r="17322" spans="10:10">
      <c r="J17322" s="283"/>
    </row>
    <row r="17323" spans="10:10">
      <c r="J17323" s="283"/>
    </row>
    <row r="17324" spans="10:10">
      <c r="J17324" s="283"/>
    </row>
    <row r="17325" spans="10:10">
      <c r="J17325" s="283"/>
    </row>
    <row r="17326" spans="10:10">
      <c r="J17326" s="283"/>
    </row>
    <row r="17327" spans="10:10">
      <c r="J17327" s="283"/>
    </row>
    <row r="17328" spans="10:10">
      <c r="J17328" s="283"/>
    </row>
    <row r="17329" spans="10:10">
      <c r="J17329" s="283"/>
    </row>
    <row r="17330" spans="10:10">
      <c r="J17330" s="283"/>
    </row>
    <row r="17331" spans="10:10">
      <c r="J17331" s="283"/>
    </row>
    <row r="17332" spans="10:10">
      <c r="J17332" s="283"/>
    </row>
    <row r="17333" spans="10:10">
      <c r="J17333" s="283"/>
    </row>
    <row r="17334" spans="10:10">
      <c r="J17334" s="283"/>
    </row>
    <row r="17335" spans="10:10">
      <c r="J17335" s="283"/>
    </row>
    <row r="17336" spans="10:10">
      <c r="J17336" s="283"/>
    </row>
    <row r="17337" spans="10:10">
      <c r="J17337" s="283"/>
    </row>
    <row r="17338" spans="10:10">
      <c r="J17338" s="283"/>
    </row>
    <row r="17339" spans="10:10">
      <c r="J17339" s="283"/>
    </row>
    <row r="17340" spans="10:10">
      <c r="J17340" s="283"/>
    </row>
    <row r="17341" spans="10:10">
      <c r="J17341" s="283"/>
    </row>
    <row r="17342" spans="10:10">
      <c r="J17342" s="283"/>
    </row>
    <row r="17343" spans="10:10">
      <c r="J17343" s="283"/>
    </row>
    <row r="17344" spans="10:10">
      <c r="J17344" s="283"/>
    </row>
    <row r="17345" spans="10:10">
      <c r="J17345" s="283"/>
    </row>
    <row r="17346" spans="10:10">
      <c r="J17346" s="283"/>
    </row>
    <row r="17347" spans="10:10">
      <c r="J17347" s="283"/>
    </row>
    <row r="17348" spans="10:10">
      <c r="J17348" s="283"/>
    </row>
    <row r="17349" spans="10:10">
      <c r="J17349" s="283"/>
    </row>
    <row r="17350" spans="10:10">
      <c r="J17350" s="283"/>
    </row>
    <row r="17351" spans="10:10">
      <c r="J17351" s="283"/>
    </row>
    <row r="17352" spans="10:10">
      <c r="J17352" s="283"/>
    </row>
    <row r="17353" spans="10:10">
      <c r="J17353" s="283"/>
    </row>
    <row r="17354" spans="10:10">
      <c r="J17354" s="283"/>
    </row>
    <row r="17355" spans="10:10">
      <c r="J17355" s="283"/>
    </row>
    <row r="17356" spans="10:10">
      <c r="J17356" s="283"/>
    </row>
    <row r="17357" spans="10:10">
      <c r="J17357" s="283"/>
    </row>
    <row r="17358" spans="10:10">
      <c r="J17358" s="283"/>
    </row>
    <row r="17359" spans="10:10">
      <c r="J17359" s="283"/>
    </row>
    <row r="17360" spans="10:10">
      <c r="J17360" s="283"/>
    </row>
    <row r="17361" spans="10:10">
      <c r="J17361" s="283"/>
    </row>
    <row r="17362" spans="10:10">
      <c r="J17362" s="283"/>
    </row>
    <row r="17363" spans="10:10">
      <c r="J17363" s="283"/>
    </row>
    <row r="17364" spans="10:10">
      <c r="J17364" s="283"/>
    </row>
    <row r="17365" spans="10:10">
      <c r="J17365" s="283"/>
    </row>
    <row r="17366" spans="10:10">
      <c r="J17366" s="283"/>
    </row>
    <row r="17367" spans="10:10">
      <c r="J17367" s="283"/>
    </row>
    <row r="17368" spans="10:10">
      <c r="J17368" s="283"/>
    </row>
    <row r="17369" spans="10:10">
      <c r="J17369" s="283"/>
    </row>
    <row r="17370" spans="10:10">
      <c r="J17370" s="283"/>
    </row>
    <row r="17371" spans="10:10">
      <c r="J17371" s="283"/>
    </row>
    <row r="17372" spans="10:10">
      <c r="J17372" s="283"/>
    </row>
    <row r="17373" spans="10:10">
      <c r="J17373" s="283"/>
    </row>
    <row r="17374" spans="10:10">
      <c r="J17374" s="283"/>
    </row>
    <row r="17375" spans="10:10">
      <c r="J17375" s="283"/>
    </row>
    <row r="17376" spans="10:10">
      <c r="J17376" s="283"/>
    </row>
    <row r="17377" spans="10:10">
      <c r="J17377" s="283"/>
    </row>
    <row r="17378" spans="10:10">
      <c r="J17378" s="283"/>
    </row>
    <row r="17379" spans="10:10">
      <c r="J17379" s="283"/>
    </row>
    <row r="17380" spans="10:10">
      <c r="J17380" s="283"/>
    </row>
    <row r="17381" spans="10:10">
      <c r="J17381" s="283"/>
    </row>
    <row r="17382" spans="10:10">
      <c r="J17382" s="283"/>
    </row>
    <row r="17383" spans="10:10">
      <c r="J17383" s="283"/>
    </row>
    <row r="17384" spans="10:10">
      <c r="J17384" s="283"/>
    </row>
    <row r="17385" spans="10:10">
      <c r="J17385" s="283"/>
    </row>
    <row r="17386" spans="10:10">
      <c r="J17386" s="283"/>
    </row>
    <row r="17387" spans="10:10">
      <c r="J17387" s="283"/>
    </row>
    <row r="17388" spans="10:10">
      <c r="J17388" s="283"/>
    </row>
    <row r="17389" spans="10:10">
      <c r="J17389" s="283"/>
    </row>
    <row r="17390" spans="10:10">
      <c r="J17390" s="283"/>
    </row>
    <row r="17391" spans="10:10">
      <c r="J17391" s="283"/>
    </row>
    <row r="17392" spans="10:10">
      <c r="J17392" s="283"/>
    </row>
    <row r="17393" spans="10:10">
      <c r="J17393" s="283"/>
    </row>
    <row r="17394" spans="10:10">
      <c r="J17394" s="283"/>
    </row>
    <row r="17395" spans="10:10">
      <c r="J17395" s="283"/>
    </row>
    <row r="17396" spans="10:10">
      <c r="J17396" s="283"/>
    </row>
    <row r="17397" spans="10:10">
      <c r="J17397" s="283"/>
    </row>
    <row r="17398" spans="10:10">
      <c r="J17398" s="283"/>
    </row>
    <row r="17399" spans="10:10">
      <c r="J17399" s="283"/>
    </row>
    <row r="17400" spans="10:10">
      <c r="J17400" s="283"/>
    </row>
    <row r="17401" spans="10:10">
      <c r="J17401" s="283"/>
    </row>
    <row r="17402" spans="10:10">
      <c r="J17402" s="283"/>
    </row>
    <row r="17403" spans="10:10">
      <c r="J17403" s="283"/>
    </row>
    <row r="17404" spans="10:10">
      <c r="J17404" s="283"/>
    </row>
    <row r="17405" spans="10:10">
      <c r="J17405" s="283"/>
    </row>
    <row r="17406" spans="10:10">
      <c r="J17406" s="283"/>
    </row>
    <row r="17407" spans="10:10">
      <c r="J17407" s="283"/>
    </row>
    <row r="17408" spans="10:10">
      <c r="J17408" s="283"/>
    </row>
    <row r="17409" spans="10:10">
      <c r="J17409" s="283"/>
    </row>
    <row r="17410" spans="10:10">
      <c r="J17410" s="283"/>
    </row>
    <row r="17411" spans="10:10">
      <c r="J17411" s="283"/>
    </row>
    <row r="17412" spans="10:10">
      <c r="J17412" s="283"/>
    </row>
    <row r="17413" spans="10:10">
      <c r="J17413" s="283"/>
    </row>
    <row r="17414" spans="10:10">
      <c r="J17414" s="283"/>
    </row>
    <row r="17415" spans="10:10">
      <c r="J17415" s="283"/>
    </row>
    <row r="17416" spans="10:10">
      <c r="J17416" s="283"/>
    </row>
    <row r="17417" spans="10:10">
      <c r="J17417" s="283"/>
    </row>
    <row r="17418" spans="10:10">
      <c r="J17418" s="283"/>
    </row>
    <row r="17419" spans="10:10">
      <c r="J17419" s="283"/>
    </row>
    <row r="17420" spans="10:10">
      <c r="J17420" s="283"/>
    </row>
    <row r="17421" spans="10:10">
      <c r="J17421" s="283"/>
    </row>
    <row r="17422" spans="10:10">
      <c r="J17422" s="283"/>
    </row>
    <row r="17423" spans="10:10">
      <c r="J17423" s="283"/>
    </row>
    <row r="17424" spans="10:10">
      <c r="J17424" s="283"/>
    </row>
    <row r="17425" spans="10:10">
      <c r="J17425" s="283"/>
    </row>
    <row r="17426" spans="10:10">
      <c r="J17426" s="283"/>
    </row>
    <row r="17427" spans="10:10">
      <c r="J17427" s="283"/>
    </row>
    <row r="17428" spans="10:10">
      <c r="J17428" s="283"/>
    </row>
    <row r="17429" spans="10:10">
      <c r="J17429" s="283"/>
    </row>
    <row r="17430" spans="10:10">
      <c r="J17430" s="283"/>
    </row>
    <row r="17431" spans="10:10">
      <c r="J17431" s="283"/>
    </row>
    <row r="17432" spans="10:10">
      <c r="J17432" s="283"/>
    </row>
    <row r="17433" spans="10:10">
      <c r="J17433" s="283"/>
    </row>
    <row r="17434" spans="10:10">
      <c r="J17434" s="283"/>
    </row>
    <row r="17435" spans="10:10">
      <c r="J17435" s="283"/>
    </row>
    <row r="17436" spans="10:10">
      <c r="J17436" s="283"/>
    </row>
    <row r="17437" spans="10:10">
      <c r="J17437" s="283"/>
    </row>
    <row r="17438" spans="10:10">
      <c r="J17438" s="283"/>
    </row>
    <row r="17439" spans="10:10">
      <c r="J17439" s="283"/>
    </row>
    <row r="17440" spans="10:10">
      <c r="J17440" s="283"/>
    </row>
    <row r="17441" spans="10:10">
      <c r="J17441" s="283"/>
    </row>
    <row r="17442" spans="10:10">
      <c r="J17442" s="283"/>
    </row>
    <row r="17443" spans="10:10">
      <c r="J17443" s="283"/>
    </row>
    <row r="17444" spans="10:10">
      <c r="J17444" s="283"/>
    </row>
    <row r="17445" spans="10:10">
      <c r="J17445" s="283"/>
    </row>
    <row r="17446" spans="10:10">
      <c r="J17446" s="283"/>
    </row>
    <row r="17447" spans="10:10">
      <c r="J17447" s="283"/>
    </row>
    <row r="17448" spans="10:10">
      <c r="J17448" s="283"/>
    </row>
    <row r="17449" spans="10:10">
      <c r="J17449" s="283"/>
    </row>
    <row r="17450" spans="10:10">
      <c r="J17450" s="283"/>
    </row>
    <row r="17451" spans="10:10">
      <c r="J17451" s="283"/>
    </row>
    <row r="17452" spans="10:10">
      <c r="J17452" s="283"/>
    </row>
    <row r="17453" spans="10:10">
      <c r="J17453" s="283"/>
    </row>
    <row r="17454" spans="10:10">
      <c r="J17454" s="283"/>
    </row>
    <row r="17455" spans="10:10">
      <c r="J17455" s="283"/>
    </row>
    <row r="17456" spans="10:10">
      <c r="J17456" s="283"/>
    </row>
    <row r="17457" spans="10:10">
      <c r="J17457" s="283"/>
    </row>
    <row r="17458" spans="10:10">
      <c r="J17458" s="283"/>
    </row>
    <row r="17459" spans="10:10">
      <c r="J17459" s="283"/>
    </row>
    <row r="17460" spans="10:10">
      <c r="J17460" s="283"/>
    </row>
    <row r="17461" spans="10:10">
      <c r="J17461" s="283"/>
    </row>
    <row r="17462" spans="10:10">
      <c r="J17462" s="283"/>
    </row>
    <row r="17463" spans="10:10">
      <c r="J17463" s="283"/>
    </row>
    <row r="17464" spans="10:10">
      <c r="J17464" s="283"/>
    </row>
    <row r="17465" spans="10:10">
      <c r="J17465" s="283"/>
    </row>
    <row r="17466" spans="10:10">
      <c r="J17466" s="283"/>
    </row>
    <row r="17467" spans="10:10">
      <c r="J17467" s="283"/>
    </row>
    <row r="17468" spans="10:10">
      <c r="J17468" s="283"/>
    </row>
    <row r="17469" spans="10:10">
      <c r="J17469" s="283"/>
    </row>
    <row r="17470" spans="10:10">
      <c r="J17470" s="283"/>
    </row>
    <row r="17471" spans="10:10">
      <c r="J17471" s="283"/>
    </row>
    <row r="17472" spans="10:10">
      <c r="J17472" s="283"/>
    </row>
    <row r="17473" spans="10:10">
      <c r="J17473" s="283"/>
    </row>
    <row r="17474" spans="10:10">
      <c r="J17474" s="283"/>
    </row>
    <row r="17475" spans="10:10">
      <c r="J17475" s="283"/>
    </row>
    <row r="17476" spans="10:10">
      <c r="J17476" s="283"/>
    </row>
    <row r="17477" spans="10:10">
      <c r="J17477" s="283"/>
    </row>
    <row r="17478" spans="10:10">
      <c r="J17478" s="283"/>
    </row>
    <row r="17479" spans="10:10">
      <c r="J17479" s="283"/>
    </row>
    <row r="17480" spans="10:10">
      <c r="J17480" s="283"/>
    </row>
    <row r="17481" spans="10:10">
      <c r="J17481" s="283"/>
    </row>
    <row r="17482" spans="10:10">
      <c r="J17482" s="283"/>
    </row>
    <row r="17483" spans="10:10">
      <c r="J17483" s="283"/>
    </row>
    <row r="17484" spans="10:10">
      <c r="J17484" s="283"/>
    </row>
    <row r="17485" spans="10:10">
      <c r="J17485" s="283"/>
    </row>
    <row r="17486" spans="10:10">
      <c r="J17486" s="283"/>
    </row>
    <row r="17487" spans="10:10">
      <c r="J17487" s="283"/>
    </row>
    <row r="17488" spans="10:10">
      <c r="J17488" s="283"/>
    </row>
    <row r="17489" spans="10:10">
      <c r="J17489" s="283"/>
    </row>
    <row r="17490" spans="10:10">
      <c r="J17490" s="283"/>
    </row>
    <row r="17491" spans="10:10">
      <c r="J17491" s="283"/>
    </row>
    <row r="17492" spans="10:10">
      <c r="J17492" s="283"/>
    </row>
    <row r="17493" spans="10:10">
      <c r="J17493" s="283"/>
    </row>
    <row r="17494" spans="10:10">
      <c r="J17494" s="283"/>
    </row>
    <row r="17495" spans="10:10">
      <c r="J17495" s="283"/>
    </row>
    <row r="17496" spans="10:10">
      <c r="J17496" s="283"/>
    </row>
    <row r="17497" spans="10:10">
      <c r="J17497" s="283"/>
    </row>
    <row r="17498" spans="10:10">
      <c r="J17498" s="283"/>
    </row>
    <row r="17499" spans="10:10">
      <c r="J17499" s="283"/>
    </row>
    <row r="17500" spans="10:10">
      <c r="J17500" s="283"/>
    </row>
    <row r="17501" spans="10:10">
      <c r="J17501" s="283"/>
    </row>
    <row r="17502" spans="10:10">
      <c r="J17502" s="283"/>
    </row>
    <row r="17503" spans="10:10">
      <c r="J17503" s="283"/>
    </row>
    <row r="17504" spans="10:10">
      <c r="J17504" s="283"/>
    </row>
    <row r="17505" spans="10:10">
      <c r="J17505" s="283"/>
    </row>
    <row r="17506" spans="10:10">
      <c r="J17506" s="283"/>
    </row>
    <row r="17507" spans="10:10">
      <c r="J17507" s="283"/>
    </row>
    <row r="19623" spans="5:5">
      <c r="E19623" s="276"/>
    </row>
    <row r="19979" spans="2:15">
      <c r="B19979" s="284"/>
      <c r="D19979" s="284"/>
      <c r="O19979" s="263"/>
    </row>
    <row r="19980" spans="2:15">
      <c r="B19980" s="263"/>
      <c r="D19980" s="284"/>
      <c r="O19980" s="263"/>
    </row>
    <row r="19981" spans="2:15">
      <c r="B19981" s="263"/>
      <c r="D19981" s="284"/>
      <c r="J19981" s="58"/>
      <c r="O19981" s="263"/>
    </row>
    <row r="19982" spans="2:15">
      <c r="B19982" s="284"/>
      <c r="D19982" s="284"/>
      <c r="J19982" s="58"/>
      <c r="O19982" s="263"/>
    </row>
    <row r="19983" spans="2:15">
      <c r="B19983" s="284"/>
      <c r="D19983" s="284"/>
      <c r="J19983" s="58"/>
      <c r="O19983" s="263"/>
    </row>
    <row r="19984" spans="2:15">
      <c r="B19984" s="284"/>
      <c r="D19984" s="284"/>
      <c r="J19984" s="58"/>
      <c r="O19984" s="263"/>
    </row>
    <row r="19985" spans="2:15">
      <c r="B19985" s="284"/>
      <c r="D19985" s="284"/>
      <c r="J19985" s="58"/>
      <c r="O19985" s="263"/>
    </row>
    <row r="19986" spans="2:15">
      <c r="B19986" s="284"/>
      <c r="D19986" s="284"/>
      <c r="J19986" s="58"/>
      <c r="O19986" s="263"/>
    </row>
    <row r="19987" spans="2:15">
      <c r="B19987" s="284"/>
      <c r="D19987" s="284"/>
      <c r="J19987" s="58"/>
      <c r="O19987" s="263"/>
    </row>
    <row r="19988" spans="2:15">
      <c r="B19988" s="284"/>
      <c r="D19988" s="284"/>
      <c r="J19988" s="58"/>
      <c r="O19988" s="263"/>
    </row>
    <row r="19989" spans="2:15">
      <c r="B19989" s="284"/>
      <c r="D19989" s="284"/>
      <c r="J19989" s="58"/>
      <c r="O19989" s="263"/>
    </row>
    <row r="19990" spans="2:15">
      <c r="B19990" s="284"/>
      <c r="D19990" s="284"/>
      <c r="J19990" s="58"/>
      <c r="O19990" s="263"/>
    </row>
    <row r="19991" spans="2:15">
      <c r="B19991" s="284"/>
      <c r="D19991" s="284"/>
      <c r="J19991" s="58"/>
      <c r="O19991" s="263"/>
    </row>
    <row r="19992" spans="2:15">
      <c r="B19992" s="284"/>
      <c r="D19992" s="284"/>
      <c r="J19992" s="58"/>
      <c r="O19992" s="263"/>
    </row>
    <row r="19993" spans="2:15">
      <c r="B19993" s="284"/>
      <c r="D19993" s="284"/>
      <c r="J19993" s="58"/>
      <c r="O19993" s="263"/>
    </row>
    <row r="19994" spans="2:15">
      <c r="B19994" s="263"/>
      <c r="D19994" s="284"/>
      <c r="J19994" s="58"/>
      <c r="O19994" s="263"/>
    </row>
    <row r="19995" spans="2:15">
      <c r="B19995" s="263"/>
      <c r="D19995" s="284"/>
      <c r="J19995" s="58"/>
      <c r="O19995" s="263"/>
    </row>
    <row r="19996" spans="2:15">
      <c r="B19996" s="263"/>
      <c r="D19996" s="284"/>
      <c r="J19996" s="58"/>
      <c r="O19996" s="263"/>
    </row>
    <row r="19997" spans="2:15">
      <c r="B19997" s="263"/>
      <c r="D19997" s="284"/>
      <c r="J19997" s="58"/>
      <c r="O19997" s="263"/>
    </row>
    <row r="19998" spans="2:15">
      <c r="B19998" s="263"/>
      <c r="D19998" s="284"/>
      <c r="J19998" s="58"/>
      <c r="O19998" s="263"/>
    </row>
    <row r="19999" spans="2:15">
      <c r="B19999" s="263"/>
      <c r="D19999" s="284"/>
      <c r="J19999" s="58"/>
      <c r="O19999" s="263"/>
    </row>
    <row r="20000" spans="2:15">
      <c r="B20000" s="263"/>
      <c r="D20000" s="284"/>
      <c r="J20000" s="58"/>
      <c r="O20000" s="263"/>
    </row>
    <row r="20001" spans="2:15">
      <c r="B20001" s="263"/>
      <c r="D20001" s="284"/>
      <c r="J20001" s="58"/>
      <c r="O20001" s="263"/>
    </row>
    <row r="20002" spans="2:15">
      <c r="B20002" s="263"/>
      <c r="D20002" s="284"/>
      <c r="J20002" s="280"/>
      <c r="O20002" s="263"/>
    </row>
    <row r="20003" spans="2:15">
      <c r="B20003" s="263"/>
      <c r="D20003" s="284"/>
      <c r="J20003" s="58"/>
      <c r="O20003" s="263"/>
    </row>
    <row r="20004" spans="2:15">
      <c r="B20004" s="263"/>
      <c r="D20004" s="284"/>
      <c r="J20004" s="58"/>
      <c r="O20004" s="263"/>
    </row>
    <row r="20005" spans="2:15">
      <c r="B20005" s="263"/>
      <c r="D20005" s="284"/>
      <c r="J20005" s="58"/>
      <c r="O20005" s="263"/>
    </row>
    <row r="20006" spans="2:15">
      <c r="B20006" s="263"/>
      <c r="D20006" s="284"/>
      <c r="J20006" s="58"/>
      <c r="O20006" s="263"/>
    </row>
    <row r="20007" spans="2:15">
      <c r="B20007" s="263"/>
      <c r="D20007" s="284"/>
      <c r="J20007" s="58"/>
    </row>
  </sheetData>
  <autoFilter ref="A1:P1" xr:uid="{00000000-0009-0000-0000-00000A000000}">
    <sortState xmlns:xlrd2="http://schemas.microsoft.com/office/spreadsheetml/2017/richdata2" ref="A2:P480">
      <sortCondition ref="C1"/>
    </sortState>
  </autoFilter>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1"/>
  </sheetPr>
  <dimension ref="A1:Q1161"/>
  <sheetViews>
    <sheetView zoomScale="55" zoomScaleNormal="55" workbookViewId="0">
      <selection activeCell="M17" sqref="M17"/>
    </sheetView>
  </sheetViews>
  <sheetFormatPr defaultColWidth="8.7265625" defaultRowHeight="12.5"/>
  <cols>
    <col min="1" max="1" width="23.453125" style="58" customWidth="1"/>
    <col min="2" max="3" width="8.7265625" style="58" customWidth="1"/>
    <col min="4" max="4" width="8.7265625" style="58" bestFit="1" customWidth="1"/>
    <col min="5" max="5" width="7.7265625" style="58" customWidth="1"/>
    <col min="6" max="6" width="25.453125" style="58" customWidth="1"/>
    <col min="7" max="7" width="22" style="58" customWidth="1"/>
    <col min="8" max="8" width="11.7265625" style="58" bestFit="1" customWidth="1"/>
    <col min="9" max="9" width="15.453125" style="58" customWidth="1"/>
    <col min="10" max="10" width="40.7265625" style="58" bestFit="1" customWidth="1"/>
    <col min="11" max="12" width="11.453125" style="58" customWidth="1"/>
    <col min="13" max="13" width="8.7265625" style="58" customWidth="1"/>
    <col min="14" max="14" width="13.26953125" style="58" customWidth="1"/>
    <col min="15" max="15" width="12.7265625" style="58" customWidth="1"/>
    <col min="16" max="16" width="8.7265625" style="58" customWidth="1"/>
    <col min="17" max="17" width="114.26953125" style="58" bestFit="1" customWidth="1"/>
    <col min="18" max="16384" width="8.7265625" style="58"/>
  </cols>
  <sheetData>
    <row r="1" spans="1:17" ht="13">
      <c r="A1" s="58" t="s">
        <v>508</v>
      </c>
      <c r="F1" s="428"/>
      <c r="I1" s="428"/>
      <c r="J1" s="428"/>
      <c r="K1" s="428"/>
      <c r="Q1" s="428"/>
    </row>
    <row r="2" spans="1:17" ht="13">
      <c r="A2" s="277" t="s">
        <v>3117</v>
      </c>
      <c r="D2" s="277"/>
      <c r="E2" s="277"/>
      <c r="F2" s="428"/>
      <c r="G2" s="58" t="s">
        <v>509</v>
      </c>
      <c r="H2" s="429" t="str">
        <f>Overview!B7</f>
        <v>Latvia</v>
      </c>
      <c r="I2" s="430" t="s">
        <v>510</v>
      </c>
      <c r="J2" s="428"/>
      <c r="K2" s="428"/>
      <c r="Q2" s="428"/>
    </row>
    <row r="3" spans="1:17" ht="13">
      <c r="A3" s="277" t="s">
        <v>511</v>
      </c>
      <c r="D3" s="277"/>
      <c r="E3" s="277"/>
      <c r="F3" s="428"/>
      <c r="G3" s="58" t="s">
        <v>512</v>
      </c>
      <c r="H3" s="429">
        <v>2015</v>
      </c>
      <c r="I3" s="430"/>
      <c r="J3" s="428"/>
      <c r="K3" s="428"/>
      <c r="Q3" s="428"/>
    </row>
    <row r="4" spans="1:17">
      <c r="A4" s="263"/>
    </row>
    <row r="5" spans="1:17" ht="13">
      <c r="A5" s="277" t="s">
        <v>513</v>
      </c>
      <c r="B5" s="356" t="s">
        <v>514</v>
      </c>
      <c r="C5" s="356" t="s">
        <v>1282</v>
      </c>
      <c r="D5" s="58" t="s">
        <v>515</v>
      </c>
      <c r="E5" s="58" t="s">
        <v>516</v>
      </c>
      <c r="F5" s="58" t="s">
        <v>517</v>
      </c>
      <c r="G5" s="58" t="s">
        <v>518</v>
      </c>
      <c r="H5" s="58" t="s">
        <v>519</v>
      </c>
      <c r="I5" s="58" t="s">
        <v>520</v>
      </c>
      <c r="J5" s="58" t="s">
        <v>521</v>
      </c>
      <c r="K5" s="58" t="s">
        <v>1196</v>
      </c>
      <c r="L5" s="58" t="s">
        <v>522</v>
      </c>
      <c r="M5" s="58" t="s">
        <v>523</v>
      </c>
      <c r="N5" s="58" t="s">
        <v>524</v>
      </c>
      <c r="O5" s="58" t="s">
        <v>525</v>
      </c>
      <c r="P5" s="58" t="s">
        <v>526</v>
      </c>
      <c r="Q5" s="58" t="s">
        <v>527</v>
      </c>
    </row>
    <row r="6" spans="1:17" ht="12.75" customHeight="1">
      <c r="A6" s="277" t="s">
        <v>2665</v>
      </c>
      <c r="B6" s="277" t="s">
        <v>3111</v>
      </c>
      <c r="C6" s="277"/>
      <c r="D6" s="58" t="str">
        <f>H$2</f>
        <v>Latvia</v>
      </c>
      <c r="E6" s="58">
        <v>2005</v>
      </c>
      <c r="F6" s="58" t="s">
        <v>528</v>
      </c>
      <c r="G6" s="58" t="s">
        <v>529</v>
      </c>
      <c r="H6" s="58" t="s">
        <v>530</v>
      </c>
      <c r="K6" s="58" t="s">
        <v>531</v>
      </c>
      <c r="L6" s="280" t="str">
        <f t="shared" ref="L6:L78" ca="1" si="0">IF(ISNUMBER(INDIRECT("'"&amp;A6&amp;"'!"&amp;B6)),INDIRECT("'"&amp;A6&amp;"'!"&amp;B6),"…")</f>
        <v>…</v>
      </c>
      <c r="Q6" s="58" t="s">
        <v>532</v>
      </c>
    </row>
    <row r="7" spans="1:17" ht="12.75" customHeight="1">
      <c r="A7" s="277" t="s">
        <v>2665</v>
      </c>
      <c r="B7" s="277" t="s">
        <v>3112</v>
      </c>
      <c r="C7" s="277"/>
      <c r="D7" s="58" t="str">
        <f t="shared" ref="D7:D78" si="1">H$2</f>
        <v>Latvia</v>
      </c>
      <c r="E7" s="58">
        <v>2007</v>
      </c>
      <c r="F7" s="58" t="s">
        <v>533</v>
      </c>
      <c r="G7" s="58" t="s">
        <v>529</v>
      </c>
      <c r="H7" s="58" t="s">
        <v>530</v>
      </c>
      <c r="K7" s="58" t="s">
        <v>531</v>
      </c>
      <c r="L7" s="280">
        <f t="shared" ca="1" si="0"/>
        <v>6860.7770718819083</v>
      </c>
      <c r="Q7" s="58" t="s">
        <v>534</v>
      </c>
    </row>
    <row r="8" spans="1:17" ht="12.75" customHeight="1">
      <c r="A8" s="277" t="s">
        <v>2665</v>
      </c>
      <c r="B8" s="277" t="s">
        <v>3113</v>
      </c>
      <c r="C8" s="277"/>
      <c r="D8" s="58" t="str">
        <f t="shared" si="1"/>
        <v>Latvia</v>
      </c>
      <c r="E8" s="58">
        <v>2009</v>
      </c>
      <c r="F8" s="58" t="s">
        <v>535</v>
      </c>
      <c r="G8" s="58" t="s">
        <v>529</v>
      </c>
      <c r="H8" s="58" t="s">
        <v>530</v>
      </c>
      <c r="K8" s="58" t="s">
        <v>531</v>
      </c>
      <c r="L8" s="280" t="str">
        <f t="shared" ca="1" si="0"/>
        <v>…</v>
      </c>
      <c r="Q8" s="58" t="s">
        <v>536</v>
      </c>
    </row>
    <row r="9" spans="1:17" ht="12.75" customHeight="1">
      <c r="A9" s="277" t="s">
        <v>2665</v>
      </c>
      <c r="B9" s="277" t="s">
        <v>3114</v>
      </c>
      <c r="C9" s="277"/>
      <c r="D9" s="58" t="str">
        <f t="shared" si="1"/>
        <v>Latvia</v>
      </c>
      <c r="E9" s="58">
        <v>2011</v>
      </c>
      <c r="F9" s="58" t="s">
        <v>1392</v>
      </c>
      <c r="G9" s="58" t="s">
        <v>529</v>
      </c>
      <c r="H9" s="58" t="s">
        <v>530</v>
      </c>
      <c r="K9" s="263" t="s">
        <v>531</v>
      </c>
      <c r="L9" s="280" t="str">
        <f t="shared" ca="1" si="0"/>
        <v>…</v>
      </c>
      <c r="Q9" s="263" t="s">
        <v>1393</v>
      </c>
    </row>
    <row r="10" spans="1:17" ht="12.75" customHeight="1">
      <c r="A10" s="277" t="s">
        <v>2665</v>
      </c>
      <c r="B10" s="277" t="s">
        <v>3115</v>
      </c>
      <c r="C10" s="277"/>
      <c r="D10" s="58" t="str">
        <f t="shared" si="1"/>
        <v>Latvia</v>
      </c>
      <c r="E10" s="58">
        <v>2013</v>
      </c>
      <c r="F10" s="263" t="s">
        <v>2353</v>
      </c>
      <c r="G10" s="58" t="s">
        <v>529</v>
      </c>
      <c r="H10" s="58" t="s">
        <v>530</v>
      </c>
      <c r="K10" s="263" t="s">
        <v>531</v>
      </c>
      <c r="L10" s="280" t="str">
        <f t="shared" ca="1" si="0"/>
        <v>…</v>
      </c>
      <c r="Q10" s="263" t="s">
        <v>2354</v>
      </c>
    </row>
    <row r="11" spans="1:17" ht="12.75" customHeight="1">
      <c r="A11" s="277" t="s">
        <v>2665</v>
      </c>
      <c r="B11" s="277" t="s">
        <v>3116</v>
      </c>
      <c r="C11" s="277"/>
      <c r="D11" s="58" t="str">
        <f t="shared" ref="D11" si="2">H$2</f>
        <v>Latvia</v>
      </c>
      <c r="E11" s="58">
        <v>2015</v>
      </c>
      <c r="F11" s="263" t="s">
        <v>3109</v>
      </c>
      <c r="G11" s="58" t="s">
        <v>529</v>
      </c>
      <c r="H11" s="58" t="s">
        <v>530</v>
      </c>
      <c r="K11" s="263" t="s">
        <v>531</v>
      </c>
      <c r="L11" s="280">
        <f t="shared" ref="L11" ca="1" si="3">IF(ISNUMBER(INDIRECT("'"&amp;A11&amp;"'!"&amp;B11)),INDIRECT("'"&amp;A11&amp;"'!"&amp;B11),"…")</f>
        <v>7960.8496889407124</v>
      </c>
      <c r="Q11" s="263" t="s">
        <v>3110</v>
      </c>
    </row>
    <row r="12" spans="1:17" ht="12.75" customHeight="1">
      <c r="A12" s="277" t="s">
        <v>2665</v>
      </c>
      <c r="B12" s="277" t="s">
        <v>3118</v>
      </c>
      <c r="C12" s="277" t="s">
        <v>3135</v>
      </c>
      <c r="D12" s="58" t="str">
        <f t="shared" si="1"/>
        <v>Latvia</v>
      </c>
      <c r="E12" s="58">
        <f t="shared" ref="E12:E81" si="4">$H$3</f>
        <v>2015</v>
      </c>
      <c r="F12" s="58" t="s">
        <v>537</v>
      </c>
      <c r="G12" s="58" t="s">
        <v>529</v>
      </c>
      <c r="H12" s="58" t="s">
        <v>530</v>
      </c>
      <c r="I12" s="263" t="s">
        <v>1322</v>
      </c>
      <c r="J12" s="58" t="s">
        <v>538</v>
      </c>
      <c r="K12" s="58" t="s">
        <v>531</v>
      </c>
      <c r="L12" s="280">
        <f t="shared" ca="1" si="0"/>
        <v>2523.1758986977138</v>
      </c>
      <c r="M12" s="58" t="str">
        <f ca="1">IF(OR(INDIRECT("'"&amp;A12&amp;"'!"&amp;C12)="A",INDIRECT("'"&amp;A12&amp;"'!"&amp;C12)="B",INDIRECT("'"&amp;A12&amp;"'!"&amp;C12)="C",INDIRECT("'"&amp;A12&amp;"'!"&amp;C12)="D",INDIRECT("'"&amp;A12&amp;"'!"&amp;C12)="O"),
INDIRECT("'"&amp;A12&amp;"'!"&amp;C12),"…")</f>
        <v>…</v>
      </c>
      <c r="Q12" s="58" t="s">
        <v>539</v>
      </c>
    </row>
    <row r="13" spans="1:17" ht="12.75" customHeight="1">
      <c r="A13" s="277" t="s">
        <v>2665</v>
      </c>
      <c r="B13" s="277" t="s">
        <v>3119</v>
      </c>
      <c r="C13" s="277" t="s">
        <v>3136</v>
      </c>
      <c r="D13" s="58" t="str">
        <f t="shared" si="1"/>
        <v>Latvia</v>
      </c>
      <c r="E13" s="58">
        <f>$H$3</f>
        <v>2015</v>
      </c>
      <c r="F13" s="58" t="s">
        <v>540</v>
      </c>
      <c r="G13" s="58" t="s">
        <v>529</v>
      </c>
      <c r="H13" s="58" t="s">
        <v>530</v>
      </c>
      <c r="I13" s="263" t="s">
        <v>1322</v>
      </c>
      <c r="J13" s="58" t="s">
        <v>541</v>
      </c>
      <c r="K13" s="58" t="s">
        <v>531</v>
      </c>
      <c r="L13" s="280">
        <f t="shared" ca="1" si="0"/>
        <v>1008.6250975214548</v>
      </c>
      <c r="M13" s="58" t="str">
        <f t="shared" ref="M13:M81" ca="1" si="5">IF(OR(INDIRECT("'"&amp;A13&amp;"'!"&amp;C13)="A",INDIRECT("'"&amp;A13&amp;"'!"&amp;C13)="B",INDIRECT("'"&amp;A13&amp;"'!"&amp;C13)="C",INDIRECT("'"&amp;A13&amp;"'!"&amp;C13)="D",INDIRECT("'"&amp;A13&amp;"'!"&amp;C13)="O"),
INDIRECT("'"&amp;A13&amp;"'!"&amp;C13),"…")</f>
        <v>…</v>
      </c>
      <c r="Q13" s="58" t="s">
        <v>542</v>
      </c>
    </row>
    <row r="14" spans="1:17" ht="12.75" customHeight="1">
      <c r="A14" s="277" t="s">
        <v>2665</v>
      </c>
      <c r="B14" s="277" t="s">
        <v>3120</v>
      </c>
      <c r="C14" s="277" t="s">
        <v>3121</v>
      </c>
      <c r="D14" s="58" t="str">
        <f t="shared" si="1"/>
        <v>Latvia</v>
      </c>
      <c r="E14" s="58">
        <f t="shared" si="4"/>
        <v>2015</v>
      </c>
      <c r="F14" s="58" t="s">
        <v>543</v>
      </c>
      <c r="G14" s="58" t="s">
        <v>529</v>
      </c>
      <c r="H14" s="58" t="s">
        <v>530</v>
      </c>
      <c r="I14" s="263" t="s">
        <v>1322</v>
      </c>
      <c r="J14" s="58" t="s">
        <v>1182</v>
      </c>
      <c r="K14" s="58" t="s">
        <v>531</v>
      </c>
      <c r="L14" s="280">
        <f t="shared" ca="1" si="0"/>
        <v>2566.9327251995442</v>
      </c>
      <c r="M14" s="58" t="str">
        <f t="shared" ca="1" si="5"/>
        <v>…</v>
      </c>
      <c r="Q14" s="58" t="s">
        <v>544</v>
      </c>
    </row>
    <row r="15" spans="1:17" ht="12.75" customHeight="1">
      <c r="A15" s="277" t="s">
        <v>2665</v>
      </c>
      <c r="B15" s="277" t="s">
        <v>3122</v>
      </c>
      <c r="C15" s="277" t="s">
        <v>3137</v>
      </c>
      <c r="D15" s="58" t="str">
        <f t="shared" si="1"/>
        <v>Latvia</v>
      </c>
      <c r="E15" s="58">
        <f t="shared" si="4"/>
        <v>2015</v>
      </c>
      <c r="F15" s="58" t="s">
        <v>545</v>
      </c>
      <c r="G15" s="58" t="s">
        <v>529</v>
      </c>
      <c r="H15" s="58" t="s">
        <v>530</v>
      </c>
      <c r="I15" s="263" t="s">
        <v>1322</v>
      </c>
      <c r="J15" s="58" t="s">
        <v>1259</v>
      </c>
      <c r="K15" s="58" t="s">
        <v>531</v>
      </c>
      <c r="L15" s="280">
        <f t="shared" ca="1" si="0"/>
        <v>265.16233571385709</v>
      </c>
      <c r="M15" s="58" t="str">
        <f t="shared" ca="1" si="5"/>
        <v>…</v>
      </c>
      <c r="Q15" s="58" t="s">
        <v>546</v>
      </c>
    </row>
    <row r="16" spans="1:17" ht="12.75" customHeight="1">
      <c r="A16" s="277" t="s">
        <v>2665</v>
      </c>
      <c r="B16" s="277" t="s">
        <v>3123</v>
      </c>
      <c r="C16" s="277" t="s">
        <v>3138</v>
      </c>
      <c r="D16" s="58" t="str">
        <f t="shared" si="1"/>
        <v>Latvia</v>
      </c>
      <c r="E16" s="58">
        <f t="shared" si="4"/>
        <v>2015</v>
      </c>
      <c r="F16" s="58" t="s">
        <v>547</v>
      </c>
      <c r="G16" s="58" t="s">
        <v>529</v>
      </c>
      <c r="H16" s="58" t="s">
        <v>530</v>
      </c>
      <c r="I16" s="58" t="s">
        <v>548</v>
      </c>
      <c r="J16" s="58" t="s">
        <v>538</v>
      </c>
      <c r="K16" s="58" t="s">
        <v>531</v>
      </c>
      <c r="L16" s="280">
        <f ca="1">IF(ISNUMBER(INDIRECT("'"&amp;A16&amp;"'!"&amp;B16)),INDIRECT("'"&amp;A16&amp;"'!"&amp;B16),"…")</f>
        <v>61.10549490487908</v>
      </c>
      <c r="M16" s="58" t="str">
        <f t="shared" ca="1" si="5"/>
        <v>…</v>
      </c>
      <c r="Q16" s="58" t="s">
        <v>549</v>
      </c>
    </row>
    <row r="17" spans="1:17" ht="12.75" customHeight="1">
      <c r="A17" s="277" t="s">
        <v>2665</v>
      </c>
      <c r="B17" s="277" t="s">
        <v>3124</v>
      </c>
      <c r="C17" s="277" t="s">
        <v>3139</v>
      </c>
      <c r="D17" s="58" t="str">
        <f t="shared" si="1"/>
        <v>Latvia</v>
      </c>
      <c r="E17" s="58">
        <f t="shared" si="4"/>
        <v>2015</v>
      </c>
      <c r="F17" s="58" t="s">
        <v>550</v>
      </c>
      <c r="G17" s="58" t="s">
        <v>529</v>
      </c>
      <c r="H17" s="58" t="s">
        <v>530</v>
      </c>
      <c r="I17" s="58" t="s">
        <v>548</v>
      </c>
      <c r="J17" s="58" t="s">
        <v>541</v>
      </c>
      <c r="K17" s="58" t="s">
        <v>531</v>
      </c>
      <c r="L17" s="280">
        <f ca="1">IF(ISNUMBER(INDIRECT("'"&amp;A17&amp;"'!"&amp;B17)),INDIRECT("'"&amp;A17&amp;"'!"&amp;B17),"…")</f>
        <v>1040.7136967653018</v>
      </c>
      <c r="M17" s="58" t="str">
        <f t="shared" ca="1" si="5"/>
        <v>…</v>
      </c>
      <c r="Q17" s="58" t="s">
        <v>551</v>
      </c>
    </row>
    <row r="18" spans="1:17" ht="12.75" customHeight="1">
      <c r="A18" s="277" t="s">
        <v>2665</v>
      </c>
      <c r="B18" s="277" t="s">
        <v>3125</v>
      </c>
      <c r="C18" s="277" t="s">
        <v>3140</v>
      </c>
      <c r="D18" s="58" t="str">
        <f t="shared" si="1"/>
        <v>Latvia</v>
      </c>
      <c r="E18" s="58">
        <f t="shared" si="4"/>
        <v>2015</v>
      </c>
      <c r="F18" s="58" t="s">
        <v>552</v>
      </c>
      <c r="G18" s="58" t="s">
        <v>529</v>
      </c>
      <c r="H18" s="58" t="s">
        <v>530</v>
      </c>
      <c r="I18" s="58" t="s">
        <v>548</v>
      </c>
      <c r="J18" s="58" t="s">
        <v>1182</v>
      </c>
      <c r="K18" s="58" t="s">
        <v>531</v>
      </c>
      <c r="L18" s="280">
        <f t="shared" ca="1" si="0"/>
        <v>353.59189916341597</v>
      </c>
      <c r="M18" s="58" t="str">
        <f t="shared" ca="1" si="5"/>
        <v>…</v>
      </c>
      <c r="Q18" s="58" t="s">
        <v>553</v>
      </c>
    </row>
    <row r="19" spans="1:17" ht="12.75" customHeight="1">
      <c r="A19" s="277" t="s">
        <v>2665</v>
      </c>
      <c r="B19" s="277" t="s">
        <v>3126</v>
      </c>
      <c r="C19" s="277" t="s">
        <v>3141</v>
      </c>
      <c r="D19" s="58" t="str">
        <f t="shared" si="1"/>
        <v>Latvia</v>
      </c>
      <c r="E19" s="58">
        <f t="shared" si="4"/>
        <v>2015</v>
      </c>
      <c r="F19" s="58" t="s">
        <v>554</v>
      </c>
      <c r="G19" s="58" t="s">
        <v>529</v>
      </c>
      <c r="H19" s="58" t="s">
        <v>530</v>
      </c>
      <c r="I19" s="58" t="s">
        <v>548</v>
      </c>
      <c r="J19" s="58" t="s">
        <v>1259</v>
      </c>
      <c r="K19" s="58" t="s">
        <v>531</v>
      </c>
      <c r="L19" s="280">
        <f t="shared" ca="1" si="0"/>
        <v>141.54254097454591</v>
      </c>
      <c r="M19" s="58" t="str">
        <f t="shared" ca="1" si="5"/>
        <v>…</v>
      </c>
      <c r="Q19" s="58" t="s">
        <v>555</v>
      </c>
    </row>
    <row r="20" spans="1:17" ht="12.75" customHeight="1">
      <c r="A20" s="277" t="s">
        <v>2665</v>
      </c>
      <c r="B20" s="277" t="s">
        <v>3127</v>
      </c>
      <c r="C20" s="277" t="s">
        <v>3142</v>
      </c>
      <c r="D20" s="58" t="str">
        <f t="shared" si="1"/>
        <v>Latvia</v>
      </c>
      <c r="E20" s="58">
        <f t="shared" si="4"/>
        <v>2015</v>
      </c>
      <c r="F20" s="58" t="s">
        <v>556</v>
      </c>
      <c r="G20" s="58" t="s">
        <v>529</v>
      </c>
      <c r="H20" s="58" t="s">
        <v>530</v>
      </c>
      <c r="I20" s="58" t="s">
        <v>557</v>
      </c>
      <c r="J20" s="58" t="s">
        <v>538</v>
      </c>
      <c r="K20" s="58" t="s">
        <v>531</v>
      </c>
      <c r="L20" s="280" t="str">
        <f t="shared" ca="1" si="0"/>
        <v>…</v>
      </c>
      <c r="M20" s="58" t="str">
        <f t="shared" ca="1" si="5"/>
        <v>…</v>
      </c>
      <c r="Q20" s="58" t="s">
        <v>558</v>
      </c>
    </row>
    <row r="21" spans="1:17" ht="12.75" customHeight="1">
      <c r="A21" s="277" t="s">
        <v>2665</v>
      </c>
      <c r="B21" s="277" t="s">
        <v>3128</v>
      </c>
      <c r="C21" s="277" t="s">
        <v>3143</v>
      </c>
      <c r="D21" s="58" t="str">
        <f t="shared" si="1"/>
        <v>Latvia</v>
      </c>
      <c r="E21" s="58">
        <f t="shared" si="4"/>
        <v>2015</v>
      </c>
      <c r="F21" s="58" t="s">
        <v>559</v>
      </c>
      <c r="G21" s="58" t="s">
        <v>529</v>
      </c>
      <c r="H21" s="58" t="s">
        <v>530</v>
      </c>
      <c r="I21" s="58" t="s">
        <v>557</v>
      </c>
      <c r="J21" s="58" t="s">
        <v>541</v>
      </c>
      <c r="K21" s="58" t="s">
        <v>531</v>
      </c>
      <c r="L21" s="280" t="str">
        <f t="shared" ca="1" si="0"/>
        <v>…</v>
      </c>
      <c r="M21" s="58" t="str">
        <f t="shared" ca="1" si="5"/>
        <v>…</v>
      </c>
      <c r="Q21" s="58" t="s">
        <v>560</v>
      </c>
    </row>
    <row r="22" spans="1:17" ht="12.75" customHeight="1">
      <c r="A22" s="277" t="s">
        <v>2665</v>
      </c>
      <c r="B22" s="277" t="s">
        <v>3129</v>
      </c>
      <c r="C22" s="277" t="s">
        <v>3144</v>
      </c>
      <c r="D22" s="58" t="str">
        <f t="shared" si="1"/>
        <v>Latvia</v>
      </c>
      <c r="E22" s="58">
        <f t="shared" si="4"/>
        <v>2015</v>
      </c>
      <c r="F22" s="58" t="s">
        <v>561</v>
      </c>
      <c r="G22" s="58" t="s">
        <v>529</v>
      </c>
      <c r="H22" s="58" t="s">
        <v>530</v>
      </c>
      <c r="I22" s="58" t="s">
        <v>557</v>
      </c>
      <c r="J22" s="58" t="s">
        <v>1182</v>
      </c>
      <c r="K22" s="58" t="s">
        <v>531</v>
      </c>
      <c r="L22" s="280" t="str">
        <f t="shared" ca="1" si="0"/>
        <v>…</v>
      </c>
      <c r="M22" s="58" t="str">
        <f t="shared" ca="1" si="5"/>
        <v>…</v>
      </c>
      <c r="Q22" s="58" t="s">
        <v>562</v>
      </c>
    </row>
    <row r="23" spans="1:17" ht="12.75" customHeight="1">
      <c r="A23" s="277" t="s">
        <v>2665</v>
      </c>
      <c r="B23" s="277" t="s">
        <v>3130</v>
      </c>
      <c r="C23" s="277" t="s">
        <v>3145</v>
      </c>
      <c r="D23" s="58" t="str">
        <f t="shared" si="1"/>
        <v>Latvia</v>
      </c>
      <c r="E23" s="58">
        <f t="shared" si="4"/>
        <v>2015</v>
      </c>
      <c r="F23" s="58" t="s">
        <v>563</v>
      </c>
      <c r="G23" s="58" t="s">
        <v>529</v>
      </c>
      <c r="H23" s="58" t="s">
        <v>530</v>
      </c>
      <c r="I23" s="58" t="s">
        <v>557</v>
      </c>
      <c r="J23" s="58" t="s">
        <v>1259</v>
      </c>
      <c r="K23" s="58" t="s">
        <v>531</v>
      </c>
      <c r="L23" s="280" t="str">
        <f t="shared" ca="1" si="0"/>
        <v>…</v>
      </c>
      <c r="M23" s="58" t="str">
        <f t="shared" ca="1" si="5"/>
        <v>…</v>
      </c>
      <c r="Q23" s="58" t="s">
        <v>564</v>
      </c>
    </row>
    <row r="24" spans="1:17" ht="12.75" customHeight="1">
      <c r="A24" s="277" t="s">
        <v>2665</v>
      </c>
      <c r="B24" s="277" t="s">
        <v>3131</v>
      </c>
      <c r="C24" s="277" t="s">
        <v>3146</v>
      </c>
      <c r="D24" s="58" t="str">
        <f t="shared" si="1"/>
        <v>Latvia</v>
      </c>
      <c r="E24" s="58">
        <f t="shared" si="4"/>
        <v>2015</v>
      </c>
      <c r="F24" s="58" t="s">
        <v>565</v>
      </c>
      <c r="G24" s="58" t="s">
        <v>529</v>
      </c>
      <c r="H24" s="58" t="s">
        <v>530</v>
      </c>
      <c r="I24" s="58" t="s">
        <v>1172</v>
      </c>
      <c r="J24" s="58" t="s">
        <v>538</v>
      </c>
      <c r="K24" s="58" t="s">
        <v>531</v>
      </c>
      <c r="L24" s="280" t="str">
        <f t="shared" ca="1" si="0"/>
        <v>…</v>
      </c>
      <c r="M24" s="58" t="str">
        <f t="shared" ca="1" si="5"/>
        <v>…</v>
      </c>
      <c r="Q24" s="58" t="s">
        <v>566</v>
      </c>
    </row>
    <row r="25" spans="1:17" ht="12.75" customHeight="1">
      <c r="A25" s="277" t="s">
        <v>2665</v>
      </c>
      <c r="B25" s="277" t="s">
        <v>3132</v>
      </c>
      <c r="C25" s="277" t="s">
        <v>3147</v>
      </c>
      <c r="D25" s="58" t="str">
        <f t="shared" si="1"/>
        <v>Latvia</v>
      </c>
      <c r="E25" s="58">
        <f t="shared" si="4"/>
        <v>2015</v>
      </c>
      <c r="F25" s="58" t="s">
        <v>567</v>
      </c>
      <c r="G25" s="58" t="s">
        <v>529</v>
      </c>
      <c r="H25" s="58" t="s">
        <v>530</v>
      </c>
      <c r="I25" s="58" t="s">
        <v>1172</v>
      </c>
      <c r="J25" s="58" t="s">
        <v>541</v>
      </c>
      <c r="K25" s="58" t="s">
        <v>531</v>
      </c>
      <c r="L25" s="280" t="str">
        <f t="shared" ca="1" si="0"/>
        <v>…</v>
      </c>
      <c r="M25" s="58" t="str">
        <f t="shared" ca="1" si="5"/>
        <v>…</v>
      </c>
      <c r="Q25" s="58" t="s">
        <v>568</v>
      </c>
    </row>
    <row r="26" spans="1:17" ht="12.75" customHeight="1">
      <c r="A26" s="277" t="s">
        <v>2665</v>
      </c>
      <c r="B26" s="277" t="s">
        <v>3133</v>
      </c>
      <c r="C26" s="277" t="s">
        <v>3148</v>
      </c>
      <c r="D26" s="58" t="str">
        <f t="shared" si="1"/>
        <v>Latvia</v>
      </c>
      <c r="E26" s="58">
        <f t="shared" si="4"/>
        <v>2015</v>
      </c>
      <c r="F26" s="58" t="s">
        <v>569</v>
      </c>
      <c r="G26" s="58" t="s">
        <v>529</v>
      </c>
      <c r="H26" s="58" t="s">
        <v>530</v>
      </c>
      <c r="I26" s="58" t="s">
        <v>1172</v>
      </c>
      <c r="J26" s="58" t="s">
        <v>1182</v>
      </c>
      <c r="K26" s="58" t="s">
        <v>531</v>
      </c>
      <c r="L26" s="280" t="str">
        <f t="shared" ca="1" si="0"/>
        <v>…</v>
      </c>
      <c r="M26" s="58" t="str">
        <f t="shared" ca="1" si="5"/>
        <v>…</v>
      </c>
      <c r="Q26" s="58" t="s">
        <v>570</v>
      </c>
    </row>
    <row r="27" spans="1:17" ht="12.75" customHeight="1">
      <c r="A27" s="277" t="s">
        <v>2665</v>
      </c>
      <c r="B27" s="277" t="s">
        <v>3134</v>
      </c>
      <c r="C27" s="277" t="s">
        <v>3149</v>
      </c>
      <c r="D27" s="58" t="str">
        <f t="shared" si="1"/>
        <v>Latvia</v>
      </c>
      <c r="E27" s="58">
        <f t="shared" si="4"/>
        <v>2015</v>
      </c>
      <c r="F27" s="58" t="s">
        <v>573</v>
      </c>
      <c r="G27" s="58" t="s">
        <v>529</v>
      </c>
      <c r="H27" s="58" t="s">
        <v>530</v>
      </c>
      <c r="I27" s="58" t="s">
        <v>1172</v>
      </c>
      <c r="J27" s="58" t="s">
        <v>1259</v>
      </c>
      <c r="K27" s="58" t="s">
        <v>531</v>
      </c>
      <c r="L27" s="280" t="str">
        <f t="shared" ca="1" si="0"/>
        <v>…</v>
      </c>
      <c r="M27" s="58" t="str">
        <f t="shared" ca="1" si="5"/>
        <v>…</v>
      </c>
      <c r="Q27" s="58" t="s">
        <v>574</v>
      </c>
    </row>
    <row r="28" spans="1:17" ht="12.75" customHeight="1">
      <c r="A28" s="277" t="s">
        <v>1320</v>
      </c>
      <c r="B28" s="277" t="s">
        <v>572</v>
      </c>
      <c r="C28" s="277" t="s">
        <v>722</v>
      </c>
      <c r="D28" s="58" t="str">
        <f t="shared" si="1"/>
        <v>Latvia</v>
      </c>
      <c r="E28" s="58">
        <f t="shared" si="4"/>
        <v>2015</v>
      </c>
      <c r="F28" s="58" t="s">
        <v>575</v>
      </c>
      <c r="G28" s="58" t="s">
        <v>576</v>
      </c>
      <c r="H28" s="58" t="s">
        <v>577</v>
      </c>
      <c r="I28" s="263" t="s">
        <v>1322</v>
      </c>
      <c r="K28" s="58" t="s">
        <v>531</v>
      </c>
      <c r="L28" s="280">
        <f t="shared" ca="1" si="0"/>
        <v>11800</v>
      </c>
      <c r="M28" s="58" t="str">
        <f t="shared" ca="1" si="5"/>
        <v>…</v>
      </c>
      <c r="Q28" s="58" t="s">
        <v>578</v>
      </c>
    </row>
    <row r="29" spans="1:17" ht="12.75" customHeight="1">
      <c r="A29" s="277" t="s">
        <v>1320</v>
      </c>
      <c r="B29" s="277" t="s">
        <v>726</v>
      </c>
      <c r="C29" s="277" t="s">
        <v>727</v>
      </c>
      <c r="D29" s="58" t="str">
        <f t="shared" si="1"/>
        <v>Latvia</v>
      </c>
      <c r="E29" s="58">
        <f t="shared" si="4"/>
        <v>2015</v>
      </c>
      <c r="F29" s="58" t="s">
        <v>579</v>
      </c>
      <c r="G29" s="58" t="s">
        <v>576</v>
      </c>
      <c r="H29" s="58" t="s">
        <v>1198</v>
      </c>
      <c r="I29" s="263"/>
      <c r="K29" s="58" t="s">
        <v>531</v>
      </c>
      <c r="L29" s="280">
        <f t="shared" ca="1" si="0"/>
        <v>1615</v>
      </c>
      <c r="M29" s="58" t="str">
        <f t="shared" ca="1" si="5"/>
        <v>…</v>
      </c>
      <c r="Q29" s="58" t="s">
        <v>580</v>
      </c>
    </row>
    <row r="30" spans="1:17" ht="12.75" customHeight="1">
      <c r="A30" s="277" t="s">
        <v>1320</v>
      </c>
      <c r="B30" s="277" t="s">
        <v>730</v>
      </c>
      <c r="C30" s="277" t="s">
        <v>731</v>
      </c>
      <c r="D30" s="58" t="str">
        <f t="shared" si="1"/>
        <v>Latvia</v>
      </c>
      <c r="E30" s="58">
        <f t="shared" si="4"/>
        <v>2015</v>
      </c>
      <c r="F30" s="58" t="s">
        <v>581</v>
      </c>
      <c r="G30" s="58" t="s">
        <v>576</v>
      </c>
      <c r="H30" s="58" t="s">
        <v>1197</v>
      </c>
      <c r="I30" s="263"/>
      <c r="K30" s="58" t="s">
        <v>531</v>
      </c>
      <c r="L30" s="280">
        <f t="shared" ca="1" si="0"/>
        <v>4277</v>
      </c>
      <c r="M30" s="58" t="str">
        <f t="shared" ca="1" si="5"/>
        <v>…</v>
      </c>
      <c r="Q30" s="58" t="s">
        <v>582</v>
      </c>
    </row>
    <row r="31" spans="1:17" ht="12.75" customHeight="1">
      <c r="A31" s="277" t="s">
        <v>1320</v>
      </c>
      <c r="B31" s="277" t="s">
        <v>593</v>
      </c>
      <c r="C31" s="277" t="s">
        <v>594</v>
      </c>
      <c r="D31" s="58" t="str">
        <f t="shared" si="1"/>
        <v>Latvia</v>
      </c>
      <c r="E31" s="58">
        <f t="shared" si="4"/>
        <v>2015</v>
      </c>
      <c r="F31" s="58" t="s">
        <v>583</v>
      </c>
      <c r="G31" s="58" t="s">
        <v>584</v>
      </c>
      <c r="H31" s="58" t="s">
        <v>577</v>
      </c>
      <c r="I31" s="263" t="s">
        <v>1322</v>
      </c>
      <c r="K31" s="58" t="s">
        <v>531</v>
      </c>
      <c r="L31" s="280">
        <f t="shared" ca="1" si="0"/>
        <v>7224.2</v>
      </c>
      <c r="M31" s="58" t="str">
        <f t="shared" ca="1" si="5"/>
        <v>…</v>
      </c>
      <c r="Q31" s="58" t="s">
        <v>585</v>
      </c>
    </row>
    <row r="32" spans="1:17" ht="12.75" customHeight="1">
      <c r="A32" s="277" t="s">
        <v>1320</v>
      </c>
      <c r="B32" s="277" t="s">
        <v>737</v>
      </c>
      <c r="C32" s="277" t="s">
        <v>738</v>
      </c>
      <c r="D32" s="58" t="str">
        <f t="shared" si="1"/>
        <v>Latvia</v>
      </c>
      <c r="E32" s="58">
        <f t="shared" si="4"/>
        <v>2015</v>
      </c>
      <c r="F32" s="58" t="s">
        <v>586</v>
      </c>
      <c r="G32" s="58" t="s">
        <v>584</v>
      </c>
      <c r="H32" s="58" t="s">
        <v>1198</v>
      </c>
      <c r="I32" s="263"/>
      <c r="K32" s="58" t="s">
        <v>531</v>
      </c>
      <c r="L32" s="280">
        <f t="shared" ca="1" si="0"/>
        <v>66</v>
      </c>
      <c r="M32" s="58" t="str">
        <f t="shared" ca="1" si="5"/>
        <v>…</v>
      </c>
      <c r="Q32" s="58" t="s">
        <v>587</v>
      </c>
    </row>
    <row r="33" spans="1:17" ht="12.75" customHeight="1">
      <c r="A33" s="277" t="s">
        <v>1320</v>
      </c>
      <c r="B33" s="277" t="s">
        <v>741</v>
      </c>
      <c r="C33" s="277" t="s">
        <v>742</v>
      </c>
      <c r="D33" s="58" t="str">
        <f t="shared" si="1"/>
        <v>Latvia</v>
      </c>
      <c r="E33" s="58">
        <f t="shared" si="4"/>
        <v>2015</v>
      </c>
      <c r="F33" s="58" t="s">
        <v>588</v>
      </c>
      <c r="G33" s="58" t="s">
        <v>584</v>
      </c>
      <c r="H33" s="58" t="s">
        <v>1197</v>
      </c>
      <c r="I33" s="263"/>
      <c r="K33" s="58" t="s">
        <v>531</v>
      </c>
      <c r="L33" s="280">
        <f t="shared" ca="1" si="0"/>
        <v>843</v>
      </c>
      <c r="M33" s="58" t="str">
        <f t="shared" ca="1" si="5"/>
        <v>…</v>
      </c>
      <c r="Q33" s="58" t="s">
        <v>589</v>
      </c>
    </row>
    <row r="34" spans="1:17" ht="12.75" customHeight="1">
      <c r="A34" s="277" t="s">
        <v>1320</v>
      </c>
      <c r="B34" s="277" t="s">
        <v>598</v>
      </c>
      <c r="C34" s="277" t="s">
        <v>599</v>
      </c>
      <c r="D34" s="58" t="str">
        <f t="shared" si="1"/>
        <v>Latvia</v>
      </c>
      <c r="E34" s="58">
        <f t="shared" si="4"/>
        <v>2015</v>
      </c>
      <c r="F34" s="58" t="s">
        <v>590</v>
      </c>
      <c r="G34" s="58" t="s">
        <v>584</v>
      </c>
      <c r="H34" s="58" t="s">
        <v>577</v>
      </c>
      <c r="I34" s="58" t="s">
        <v>591</v>
      </c>
      <c r="K34" s="58" t="s">
        <v>531</v>
      </c>
      <c r="L34" s="280" t="str">
        <f t="shared" ca="1" si="0"/>
        <v>…</v>
      </c>
      <c r="M34" s="58" t="str">
        <f t="shared" ca="1" si="5"/>
        <v>…</v>
      </c>
      <c r="Q34" s="58" t="s">
        <v>592</v>
      </c>
    </row>
    <row r="35" spans="1:17" ht="12.75" customHeight="1">
      <c r="A35" s="277" t="s">
        <v>1320</v>
      </c>
      <c r="B35" s="277" t="s">
        <v>2282</v>
      </c>
      <c r="C35" s="277" t="s">
        <v>786</v>
      </c>
      <c r="D35" s="58" t="str">
        <f t="shared" si="1"/>
        <v>Latvia</v>
      </c>
      <c r="E35" s="58">
        <f t="shared" si="4"/>
        <v>2015</v>
      </c>
      <c r="F35" s="58" t="s">
        <v>595</v>
      </c>
      <c r="G35" s="58" t="s">
        <v>576</v>
      </c>
      <c r="H35" s="58" t="s">
        <v>577</v>
      </c>
      <c r="I35" s="58" t="s">
        <v>596</v>
      </c>
      <c r="K35" s="58" t="s">
        <v>531</v>
      </c>
      <c r="L35" s="280" t="str">
        <f t="shared" ca="1" si="0"/>
        <v>…</v>
      </c>
      <c r="M35" s="58" t="str">
        <f t="shared" ca="1" si="5"/>
        <v>…</v>
      </c>
      <c r="Q35" s="58" t="s">
        <v>597</v>
      </c>
    </row>
    <row r="36" spans="1:17" ht="12.75" customHeight="1">
      <c r="A36" s="277" t="s">
        <v>1320</v>
      </c>
      <c r="B36" s="277" t="s">
        <v>607</v>
      </c>
      <c r="C36" s="277" t="s">
        <v>608</v>
      </c>
      <c r="D36" s="58" t="str">
        <f t="shared" si="1"/>
        <v>Latvia</v>
      </c>
      <c r="E36" s="58">
        <f>$H$3</f>
        <v>2015</v>
      </c>
      <c r="F36" s="58" t="s">
        <v>600</v>
      </c>
      <c r="G36" s="58" t="s">
        <v>584</v>
      </c>
      <c r="H36" s="58" t="s">
        <v>577</v>
      </c>
      <c r="I36" s="58" t="s">
        <v>596</v>
      </c>
      <c r="K36" s="58" t="s">
        <v>531</v>
      </c>
      <c r="L36" s="280">
        <f t="shared" ca="1" si="0"/>
        <v>263.14400000000001</v>
      </c>
      <c r="M36" s="58" t="str">
        <f t="shared" ca="1" si="5"/>
        <v>…</v>
      </c>
      <c r="Q36" s="58" t="s">
        <v>601</v>
      </c>
    </row>
    <row r="37" spans="1:17" ht="12.75" customHeight="1">
      <c r="A37" s="277" t="s">
        <v>1320</v>
      </c>
      <c r="B37" s="277" t="s">
        <v>620</v>
      </c>
      <c r="C37" s="277" t="s">
        <v>621</v>
      </c>
      <c r="D37" s="58" t="str">
        <f t="shared" si="1"/>
        <v>Latvia</v>
      </c>
      <c r="E37" s="58">
        <f t="shared" si="4"/>
        <v>2015</v>
      </c>
      <c r="F37" s="58" t="s">
        <v>604</v>
      </c>
      <c r="G37" s="58" t="s">
        <v>584</v>
      </c>
      <c r="H37" s="58" t="s">
        <v>577</v>
      </c>
      <c r="I37" s="58" t="s">
        <v>605</v>
      </c>
      <c r="K37" s="58" t="s">
        <v>531</v>
      </c>
      <c r="L37" s="280" t="str">
        <f t="shared" ca="1" si="0"/>
        <v>…</v>
      </c>
      <c r="M37" s="58" t="str">
        <f t="shared" ca="1" si="5"/>
        <v>…</v>
      </c>
      <c r="Q37" s="58" t="s">
        <v>606</v>
      </c>
    </row>
    <row r="38" spans="1:17" ht="12.75" customHeight="1">
      <c r="A38" s="277" t="s">
        <v>1320</v>
      </c>
      <c r="B38" s="277" t="s">
        <v>645</v>
      </c>
      <c r="C38" s="277" t="s">
        <v>646</v>
      </c>
      <c r="D38" s="58" t="str">
        <f t="shared" si="1"/>
        <v>Latvia</v>
      </c>
      <c r="E38" s="58">
        <f t="shared" si="4"/>
        <v>2015</v>
      </c>
      <c r="F38" s="58" t="s">
        <v>609</v>
      </c>
      <c r="G38" s="58" t="s">
        <v>610</v>
      </c>
      <c r="H38" s="58" t="s">
        <v>577</v>
      </c>
      <c r="I38" s="58" t="s">
        <v>611</v>
      </c>
      <c r="K38" s="58" t="s">
        <v>531</v>
      </c>
      <c r="L38" s="280">
        <f t="shared" ca="1" si="0"/>
        <v>2840</v>
      </c>
      <c r="M38" s="58" t="str">
        <f t="shared" ca="1" si="5"/>
        <v>…</v>
      </c>
      <c r="Q38" s="58" t="s">
        <v>612</v>
      </c>
    </row>
    <row r="39" spans="1:17" ht="12.75" customHeight="1">
      <c r="A39" s="277" t="s">
        <v>1320</v>
      </c>
      <c r="B39" s="277" t="s">
        <v>792</v>
      </c>
      <c r="C39" s="277" t="s">
        <v>855</v>
      </c>
      <c r="D39" s="58" t="str">
        <f t="shared" si="1"/>
        <v>Latvia</v>
      </c>
      <c r="E39" s="58">
        <f t="shared" si="4"/>
        <v>2015</v>
      </c>
      <c r="F39" s="58" t="s">
        <v>615</v>
      </c>
      <c r="G39" s="58" t="s">
        <v>610</v>
      </c>
      <c r="H39" s="58" t="s">
        <v>1198</v>
      </c>
      <c r="K39" s="58" t="s">
        <v>531</v>
      </c>
      <c r="L39" s="280" t="str">
        <f t="shared" ca="1" si="0"/>
        <v>…</v>
      </c>
      <c r="M39" s="58" t="str">
        <f t="shared" ca="1" si="5"/>
        <v>…</v>
      </c>
      <c r="Q39" s="58" t="s">
        <v>616</v>
      </c>
    </row>
    <row r="40" spans="1:17" ht="12.75" customHeight="1">
      <c r="A40" s="277" t="s">
        <v>1320</v>
      </c>
      <c r="B40" s="277" t="s">
        <v>896</v>
      </c>
      <c r="C40" s="277" t="s">
        <v>897</v>
      </c>
      <c r="D40" s="58" t="str">
        <f t="shared" si="1"/>
        <v>Latvia</v>
      </c>
      <c r="E40" s="58">
        <f t="shared" si="4"/>
        <v>2015</v>
      </c>
      <c r="F40" s="58" t="s">
        <v>618</v>
      </c>
      <c r="G40" s="58" t="s">
        <v>610</v>
      </c>
      <c r="H40" s="58" t="s">
        <v>1197</v>
      </c>
      <c r="K40" s="58" t="s">
        <v>531</v>
      </c>
      <c r="L40" s="280" t="str">
        <f t="shared" ca="1" si="0"/>
        <v>…</v>
      </c>
      <c r="M40" s="58" t="str">
        <f t="shared" ca="1" si="5"/>
        <v>…</v>
      </c>
      <c r="Q40" s="58" t="s">
        <v>619</v>
      </c>
    </row>
    <row r="41" spans="1:17" ht="12.75" customHeight="1">
      <c r="A41" s="277" t="s">
        <v>1320</v>
      </c>
      <c r="B41" s="277" t="s">
        <v>650</v>
      </c>
      <c r="C41" s="277" t="s">
        <v>651</v>
      </c>
      <c r="D41" s="58" t="str">
        <f t="shared" si="1"/>
        <v>Latvia</v>
      </c>
      <c r="E41" s="58">
        <f t="shared" si="4"/>
        <v>2015</v>
      </c>
      <c r="F41" s="58" t="s">
        <v>622</v>
      </c>
      <c r="G41" s="58" t="s">
        <v>623</v>
      </c>
      <c r="H41" s="58" t="s">
        <v>577</v>
      </c>
      <c r="I41" s="58" t="s">
        <v>611</v>
      </c>
      <c r="K41" s="58" t="s">
        <v>531</v>
      </c>
      <c r="L41" s="280">
        <f t="shared" ca="1" si="0"/>
        <v>710</v>
      </c>
      <c r="M41" s="58" t="str">
        <f t="shared" ca="1" si="5"/>
        <v>…</v>
      </c>
      <c r="Q41" s="58" t="s">
        <v>624</v>
      </c>
    </row>
    <row r="42" spans="1:17" ht="12.75" customHeight="1">
      <c r="A42" s="277" t="s">
        <v>1320</v>
      </c>
      <c r="B42" s="277" t="s">
        <v>656</v>
      </c>
      <c r="C42" s="277" t="s">
        <v>657</v>
      </c>
      <c r="D42" s="58" t="str">
        <f t="shared" si="1"/>
        <v>Latvia</v>
      </c>
      <c r="E42" s="58">
        <f t="shared" si="4"/>
        <v>2015</v>
      </c>
      <c r="F42" s="58" t="s">
        <v>627</v>
      </c>
      <c r="G42" s="58" t="s">
        <v>623</v>
      </c>
      <c r="H42" s="58" t="s">
        <v>1198</v>
      </c>
      <c r="K42" s="58" t="s">
        <v>531</v>
      </c>
      <c r="L42" s="280" t="str">
        <f t="shared" ca="1" si="0"/>
        <v>…</v>
      </c>
      <c r="M42" s="58" t="str">
        <f t="shared" ca="1" si="5"/>
        <v>…</v>
      </c>
      <c r="Q42" s="58" t="s">
        <v>628</v>
      </c>
    </row>
    <row r="43" spans="1:17" ht="12.75" customHeight="1">
      <c r="A43" s="277" t="s">
        <v>1320</v>
      </c>
      <c r="B43" s="277" t="s">
        <v>660</v>
      </c>
      <c r="C43" s="277" t="s">
        <v>661</v>
      </c>
      <c r="D43" s="58" t="str">
        <f t="shared" si="1"/>
        <v>Latvia</v>
      </c>
      <c r="E43" s="58">
        <f t="shared" si="4"/>
        <v>2015</v>
      </c>
      <c r="F43" s="58" t="s">
        <v>631</v>
      </c>
      <c r="G43" s="58" t="s">
        <v>623</v>
      </c>
      <c r="H43" s="58" t="s">
        <v>1197</v>
      </c>
      <c r="K43" s="58" t="s">
        <v>531</v>
      </c>
      <c r="L43" s="280" t="str">
        <f t="shared" ca="1" si="0"/>
        <v>…</v>
      </c>
      <c r="M43" s="58" t="str">
        <f t="shared" ca="1" si="5"/>
        <v>…</v>
      </c>
      <c r="Q43" s="58" t="s">
        <v>632</v>
      </c>
    </row>
    <row r="44" spans="1:17" ht="12.75" customHeight="1">
      <c r="A44" s="277" t="s">
        <v>1320</v>
      </c>
      <c r="B44" s="277" t="s">
        <v>1850</v>
      </c>
      <c r="C44" s="277" t="s">
        <v>797</v>
      </c>
      <c r="D44" s="58" t="str">
        <f t="shared" si="1"/>
        <v>Latvia</v>
      </c>
      <c r="E44" s="58">
        <f t="shared" si="4"/>
        <v>2015</v>
      </c>
      <c r="F44" s="58" t="s">
        <v>634</v>
      </c>
      <c r="G44" s="58" t="s">
        <v>635</v>
      </c>
      <c r="H44" s="58" t="s">
        <v>577</v>
      </c>
      <c r="I44" s="58" t="s">
        <v>611</v>
      </c>
      <c r="K44" s="58" t="s">
        <v>531</v>
      </c>
      <c r="L44" s="280">
        <f t="shared" ca="1" si="0"/>
        <v>950.90064000000007</v>
      </c>
      <c r="M44" s="58" t="str">
        <f t="shared" ca="1" si="5"/>
        <v>…</v>
      </c>
      <c r="Q44" s="58" t="s">
        <v>636</v>
      </c>
    </row>
    <row r="45" spans="1:17" ht="12.75" customHeight="1">
      <c r="A45" s="277" t="s">
        <v>1320</v>
      </c>
      <c r="B45" s="277" t="s">
        <v>798</v>
      </c>
      <c r="C45" s="277" t="s">
        <v>1853</v>
      </c>
      <c r="D45" s="58" t="str">
        <f t="shared" si="1"/>
        <v>Latvia</v>
      </c>
      <c r="E45" s="58">
        <f t="shared" si="4"/>
        <v>2015</v>
      </c>
      <c r="F45" s="58" t="s">
        <v>639</v>
      </c>
      <c r="G45" s="58" t="s">
        <v>635</v>
      </c>
      <c r="H45" s="58" t="s">
        <v>1198</v>
      </c>
      <c r="K45" s="58" t="s">
        <v>531</v>
      </c>
      <c r="L45" s="280" t="str">
        <f t="shared" ca="1" si="0"/>
        <v>…</v>
      </c>
      <c r="M45" s="58" t="str">
        <f t="shared" ca="1" si="5"/>
        <v>…</v>
      </c>
      <c r="Q45" s="58" t="s">
        <v>640</v>
      </c>
    </row>
    <row r="46" spans="1:17" ht="12.75" customHeight="1">
      <c r="A46" s="277" t="s">
        <v>1320</v>
      </c>
      <c r="B46" s="277" t="s">
        <v>1864</v>
      </c>
      <c r="C46" s="277" t="s">
        <v>1870</v>
      </c>
      <c r="D46" s="58" t="str">
        <f t="shared" si="1"/>
        <v>Latvia</v>
      </c>
      <c r="E46" s="58">
        <f t="shared" si="4"/>
        <v>2015</v>
      </c>
      <c r="F46" s="58" t="s">
        <v>643</v>
      </c>
      <c r="G46" s="58" t="s">
        <v>635</v>
      </c>
      <c r="H46" s="58" t="s">
        <v>1197</v>
      </c>
      <c r="K46" s="58" t="s">
        <v>531</v>
      </c>
      <c r="L46" s="280" t="str">
        <f t="shared" ca="1" si="0"/>
        <v>…</v>
      </c>
      <c r="M46" s="58" t="str">
        <f t="shared" ca="1" si="5"/>
        <v>…</v>
      </c>
      <c r="Q46" s="58" t="s">
        <v>644</v>
      </c>
    </row>
    <row r="47" spans="1:17" ht="12.75" customHeight="1">
      <c r="A47" s="277" t="s">
        <v>1320</v>
      </c>
      <c r="B47" s="277" t="s">
        <v>664</v>
      </c>
      <c r="C47" s="277" t="s">
        <v>665</v>
      </c>
      <c r="D47" s="58" t="str">
        <f t="shared" si="1"/>
        <v>Latvia</v>
      </c>
      <c r="E47" s="58">
        <f t="shared" si="4"/>
        <v>2015</v>
      </c>
      <c r="F47" s="58" t="s">
        <v>647</v>
      </c>
      <c r="G47" s="58" t="s">
        <v>648</v>
      </c>
      <c r="H47" s="58" t="s">
        <v>577</v>
      </c>
      <c r="I47" s="58" t="s">
        <v>611</v>
      </c>
      <c r="K47" s="263" t="s">
        <v>654</v>
      </c>
      <c r="L47" s="280" t="str">
        <f t="shared" ca="1" si="0"/>
        <v>…</v>
      </c>
      <c r="M47" s="58" t="str">
        <f t="shared" ca="1" si="5"/>
        <v>…</v>
      </c>
      <c r="Q47" s="58" t="s">
        <v>649</v>
      </c>
    </row>
    <row r="48" spans="1:17" ht="12.75" customHeight="1">
      <c r="A48" s="277" t="s">
        <v>1320</v>
      </c>
      <c r="B48" s="277" t="s">
        <v>674</v>
      </c>
      <c r="C48" s="277" t="s">
        <v>675</v>
      </c>
      <c r="D48" s="58" t="str">
        <f t="shared" si="1"/>
        <v>Latvia</v>
      </c>
      <c r="E48" s="58">
        <f t="shared" si="4"/>
        <v>2015</v>
      </c>
      <c r="F48" s="58" t="s">
        <v>652</v>
      </c>
      <c r="G48" s="58" t="s">
        <v>653</v>
      </c>
      <c r="H48" s="58" t="s">
        <v>577</v>
      </c>
      <c r="I48" s="58" t="s">
        <v>611</v>
      </c>
      <c r="K48" s="58" t="s">
        <v>654</v>
      </c>
      <c r="L48" s="280">
        <f t="shared" ca="1" si="0"/>
        <v>0</v>
      </c>
      <c r="M48" s="58" t="str">
        <f t="shared" ca="1" si="5"/>
        <v>…</v>
      </c>
      <c r="Q48" s="58" t="s">
        <v>655</v>
      </c>
    </row>
    <row r="49" spans="1:17" ht="12.75" customHeight="1">
      <c r="A49" s="277" t="s">
        <v>1320</v>
      </c>
      <c r="B49" s="277" t="s">
        <v>679</v>
      </c>
      <c r="C49" s="277" t="s">
        <v>680</v>
      </c>
      <c r="D49" s="58" t="str">
        <f t="shared" si="1"/>
        <v>Latvia</v>
      </c>
      <c r="E49" s="58">
        <f t="shared" si="4"/>
        <v>2015</v>
      </c>
      <c r="F49" s="58" t="s">
        <v>658</v>
      </c>
      <c r="G49" s="58" t="s">
        <v>653</v>
      </c>
      <c r="H49" s="58" t="s">
        <v>1198</v>
      </c>
      <c r="K49" s="58" t="s">
        <v>654</v>
      </c>
      <c r="L49" s="280" t="str">
        <f t="shared" ca="1" si="0"/>
        <v>…</v>
      </c>
      <c r="M49" s="58" t="str">
        <f t="shared" ca="1" si="5"/>
        <v>…</v>
      </c>
      <c r="Q49" s="58" t="s">
        <v>659</v>
      </c>
    </row>
    <row r="50" spans="1:17" ht="12.75" customHeight="1">
      <c r="A50" s="277" t="s">
        <v>1320</v>
      </c>
      <c r="B50" s="277" t="s">
        <v>683</v>
      </c>
      <c r="C50" s="277" t="s">
        <v>684</v>
      </c>
      <c r="D50" s="58" t="str">
        <f t="shared" si="1"/>
        <v>Latvia</v>
      </c>
      <c r="E50" s="58">
        <f t="shared" si="4"/>
        <v>2015</v>
      </c>
      <c r="F50" s="58" t="s">
        <v>662</v>
      </c>
      <c r="G50" s="58" t="s">
        <v>653</v>
      </c>
      <c r="H50" s="58" t="s">
        <v>1197</v>
      </c>
      <c r="K50" s="58" t="s">
        <v>654</v>
      </c>
      <c r="L50" s="280" t="str">
        <f t="shared" ca="1" si="0"/>
        <v>…</v>
      </c>
      <c r="M50" s="58" t="str">
        <f t="shared" ca="1" si="5"/>
        <v>…</v>
      </c>
      <c r="Q50" s="58" t="s">
        <v>663</v>
      </c>
    </row>
    <row r="51" spans="1:17" ht="12.75" customHeight="1">
      <c r="A51" s="277" t="s">
        <v>1320</v>
      </c>
      <c r="B51" s="277" t="s">
        <v>687</v>
      </c>
      <c r="C51" s="277" t="s">
        <v>688</v>
      </c>
      <c r="D51" s="58" t="str">
        <f t="shared" si="1"/>
        <v>Latvia</v>
      </c>
      <c r="E51" s="58">
        <f t="shared" si="4"/>
        <v>2015</v>
      </c>
      <c r="F51" s="58" t="s">
        <v>666</v>
      </c>
      <c r="G51" s="58" t="s">
        <v>667</v>
      </c>
      <c r="H51" s="58" t="s">
        <v>577</v>
      </c>
      <c r="K51" s="58" t="s">
        <v>654</v>
      </c>
      <c r="L51" s="280" t="str">
        <f t="shared" ca="1" si="0"/>
        <v>…</v>
      </c>
      <c r="M51" s="58" t="str">
        <f t="shared" ca="1" si="5"/>
        <v>…</v>
      </c>
      <c r="Q51" s="58" t="s">
        <v>668</v>
      </c>
    </row>
    <row r="52" spans="1:17" ht="12.75" customHeight="1">
      <c r="A52" s="277" t="s">
        <v>1320</v>
      </c>
      <c r="B52" s="277" t="s">
        <v>693</v>
      </c>
      <c r="C52" s="277" t="s">
        <v>694</v>
      </c>
      <c r="D52" s="58" t="str">
        <f t="shared" si="1"/>
        <v>Latvia</v>
      </c>
      <c r="E52" s="58">
        <f t="shared" si="4"/>
        <v>2015</v>
      </c>
      <c r="F52" s="58" t="s">
        <v>669</v>
      </c>
      <c r="G52" s="58" t="s">
        <v>667</v>
      </c>
      <c r="H52" s="58" t="s">
        <v>1198</v>
      </c>
      <c r="K52" s="58" t="s">
        <v>654</v>
      </c>
      <c r="L52" s="280" t="str">
        <f t="shared" ca="1" si="0"/>
        <v>…</v>
      </c>
      <c r="M52" s="58" t="str">
        <f t="shared" ca="1" si="5"/>
        <v>…</v>
      </c>
      <c r="Q52" s="58" t="s">
        <v>670</v>
      </c>
    </row>
    <row r="53" spans="1:17" ht="12.75" customHeight="1">
      <c r="A53" s="277" t="s">
        <v>1320</v>
      </c>
      <c r="B53" s="277" t="s">
        <v>697</v>
      </c>
      <c r="C53" s="277" t="s">
        <v>698</v>
      </c>
      <c r="D53" s="58" t="str">
        <f t="shared" si="1"/>
        <v>Latvia</v>
      </c>
      <c r="E53" s="58">
        <f t="shared" si="4"/>
        <v>2015</v>
      </c>
      <c r="F53" s="58" t="s">
        <v>672</v>
      </c>
      <c r="G53" s="58" t="s">
        <v>667</v>
      </c>
      <c r="H53" s="58" t="s">
        <v>1197</v>
      </c>
      <c r="K53" s="58" t="s">
        <v>654</v>
      </c>
      <c r="L53" s="280" t="str">
        <f t="shared" ca="1" si="0"/>
        <v>…</v>
      </c>
      <c r="M53" s="58" t="str">
        <f t="shared" ca="1" si="5"/>
        <v>…</v>
      </c>
      <c r="Q53" s="58" t="s">
        <v>673</v>
      </c>
    </row>
    <row r="54" spans="1:17" ht="12.75" customHeight="1">
      <c r="A54" s="277" t="s">
        <v>1320</v>
      </c>
      <c r="B54" s="277" t="s">
        <v>1579</v>
      </c>
      <c r="C54" s="277" t="s">
        <v>801</v>
      </c>
      <c r="D54" s="58" t="str">
        <f t="shared" si="1"/>
        <v>Latvia</v>
      </c>
      <c r="E54" s="58">
        <f t="shared" si="4"/>
        <v>2015</v>
      </c>
      <c r="F54" s="58" t="s">
        <v>676</v>
      </c>
      <c r="G54" s="58" t="s">
        <v>677</v>
      </c>
      <c r="H54" s="58" t="s">
        <v>577</v>
      </c>
      <c r="K54" s="58" t="s">
        <v>654</v>
      </c>
      <c r="L54" s="280" t="str">
        <f t="shared" ca="1" si="0"/>
        <v>…</v>
      </c>
      <c r="M54" s="58" t="str">
        <f t="shared" ca="1" si="5"/>
        <v>…</v>
      </c>
      <c r="Q54" s="58" t="s">
        <v>678</v>
      </c>
    </row>
    <row r="55" spans="1:17" ht="12.75" customHeight="1">
      <c r="A55" s="277" t="s">
        <v>1320</v>
      </c>
      <c r="B55" s="277" t="s">
        <v>3150</v>
      </c>
      <c r="C55" s="277" t="s">
        <v>866</v>
      </c>
      <c r="D55" s="58" t="str">
        <f t="shared" si="1"/>
        <v>Latvia</v>
      </c>
      <c r="E55" s="58">
        <f t="shared" si="4"/>
        <v>2015</v>
      </c>
      <c r="F55" s="58" t="s">
        <v>681</v>
      </c>
      <c r="G55" s="58" t="s">
        <v>677</v>
      </c>
      <c r="H55" s="58" t="s">
        <v>1198</v>
      </c>
      <c r="K55" s="58" t="s">
        <v>654</v>
      </c>
      <c r="L55" s="280" t="str">
        <f t="shared" ca="1" si="0"/>
        <v>…</v>
      </c>
      <c r="M55" s="58" t="str">
        <f t="shared" ca="1" si="5"/>
        <v>…</v>
      </c>
      <c r="Q55" s="58" t="s">
        <v>682</v>
      </c>
    </row>
    <row r="56" spans="1:17" ht="12.75" customHeight="1">
      <c r="A56" s="277" t="s">
        <v>1320</v>
      </c>
      <c r="B56" s="277" t="s">
        <v>907</v>
      </c>
      <c r="C56" s="277" t="s">
        <v>908</v>
      </c>
      <c r="D56" s="58" t="str">
        <f t="shared" si="1"/>
        <v>Latvia</v>
      </c>
      <c r="E56" s="58">
        <f t="shared" si="4"/>
        <v>2015</v>
      </c>
      <c r="F56" s="58" t="s">
        <v>685</v>
      </c>
      <c r="G56" s="58" t="s">
        <v>677</v>
      </c>
      <c r="H56" s="58" t="s">
        <v>1197</v>
      </c>
      <c r="K56" s="58" t="s">
        <v>654</v>
      </c>
      <c r="L56" s="280" t="str">
        <f t="shared" ca="1" si="0"/>
        <v>…</v>
      </c>
      <c r="M56" s="58" t="str">
        <f t="shared" ca="1" si="5"/>
        <v>…</v>
      </c>
      <c r="Q56" s="58" t="s">
        <v>686</v>
      </c>
    </row>
    <row r="57" spans="1:17" ht="12.75" customHeight="1">
      <c r="A57" s="277" t="s">
        <v>1320</v>
      </c>
      <c r="B57" s="277" t="s">
        <v>1582</v>
      </c>
      <c r="C57" s="277" t="s">
        <v>804</v>
      </c>
      <c r="D57" s="58" t="str">
        <f t="shared" si="1"/>
        <v>Latvia</v>
      </c>
      <c r="E57" s="58">
        <f t="shared" si="4"/>
        <v>2015</v>
      </c>
      <c r="F57" s="263" t="s">
        <v>3151</v>
      </c>
      <c r="G57" s="263" t="s">
        <v>782</v>
      </c>
      <c r="H57" s="58" t="s">
        <v>577</v>
      </c>
      <c r="K57" s="58" t="s">
        <v>654</v>
      </c>
      <c r="L57" s="280" t="str">
        <f t="shared" ca="1" si="0"/>
        <v>…</v>
      </c>
      <c r="M57" s="58" t="str">
        <f t="shared" ca="1" si="5"/>
        <v>…</v>
      </c>
      <c r="Q57" s="58" t="s">
        <v>3154</v>
      </c>
    </row>
    <row r="58" spans="1:17" ht="12.75" customHeight="1">
      <c r="A58" s="277" t="s">
        <v>1320</v>
      </c>
      <c r="B58" s="277" t="s">
        <v>805</v>
      </c>
      <c r="C58" s="277" t="s">
        <v>1855</v>
      </c>
      <c r="D58" s="58" t="str">
        <f t="shared" si="1"/>
        <v>Latvia</v>
      </c>
      <c r="E58" s="58">
        <f t="shared" si="4"/>
        <v>2015</v>
      </c>
      <c r="F58" s="263" t="s">
        <v>3152</v>
      </c>
      <c r="G58" s="263" t="s">
        <v>782</v>
      </c>
      <c r="H58" s="58" t="s">
        <v>1198</v>
      </c>
      <c r="K58" s="58" t="s">
        <v>654</v>
      </c>
      <c r="L58" s="280" t="str">
        <f t="shared" ca="1" si="0"/>
        <v>…</v>
      </c>
      <c r="M58" s="58" t="str">
        <f t="shared" ca="1" si="5"/>
        <v>…</v>
      </c>
      <c r="Q58" s="58" t="s">
        <v>3155</v>
      </c>
    </row>
    <row r="59" spans="1:17" ht="12.75" customHeight="1">
      <c r="A59" s="277" t="s">
        <v>1320</v>
      </c>
      <c r="B59" s="277" t="s">
        <v>1866</v>
      </c>
      <c r="C59" s="277" t="s">
        <v>1872</v>
      </c>
      <c r="D59" s="58" t="str">
        <f t="shared" si="1"/>
        <v>Latvia</v>
      </c>
      <c r="E59" s="58">
        <f t="shared" si="4"/>
        <v>2015</v>
      </c>
      <c r="F59" s="263" t="s">
        <v>3153</v>
      </c>
      <c r="G59" s="263" t="s">
        <v>782</v>
      </c>
      <c r="H59" s="58" t="s">
        <v>1197</v>
      </c>
      <c r="K59" s="58" t="s">
        <v>654</v>
      </c>
      <c r="L59" s="280" t="str">
        <f t="shared" ca="1" si="0"/>
        <v>…</v>
      </c>
      <c r="M59" s="58" t="str">
        <f t="shared" ca="1" si="5"/>
        <v>…</v>
      </c>
      <c r="Q59" s="58" t="s">
        <v>3156</v>
      </c>
    </row>
    <row r="60" spans="1:17" ht="12.75" customHeight="1">
      <c r="A60" s="277" t="s">
        <v>1320</v>
      </c>
      <c r="B60" s="277" t="s">
        <v>1585</v>
      </c>
      <c r="C60" s="277" t="s">
        <v>2129</v>
      </c>
      <c r="D60" s="58" t="str">
        <f t="shared" si="1"/>
        <v>Latvia</v>
      </c>
      <c r="E60" s="58">
        <f t="shared" si="4"/>
        <v>2015</v>
      </c>
      <c r="F60" s="58" t="s">
        <v>689</v>
      </c>
      <c r="G60" s="58" t="s">
        <v>690</v>
      </c>
      <c r="H60" s="58" t="s">
        <v>577</v>
      </c>
      <c r="I60" s="58" t="s">
        <v>691</v>
      </c>
      <c r="K60" s="58" t="s">
        <v>531</v>
      </c>
      <c r="L60" s="280" t="str">
        <f t="shared" ca="1" si="0"/>
        <v>…</v>
      </c>
      <c r="M60" s="58" t="str">
        <f t="shared" ca="1" si="5"/>
        <v>…</v>
      </c>
      <c r="Q60" s="58" t="s">
        <v>692</v>
      </c>
    </row>
    <row r="61" spans="1:17" ht="12.75" customHeight="1">
      <c r="A61" s="277" t="s">
        <v>1320</v>
      </c>
      <c r="B61" s="277" t="s">
        <v>869</v>
      </c>
      <c r="C61" s="277" t="s">
        <v>870</v>
      </c>
      <c r="D61" s="58" t="str">
        <f t="shared" si="1"/>
        <v>Latvia</v>
      </c>
      <c r="E61" s="58">
        <f t="shared" si="4"/>
        <v>2015</v>
      </c>
      <c r="F61" s="58" t="s">
        <v>695</v>
      </c>
      <c r="G61" s="58" t="s">
        <v>690</v>
      </c>
      <c r="H61" s="58" t="s">
        <v>1198</v>
      </c>
      <c r="I61" s="58" t="s">
        <v>691</v>
      </c>
      <c r="K61" s="58" t="s">
        <v>531</v>
      </c>
      <c r="L61" s="280" t="str">
        <f t="shared" ca="1" si="0"/>
        <v>…</v>
      </c>
      <c r="M61" s="58" t="str">
        <f t="shared" ca="1" si="5"/>
        <v>…</v>
      </c>
      <c r="Q61" s="58" t="s">
        <v>696</v>
      </c>
    </row>
    <row r="62" spans="1:17" ht="12.75" customHeight="1">
      <c r="A62" s="277" t="s">
        <v>1320</v>
      </c>
      <c r="B62" s="277" t="s">
        <v>911</v>
      </c>
      <c r="C62" s="277" t="s">
        <v>912</v>
      </c>
      <c r="D62" s="58" t="str">
        <f t="shared" si="1"/>
        <v>Latvia</v>
      </c>
      <c r="E62" s="58">
        <f t="shared" si="4"/>
        <v>2015</v>
      </c>
      <c r="F62" s="58" t="s">
        <v>699</v>
      </c>
      <c r="G62" s="58" t="s">
        <v>690</v>
      </c>
      <c r="H62" s="58" t="s">
        <v>1197</v>
      </c>
      <c r="I62" s="58" t="s">
        <v>691</v>
      </c>
      <c r="K62" s="58" t="s">
        <v>531</v>
      </c>
      <c r="L62" s="280" t="str">
        <f t="shared" ca="1" si="0"/>
        <v>…</v>
      </c>
      <c r="M62" s="58" t="str">
        <f t="shared" ca="1" si="5"/>
        <v>…</v>
      </c>
      <c r="Q62" s="58" t="s">
        <v>700</v>
      </c>
    </row>
    <row r="63" spans="1:17" ht="12.75" customHeight="1">
      <c r="A63" s="277" t="s">
        <v>701</v>
      </c>
      <c r="B63" s="277" t="s">
        <v>571</v>
      </c>
      <c r="C63" s="277" t="s">
        <v>572</v>
      </c>
      <c r="D63" s="58" t="str">
        <f t="shared" si="1"/>
        <v>Latvia</v>
      </c>
      <c r="E63" s="58">
        <f t="shared" si="4"/>
        <v>2015</v>
      </c>
      <c r="F63" s="58" t="s">
        <v>702</v>
      </c>
      <c r="G63" s="58" t="s">
        <v>703</v>
      </c>
      <c r="H63" s="58" t="s">
        <v>577</v>
      </c>
      <c r="K63" s="58" t="s">
        <v>654</v>
      </c>
      <c r="L63" s="280">
        <f t="shared" ca="1" si="0"/>
        <v>9</v>
      </c>
      <c r="M63" s="58" t="str">
        <f t="shared" ca="1" si="5"/>
        <v>…</v>
      </c>
      <c r="Q63" s="58" t="s">
        <v>704</v>
      </c>
    </row>
    <row r="64" spans="1:17" ht="12.75" customHeight="1">
      <c r="A64" s="277" t="s">
        <v>701</v>
      </c>
      <c r="B64" s="277" t="s">
        <v>722</v>
      </c>
      <c r="C64" s="277" t="s">
        <v>726</v>
      </c>
      <c r="D64" s="58" t="str">
        <f t="shared" si="1"/>
        <v>Latvia</v>
      </c>
      <c r="E64" s="58">
        <f t="shared" si="4"/>
        <v>2015</v>
      </c>
      <c r="F64" s="58" t="s">
        <v>705</v>
      </c>
      <c r="G64" s="58" t="s">
        <v>703</v>
      </c>
      <c r="H64" s="58" t="s">
        <v>1198</v>
      </c>
      <c r="K64" s="58" t="s">
        <v>654</v>
      </c>
      <c r="L64" s="280">
        <f t="shared" ca="1" si="0"/>
        <v>10</v>
      </c>
      <c r="M64" s="58" t="str">
        <f t="shared" ca="1" si="5"/>
        <v>…</v>
      </c>
      <c r="Q64" s="58" t="s">
        <v>706</v>
      </c>
    </row>
    <row r="65" spans="1:17" ht="12.75" customHeight="1">
      <c r="A65" s="277" t="s">
        <v>701</v>
      </c>
      <c r="B65" s="277" t="s">
        <v>727</v>
      </c>
      <c r="C65" s="277" t="s">
        <v>730</v>
      </c>
      <c r="D65" s="58" t="str">
        <f t="shared" si="1"/>
        <v>Latvia</v>
      </c>
      <c r="E65" s="58">
        <f t="shared" si="4"/>
        <v>2015</v>
      </c>
      <c r="F65" s="58" t="s">
        <v>707</v>
      </c>
      <c r="G65" s="58" t="s">
        <v>703</v>
      </c>
      <c r="H65" s="58" t="s">
        <v>1197</v>
      </c>
      <c r="K65" s="58" t="s">
        <v>654</v>
      </c>
      <c r="L65" s="280">
        <f t="shared" ca="1" si="0"/>
        <v>16</v>
      </c>
      <c r="M65" s="58" t="str">
        <f t="shared" ca="1" si="5"/>
        <v>…</v>
      </c>
      <c r="Q65" s="58" t="s">
        <v>708</v>
      </c>
    </row>
    <row r="66" spans="1:17" ht="12.75" customHeight="1">
      <c r="A66" s="277" t="s">
        <v>701</v>
      </c>
      <c r="B66" s="277" t="s">
        <v>1541</v>
      </c>
      <c r="C66" s="277" t="s">
        <v>593</v>
      </c>
      <c r="D66" s="58" t="str">
        <f t="shared" si="1"/>
        <v>Latvia</v>
      </c>
      <c r="E66" s="58">
        <f t="shared" si="4"/>
        <v>2015</v>
      </c>
      <c r="F66" s="58" t="s">
        <v>709</v>
      </c>
      <c r="G66" s="58" t="s">
        <v>710</v>
      </c>
      <c r="H66" s="58" t="s">
        <v>577</v>
      </c>
      <c r="K66" s="58" t="s">
        <v>654</v>
      </c>
      <c r="L66" s="280">
        <f t="shared" ca="1" si="0"/>
        <v>1736</v>
      </c>
      <c r="M66" s="58" t="str">
        <f t="shared" ca="1" si="5"/>
        <v>…</v>
      </c>
      <c r="Q66" s="58" t="s">
        <v>711</v>
      </c>
    </row>
    <row r="67" spans="1:17" ht="12.75" customHeight="1">
      <c r="A67" s="277" t="s">
        <v>701</v>
      </c>
      <c r="B67" s="277" t="s">
        <v>594</v>
      </c>
      <c r="C67" s="277" t="s">
        <v>737</v>
      </c>
      <c r="D67" s="58" t="str">
        <f t="shared" si="1"/>
        <v>Latvia</v>
      </c>
      <c r="E67" s="58">
        <f t="shared" si="4"/>
        <v>2015</v>
      </c>
      <c r="F67" s="58" t="s">
        <v>712</v>
      </c>
      <c r="G67" s="58" t="s">
        <v>710</v>
      </c>
      <c r="H67" s="58" t="s">
        <v>1198</v>
      </c>
      <c r="K67" s="58" t="s">
        <v>654</v>
      </c>
      <c r="L67" s="280">
        <f t="shared" ca="1" si="0"/>
        <v>239</v>
      </c>
      <c r="M67" s="58" t="str">
        <f t="shared" ca="1" si="5"/>
        <v>…</v>
      </c>
      <c r="Q67" s="58" t="s">
        <v>713</v>
      </c>
    </row>
    <row r="68" spans="1:17" ht="12.75" customHeight="1">
      <c r="A68" s="277" t="s">
        <v>701</v>
      </c>
      <c r="B68" s="277" t="s">
        <v>738</v>
      </c>
      <c r="C68" s="277" t="s">
        <v>741</v>
      </c>
      <c r="D68" s="58" t="str">
        <f t="shared" si="1"/>
        <v>Latvia</v>
      </c>
      <c r="E68" s="58">
        <f t="shared" si="4"/>
        <v>2015</v>
      </c>
      <c r="F68" s="58" t="s">
        <v>714</v>
      </c>
      <c r="G68" s="58" t="s">
        <v>710</v>
      </c>
      <c r="H68" s="58" t="s">
        <v>1197</v>
      </c>
      <c r="K68" s="58" t="s">
        <v>654</v>
      </c>
      <c r="L68" s="280">
        <f t="shared" ca="1" si="0"/>
        <v>1764</v>
      </c>
      <c r="M68" s="58" t="str">
        <f t="shared" ca="1" si="5"/>
        <v>…</v>
      </c>
      <c r="Q68" s="58" t="s">
        <v>715</v>
      </c>
    </row>
    <row r="69" spans="1:17" ht="12.75" customHeight="1">
      <c r="A69" s="277" t="s">
        <v>701</v>
      </c>
      <c r="B69" s="277" t="s">
        <v>1843</v>
      </c>
      <c r="C69" s="277" t="s">
        <v>598</v>
      </c>
      <c r="D69" s="58" t="str">
        <f t="shared" si="1"/>
        <v>Latvia</v>
      </c>
      <c r="E69" s="58">
        <f t="shared" si="4"/>
        <v>2015</v>
      </c>
      <c r="F69" s="284" t="s">
        <v>3157</v>
      </c>
      <c r="G69" s="263" t="s">
        <v>3160</v>
      </c>
      <c r="H69" s="58" t="s">
        <v>577</v>
      </c>
      <c r="K69" s="58" t="s">
        <v>654</v>
      </c>
      <c r="L69" s="280">
        <f t="shared" ca="1" si="0"/>
        <v>0</v>
      </c>
      <c r="M69" s="58" t="str">
        <f t="shared" ca="1" si="5"/>
        <v>…</v>
      </c>
      <c r="Q69" s="58" t="s">
        <v>3161</v>
      </c>
    </row>
    <row r="70" spans="1:17" ht="12.75" customHeight="1">
      <c r="A70" s="277" t="s">
        <v>701</v>
      </c>
      <c r="B70" s="277" t="s">
        <v>599</v>
      </c>
      <c r="C70" s="277" t="s">
        <v>748</v>
      </c>
      <c r="D70" s="58" t="str">
        <f t="shared" si="1"/>
        <v>Latvia</v>
      </c>
      <c r="E70" s="58">
        <f t="shared" si="4"/>
        <v>2015</v>
      </c>
      <c r="F70" s="263" t="s">
        <v>3158</v>
      </c>
      <c r="G70" s="263" t="s">
        <v>3160</v>
      </c>
      <c r="H70" s="58" t="s">
        <v>1198</v>
      </c>
      <c r="K70" s="58" t="s">
        <v>654</v>
      </c>
      <c r="L70" s="280">
        <f t="shared" ca="1" si="0"/>
        <v>0</v>
      </c>
      <c r="M70" s="58" t="str">
        <f t="shared" ca="1" si="5"/>
        <v>…</v>
      </c>
      <c r="Q70" s="58" t="s">
        <v>3162</v>
      </c>
    </row>
    <row r="71" spans="1:17" ht="12.75" customHeight="1">
      <c r="A71" s="277" t="s">
        <v>701</v>
      </c>
      <c r="B71" s="277" t="s">
        <v>749</v>
      </c>
      <c r="C71" s="277" t="s">
        <v>752</v>
      </c>
      <c r="D71" s="58" t="str">
        <f t="shared" si="1"/>
        <v>Latvia</v>
      </c>
      <c r="E71" s="58">
        <f t="shared" si="4"/>
        <v>2015</v>
      </c>
      <c r="F71" s="263" t="s">
        <v>3159</v>
      </c>
      <c r="G71" s="263" t="s">
        <v>3160</v>
      </c>
      <c r="H71" s="58" t="s">
        <v>1197</v>
      </c>
      <c r="K71" s="58" t="s">
        <v>654</v>
      </c>
      <c r="L71" s="280">
        <f t="shared" ca="1" si="0"/>
        <v>0</v>
      </c>
      <c r="M71" s="58" t="str">
        <f t="shared" ca="1" si="5"/>
        <v>…</v>
      </c>
      <c r="Q71" s="58" t="s">
        <v>3163</v>
      </c>
    </row>
    <row r="72" spans="1:17" ht="12.75" customHeight="1">
      <c r="A72" s="277" t="s">
        <v>701</v>
      </c>
      <c r="B72" s="277" t="s">
        <v>1542</v>
      </c>
      <c r="C72" s="277" t="s">
        <v>602</v>
      </c>
      <c r="D72" s="58" t="str">
        <f t="shared" si="1"/>
        <v>Latvia</v>
      </c>
      <c r="E72" s="58">
        <f t="shared" si="4"/>
        <v>2015</v>
      </c>
      <c r="F72" s="58" t="s">
        <v>716</v>
      </c>
      <c r="G72" s="58" t="s">
        <v>1272</v>
      </c>
      <c r="H72" s="58" t="s">
        <v>577</v>
      </c>
      <c r="K72" s="58" t="s">
        <v>654</v>
      </c>
      <c r="L72" s="280">
        <f t="shared" ca="1" si="0"/>
        <v>55</v>
      </c>
      <c r="M72" s="58" t="str">
        <f t="shared" ca="1" si="5"/>
        <v>…</v>
      </c>
      <c r="Q72" s="58" t="s">
        <v>717</v>
      </c>
    </row>
    <row r="73" spans="1:17" ht="11.25" customHeight="1">
      <c r="A73" s="277" t="s">
        <v>701</v>
      </c>
      <c r="B73" s="277" t="s">
        <v>603</v>
      </c>
      <c r="C73" s="277" t="s">
        <v>784</v>
      </c>
      <c r="D73" s="58" t="str">
        <f t="shared" si="1"/>
        <v>Latvia</v>
      </c>
      <c r="E73" s="58">
        <f t="shared" si="4"/>
        <v>2015</v>
      </c>
      <c r="F73" s="58" t="s">
        <v>718</v>
      </c>
      <c r="G73" s="58" t="s">
        <v>1272</v>
      </c>
      <c r="H73" s="58" t="s">
        <v>1198</v>
      </c>
      <c r="K73" s="58" t="s">
        <v>654</v>
      </c>
      <c r="L73" s="280">
        <f t="shared" ca="1" si="0"/>
        <v>18</v>
      </c>
      <c r="M73" s="58" t="str">
        <f t="shared" ca="1" si="5"/>
        <v>…</v>
      </c>
      <c r="Q73" s="58" t="s">
        <v>719</v>
      </c>
    </row>
    <row r="74" spans="1:17" ht="12.75" customHeight="1">
      <c r="A74" s="277" t="s">
        <v>701</v>
      </c>
      <c r="B74" s="277" t="s">
        <v>843</v>
      </c>
      <c r="C74" s="277" t="s">
        <v>884</v>
      </c>
      <c r="D74" s="58" t="str">
        <f t="shared" si="1"/>
        <v>Latvia</v>
      </c>
      <c r="E74" s="58">
        <f t="shared" si="4"/>
        <v>2015</v>
      </c>
      <c r="F74" s="58" t="s">
        <v>720</v>
      </c>
      <c r="G74" s="58" t="s">
        <v>1272</v>
      </c>
      <c r="H74" s="58" t="s">
        <v>1197</v>
      </c>
      <c r="K74" s="58" t="s">
        <v>654</v>
      </c>
      <c r="L74" s="280">
        <f t="shared" ca="1" si="0"/>
        <v>22</v>
      </c>
      <c r="M74" s="58" t="str">
        <f t="shared" ca="1" si="5"/>
        <v>…</v>
      </c>
      <c r="Q74" s="58" t="s">
        <v>721</v>
      </c>
    </row>
    <row r="75" spans="1:17" ht="12.75" customHeight="1">
      <c r="A75" s="277" t="s">
        <v>701</v>
      </c>
      <c r="B75" s="277" t="s">
        <v>3164</v>
      </c>
      <c r="C75" s="277" t="s">
        <v>2282</v>
      </c>
      <c r="D75" s="58" t="str">
        <f t="shared" si="1"/>
        <v>Latvia</v>
      </c>
      <c r="E75" s="58">
        <f t="shared" si="4"/>
        <v>2015</v>
      </c>
      <c r="F75" s="58" t="s">
        <v>723</v>
      </c>
      <c r="G75" s="58" t="s">
        <v>1111</v>
      </c>
      <c r="H75" s="58" t="s">
        <v>577</v>
      </c>
      <c r="K75" s="58" t="s">
        <v>724</v>
      </c>
      <c r="L75" s="280">
        <f t="shared" ca="1" si="0"/>
        <v>0</v>
      </c>
      <c r="M75" s="58" t="str">
        <f t="shared" ca="1" si="5"/>
        <v>…</v>
      </c>
      <c r="Q75" s="58" t="s">
        <v>725</v>
      </c>
    </row>
    <row r="76" spans="1:17" ht="12.75" customHeight="1">
      <c r="A76" s="277" t="s">
        <v>701</v>
      </c>
      <c r="B76" s="277" t="s">
        <v>786</v>
      </c>
      <c r="C76" s="277" t="s">
        <v>787</v>
      </c>
      <c r="D76" s="58" t="str">
        <f t="shared" si="1"/>
        <v>Latvia</v>
      </c>
      <c r="E76" s="58">
        <f t="shared" si="4"/>
        <v>2015</v>
      </c>
      <c r="F76" s="58" t="s">
        <v>728</v>
      </c>
      <c r="G76" s="58" t="s">
        <v>1111</v>
      </c>
      <c r="H76" s="58" t="s">
        <v>1198</v>
      </c>
      <c r="K76" s="58" t="s">
        <v>724</v>
      </c>
      <c r="L76" s="280">
        <f t="shared" ca="1" si="0"/>
        <v>0</v>
      </c>
      <c r="M76" s="58" t="str">
        <f t="shared" ca="1" si="5"/>
        <v>…</v>
      </c>
      <c r="Q76" s="58" t="s">
        <v>729</v>
      </c>
    </row>
    <row r="77" spans="1:17" ht="12.75" customHeight="1">
      <c r="A77" s="277" t="s">
        <v>701</v>
      </c>
      <c r="B77" s="277" t="s">
        <v>846</v>
      </c>
      <c r="C77" s="277" t="s">
        <v>887</v>
      </c>
      <c r="D77" s="58" t="str">
        <f t="shared" si="1"/>
        <v>Latvia</v>
      </c>
      <c r="E77" s="58">
        <f t="shared" si="4"/>
        <v>2015</v>
      </c>
      <c r="F77" s="58" t="s">
        <v>732</v>
      </c>
      <c r="G77" s="58" t="s">
        <v>1111</v>
      </c>
      <c r="H77" s="58" t="s">
        <v>1197</v>
      </c>
      <c r="K77" s="58" t="s">
        <v>724</v>
      </c>
      <c r="L77" s="280">
        <f t="shared" ca="1" si="0"/>
        <v>0</v>
      </c>
      <c r="M77" s="58" t="str">
        <f t="shared" ca="1" si="5"/>
        <v>…</v>
      </c>
      <c r="Q77" s="58" t="s">
        <v>733</v>
      </c>
    </row>
    <row r="78" spans="1:17" ht="12.75" customHeight="1">
      <c r="A78" s="277" t="s">
        <v>701</v>
      </c>
      <c r="B78" s="277" t="s">
        <v>1543</v>
      </c>
      <c r="C78" s="277" t="s">
        <v>607</v>
      </c>
      <c r="D78" s="58" t="str">
        <f t="shared" si="1"/>
        <v>Latvia</v>
      </c>
      <c r="E78" s="58">
        <f t="shared" si="4"/>
        <v>2015</v>
      </c>
      <c r="F78" s="58" t="s">
        <v>734</v>
      </c>
      <c r="G78" s="58" t="s">
        <v>735</v>
      </c>
      <c r="H78" s="58" t="s">
        <v>577</v>
      </c>
      <c r="K78" s="58" t="s">
        <v>724</v>
      </c>
      <c r="L78" s="280">
        <f t="shared" ca="1" si="0"/>
        <v>0</v>
      </c>
      <c r="M78" s="58" t="str">
        <f t="shared" ca="1" si="5"/>
        <v>…</v>
      </c>
      <c r="Q78" s="58" t="s">
        <v>736</v>
      </c>
    </row>
    <row r="79" spans="1:17" ht="12.75" customHeight="1">
      <c r="A79" s="277" t="s">
        <v>701</v>
      </c>
      <c r="B79" s="277" t="s">
        <v>608</v>
      </c>
      <c r="C79" s="277" t="s">
        <v>613</v>
      </c>
      <c r="D79" s="58" t="str">
        <f t="shared" ref="D79:D663" si="6">H$2</f>
        <v>Latvia</v>
      </c>
      <c r="E79" s="58">
        <f t="shared" si="4"/>
        <v>2015</v>
      </c>
      <c r="F79" s="58" t="s">
        <v>739</v>
      </c>
      <c r="G79" s="58" t="s">
        <v>735</v>
      </c>
      <c r="H79" s="58" t="s">
        <v>1198</v>
      </c>
      <c r="K79" s="58" t="s">
        <v>724</v>
      </c>
      <c r="L79" s="280">
        <f t="shared" ref="L79:L345" ca="1" si="7">IF(ISNUMBER(INDIRECT("'"&amp;A79&amp;"'!"&amp;B79)),INDIRECT("'"&amp;A79&amp;"'!"&amp;B79),"…")</f>
        <v>0</v>
      </c>
      <c r="M79" s="58" t="str">
        <f t="shared" ca="1" si="5"/>
        <v>…</v>
      </c>
      <c r="Q79" s="58" t="s">
        <v>740</v>
      </c>
    </row>
    <row r="80" spans="1:17" ht="12.75" customHeight="1">
      <c r="A80" s="277" t="s">
        <v>701</v>
      </c>
      <c r="B80" s="277" t="s">
        <v>614</v>
      </c>
      <c r="C80" s="277" t="s">
        <v>617</v>
      </c>
      <c r="D80" s="58" t="str">
        <f t="shared" si="6"/>
        <v>Latvia</v>
      </c>
      <c r="E80" s="58">
        <f t="shared" si="4"/>
        <v>2015</v>
      </c>
      <c r="F80" s="58" t="s">
        <v>743</v>
      </c>
      <c r="G80" s="58" t="s">
        <v>735</v>
      </c>
      <c r="H80" s="58" t="s">
        <v>1197</v>
      </c>
      <c r="K80" s="58" t="s">
        <v>724</v>
      </c>
      <c r="L80" s="280">
        <f t="shared" ca="1" si="7"/>
        <v>0</v>
      </c>
      <c r="M80" s="58" t="str">
        <f t="shared" ca="1" si="5"/>
        <v>…</v>
      </c>
      <c r="Q80" s="58" t="s">
        <v>744</v>
      </c>
    </row>
    <row r="81" spans="1:17" ht="12.75" customHeight="1">
      <c r="A81" s="277" t="s">
        <v>701</v>
      </c>
      <c r="B81" s="277" t="s">
        <v>1544</v>
      </c>
      <c r="C81" s="277" t="s">
        <v>620</v>
      </c>
      <c r="D81" s="58" t="str">
        <f t="shared" si="6"/>
        <v>Latvia</v>
      </c>
      <c r="E81" s="58">
        <f t="shared" si="4"/>
        <v>2015</v>
      </c>
      <c r="F81" s="58" t="s">
        <v>745</v>
      </c>
      <c r="G81" s="58" t="s">
        <v>746</v>
      </c>
      <c r="H81" s="58" t="s">
        <v>577</v>
      </c>
      <c r="K81" s="58" t="s">
        <v>724</v>
      </c>
      <c r="L81" s="280">
        <f t="shared" ca="1" si="7"/>
        <v>0</v>
      </c>
      <c r="M81" s="58" t="str">
        <f t="shared" ca="1" si="5"/>
        <v>…</v>
      </c>
      <c r="Q81" s="58" t="s">
        <v>747</v>
      </c>
    </row>
    <row r="82" spans="1:17" ht="12.75" customHeight="1">
      <c r="A82" s="277" t="s">
        <v>701</v>
      </c>
      <c r="B82" s="277" t="s">
        <v>621</v>
      </c>
      <c r="C82" s="277" t="s">
        <v>625</v>
      </c>
      <c r="D82" s="58" t="str">
        <f t="shared" si="6"/>
        <v>Latvia</v>
      </c>
      <c r="E82" s="58">
        <f t="shared" ref="E82:E663" si="8">$H$3</f>
        <v>2015</v>
      </c>
      <c r="F82" s="58" t="s">
        <v>750</v>
      </c>
      <c r="G82" s="58" t="s">
        <v>746</v>
      </c>
      <c r="H82" s="58" t="s">
        <v>1198</v>
      </c>
      <c r="K82" s="58" t="s">
        <v>724</v>
      </c>
      <c r="L82" s="280">
        <f t="shared" ca="1" si="7"/>
        <v>0</v>
      </c>
      <c r="M82" s="58" t="str">
        <f t="shared" ref="M82:M349" ca="1" si="9">IF(OR(INDIRECT("'"&amp;A82&amp;"'!"&amp;C82)="A",INDIRECT("'"&amp;A82&amp;"'!"&amp;C82)="B",INDIRECT("'"&amp;A82&amp;"'!"&amp;C82)="C",INDIRECT("'"&amp;A82&amp;"'!"&amp;C82)="D",INDIRECT("'"&amp;A82&amp;"'!"&amp;C82)="O"),
INDIRECT("'"&amp;A82&amp;"'!"&amp;C82),"…")</f>
        <v>…</v>
      </c>
      <c r="Q82" s="58" t="s">
        <v>751</v>
      </c>
    </row>
    <row r="83" spans="1:17" ht="12.75" customHeight="1">
      <c r="A83" s="277" t="s">
        <v>701</v>
      </c>
      <c r="B83" s="277" t="s">
        <v>626</v>
      </c>
      <c r="C83" s="277" t="s">
        <v>629</v>
      </c>
      <c r="D83" s="58" t="str">
        <f t="shared" si="6"/>
        <v>Latvia</v>
      </c>
      <c r="E83" s="58">
        <f t="shared" si="8"/>
        <v>2015</v>
      </c>
      <c r="F83" s="58" t="s">
        <v>753</v>
      </c>
      <c r="G83" s="58" t="s">
        <v>746</v>
      </c>
      <c r="H83" s="58" t="s">
        <v>1197</v>
      </c>
      <c r="K83" s="58" t="s">
        <v>724</v>
      </c>
      <c r="L83" s="280">
        <f t="shared" ca="1" si="7"/>
        <v>0</v>
      </c>
      <c r="M83" s="58" t="str">
        <f t="shared" ca="1" si="9"/>
        <v>…</v>
      </c>
      <c r="Q83" s="58" t="s">
        <v>754</v>
      </c>
    </row>
    <row r="84" spans="1:17" ht="12.75" customHeight="1">
      <c r="A84" s="277" t="s">
        <v>2699</v>
      </c>
      <c r="B84" s="277" t="s">
        <v>2123</v>
      </c>
      <c r="C84" s="277" t="s">
        <v>2124</v>
      </c>
      <c r="D84" s="58" t="str">
        <f t="shared" si="6"/>
        <v>Latvia</v>
      </c>
      <c r="E84" s="58">
        <f t="shared" si="8"/>
        <v>2015</v>
      </c>
      <c r="F84" s="58" t="s">
        <v>2295</v>
      </c>
      <c r="G84" s="263" t="s">
        <v>756</v>
      </c>
      <c r="H84" s="58" t="s">
        <v>530</v>
      </c>
      <c r="I84" s="58" t="s">
        <v>1322</v>
      </c>
      <c r="J84" s="58" t="s">
        <v>1031</v>
      </c>
      <c r="K84" s="58" t="s">
        <v>757</v>
      </c>
      <c r="L84" s="280">
        <f ca="1">IF(ISNUMBER(INDIRECT("'"&amp;A84&amp;"'!"&amp;B84)),INDIRECT("'"&amp;A84&amp;"'!"&amp;B84),"…")</f>
        <v>26.5</v>
      </c>
      <c r="M84" s="58" t="str">
        <f t="shared" ca="1" si="9"/>
        <v>…</v>
      </c>
      <c r="Q84" s="263" t="s">
        <v>758</v>
      </c>
    </row>
    <row r="85" spans="1:17" ht="12.75" customHeight="1">
      <c r="A85" s="277" t="s">
        <v>2699</v>
      </c>
      <c r="B85" s="277" t="s">
        <v>762</v>
      </c>
      <c r="C85" s="277" t="s">
        <v>763</v>
      </c>
      <c r="D85" s="58" t="str">
        <f t="shared" ref="D85:D86" si="10">H$2</f>
        <v>Latvia</v>
      </c>
      <c r="E85" s="58">
        <f t="shared" si="8"/>
        <v>2015</v>
      </c>
      <c r="F85" s="58" t="s">
        <v>2121</v>
      </c>
      <c r="G85" s="263" t="s">
        <v>756</v>
      </c>
      <c r="H85" s="58" t="s">
        <v>530</v>
      </c>
      <c r="I85" s="58" t="s">
        <v>1322</v>
      </c>
      <c r="J85" s="58" t="s">
        <v>1031</v>
      </c>
      <c r="K85" s="58" t="s">
        <v>757</v>
      </c>
      <c r="L85" s="280" t="str">
        <f ca="1">IF(ISNUMBER(INDIRECT("'"&amp;A85&amp;"'!"&amp;B85)),INDIRECT("'"&amp;A85&amp;"'!"&amp;B85),"…")</f>
        <v>…</v>
      </c>
      <c r="M85" s="58" t="str">
        <f t="shared" ca="1" si="9"/>
        <v>…</v>
      </c>
      <c r="Q85" s="263" t="s">
        <v>758</v>
      </c>
    </row>
    <row r="86" spans="1:17" ht="12.75" customHeight="1">
      <c r="A86" s="277" t="s">
        <v>2699</v>
      </c>
      <c r="B86" s="277" t="s">
        <v>3165</v>
      </c>
      <c r="C86" s="277" t="s">
        <v>3174</v>
      </c>
      <c r="D86" s="58" t="str">
        <f t="shared" si="10"/>
        <v>Latvia</v>
      </c>
      <c r="E86" s="58">
        <f t="shared" si="8"/>
        <v>2015</v>
      </c>
      <c r="F86" s="58" t="s">
        <v>2319</v>
      </c>
      <c r="G86" s="263" t="s">
        <v>756</v>
      </c>
      <c r="H86" s="58" t="s">
        <v>530</v>
      </c>
      <c r="I86" s="58" t="s">
        <v>596</v>
      </c>
      <c r="J86" s="58" t="s">
        <v>1031</v>
      </c>
      <c r="K86" s="58" t="s">
        <v>757</v>
      </c>
      <c r="L86" s="280" t="str">
        <f t="shared" ref="L86" ca="1" si="11">IF(ISNUMBER(INDIRECT("'"&amp;A86&amp;"'!"&amp;B86)),INDIRECT("'"&amp;A86&amp;"'!"&amp;B86),"…")</f>
        <v>…</v>
      </c>
      <c r="M86" s="58" t="str">
        <f t="shared" ca="1" si="9"/>
        <v>…</v>
      </c>
      <c r="Q86" s="263" t="s">
        <v>759</v>
      </c>
    </row>
    <row r="87" spans="1:17" ht="12.75" customHeight="1">
      <c r="A87" s="277" t="s">
        <v>2699</v>
      </c>
      <c r="B87" s="277" t="s">
        <v>768</v>
      </c>
      <c r="C87" s="277" t="s">
        <v>769</v>
      </c>
      <c r="D87" s="58" t="str">
        <f t="shared" si="6"/>
        <v>Latvia</v>
      </c>
      <c r="E87" s="58">
        <f t="shared" si="8"/>
        <v>2015</v>
      </c>
      <c r="F87" s="58" t="s">
        <v>2122</v>
      </c>
      <c r="G87" s="263" t="s">
        <v>756</v>
      </c>
      <c r="H87" s="58" t="s">
        <v>530</v>
      </c>
      <c r="I87" s="58" t="s">
        <v>596</v>
      </c>
      <c r="J87" s="58" t="s">
        <v>1031</v>
      </c>
      <c r="K87" s="58" t="s">
        <v>757</v>
      </c>
      <c r="L87" s="280" t="str">
        <f t="shared" ca="1" si="7"/>
        <v>…</v>
      </c>
      <c r="M87" s="58" t="str">
        <f t="shared" ca="1" si="9"/>
        <v>…</v>
      </c>
      <c r="Q87" s="263" t="s">
        <v>759</v>
      </c>
    </row>
    <row r="88" spans="1:17" ht="12.75" customHeight="1">
      <c r="A88" s="277" t="s">
        <v>2699</v>
      </c>
      <c r="B88" s="277" t="s">
        <v>772</v>
      </c>
      <c r="C88" s="277" t="s">
        <v>773</v>
      </c>
      <c r="D88" s="58" t="str">
        <f t="shared" si="6"/>
        <v>Latvia</v>
      </c>
      <c r="E88" s="58">
        <f t="shared" si="8"/>
        <v>2015</v>
      </c>
      <c r="F88" s="58" t="s">
        <v>760</v>
      </c>
      <c r="G88" s="263" t="s">
        <v>756</v>
      </c>
      <c r="H88" s="58" t="s">
        <v>530</v>
      </c>
      <c r="J88" s="58" t="s">
        <v>1031</v>
      </c>
      <c r="K88" s="58" t="s">
        <v>757</v>
      </c>
      <c r="L88" s="280" t="str">
        <f t="shared" ca="1" si="7"/>
        <v>…</v>
      </c>
      <c r="M88" s="58" t="str">
        <f t="shared" ca="1" si="9"/>
        <v>…</v>
      </c>
      <c r="Q88" s="263" t="s">
        <v>761</v>
      </c>
    </row>
    <row r="89" spans="1:17" ht="12.75" customHeight="1">
      <c r="A89" s="277" t="s">
        <v>2699</v>
      </c>
      <c r="B89" s="277" t="s">
        <v>2125</v>
      </c>
      <c r="C89" s="277" t="s">
        <v>2126</v>
      </c>
      <c r="D89" s="58" t="str">
        <f t="shared" si="6"/>
        <v>Latvia</v>
      </c>
      <c r="E89" s="58">
        <f t="shared" si="8"/>
        <v>2015</v>
      </c>
      <c r="F89" s="58" t="s">
        <v>764</v>
      </c>
      <c r="G89" s="263" t="s">
        <v>610</v>
      </c>
      <c r="H89" s="58" t="s">
        <v>530</v>
      </c>
      <c r="J89" s="58" t="s">
        <v>1031</v>
      </c>
      <c r="K89" s="58" t="s">
        <v>757</v>
      </c>
      <c r="L89" s="280" t="str">
        <f t="shared" ca="1" si="7"/>
        <v>…</v>
      </c>
      <c r="M89" s="58" t="str">
        <f t="shared" ca="1" si="9"/>
        <v>…</v>
      </c>
      <c r="Q89" s="263" t="s">
        <v>765</v>
      </c>
    </row>
    <row r="90" spans="1:17" ht="12.75" customHeight="1">
      <c r="A90" s="277" t="s">
        <v>2699</v>
      </c>
      <c r="B90" s="277" t="s">
        <v>3166</v>
      </c>
      <c r="C90" s="277" t="s">
        <v>3172</v>
      </c>
      <c r="D90" s="58" t="str">
        <f t="shared" si="6"/>
        <v>Latvia</v>
      </c>
      <c r="E90" s="58">
        <f t="shared" si="8"/>
        <v>2015</v>
      </c>
      <c r="F90" s="58" t="s">
        <v>766</v>
      </c>
      <c r="G90" s="263" t="s">
        <v>623</v>
      </c>
      <c r="H90" s="58" t="s">
        <v>530</v>
      </c>
      <c r="J90" s="58" t="s">
        <v>1031</v>
      </c>
      <c r="K90" s="58" t="s">
        <v>757</v>
      </c>
      <c r="L90" s="280" t="str">
        <f t="shared" ca="1" si="7"/>
        <v>…</v>
      </c>
      <c r="M90" s="58" t="str">
        <f t="shared" ca="1" si="9"/>
        <v>…</v>
      </c>
      <c r="Q90" s="263" t="s">
        <v>767</v>
      </c>
    </row>
    <row r="91" spans="1:17" ht="12.75" customHeight="1">
      <c r="A91" s="277" t="s">
        <v>2699</v>
      </c>
      <c r="B91" s="277" t="s">
        <v>3167</v>
      </c>
      <c r="C91" s="277" t="s">
        <v>3175</v>
      </c>
      <c r="D91" s="58" t="str">
        <f t="shared" si="6"/>
        <v>Latvia</v>
      </c>
      <c r="E91" s="58">
        <f t="shared" si="8"/>
        <v>2015</v>
      </c>
      <c r="F91" s="58" t="s">
        <v>770</v>
      </c>
      <c r="G91" s="263" t="s">
        <v>635</v>
      </c>
      <c r="H91" s="58" t="s">
        <v>530</v>
      </c>
      <c r="J91" s="58" t="s">
        <v>1031</v>
      </c>
      <c r="K91" s="58" t="s">
        <v>757</v>
      </c>
      <c r="L91" s="280" t="str">
        <f t="shared" ca="1" si="7"/>
        <v>…</v>
      </c>
      <c r="M91" s="58" t="str">
        <f t="shared" ca="1" si="9"/>
        <v>…</v>
      </c>
      <c r="Q91" s="263" t="s">
        <v>771</v>
      </c>
    </row>
    <row r="92" spans="1:17" ht="12.75" customHeight="1">
      <c r="A92" s="277" t="s">
        <v>2699</v>
      </c>
      <c r="B92" s="277" t="s">
        <v>3168</v>
      </c>
      <c r="C92" s="277" t="s">
        <v>3173</v>
      </c>
      <c r="D92" s="58" t="str">
        <f t="shared" si="6"/>
        <v>Latvia</v>
      </c>
      <c r="E92" s="58">
        <f t="shared" si="8"/>
        <v>2015</v>
      </c>
      <c r="F92" s="58" t="s">
        <v>774</v>
      </c>
      <c r="G92" s="263" t="s">
        <v>775</v>
      </c>
      <c r="H92" s="58" t="s">
        <v>530</v>
      </c>
      <c r="J92" s="58" t="s">
        <v>1031</v>
      </c>
      <c r="K92" s="58" t="s">
        <v>757</v>
      </c>
      <c r="L92" s="280" t="str">
        <f t="shared" ca="1" si="7"/>
        <v>…</v>
      </c>
      <c r="M92" s="58" t="str">
        <f t="shared" ca="1" si="9"/>
        <v>…</v>
      </c>
      <c r="Q92" s="263" t="s">
        <v>776</v>
      </c>
    </row>
    <row r="93" spans="1:17" ht="12.75" customHeight="1">
      <c r="A93" s="277" t="s">
        <v>2699</v>
      </c>
      <c r="B93" s="277" t="s">
        <v>3169</v>
      </c>
      <c r="C93" s="277" t="s">
        <v>3176</v>
      </c>
      <c r="D93" s="58" t="str">
        <f t="shared" si="6"/>
        <v>Latvia</v>
      </c>
      <c r="E93" s="58">
        <f t="shared" si="8"/>
        <v>2015</v>
      </c>
      <c r="F93" s="58" t="s">
        <v>777</v>
      </c>
      <c r="G93" s="58" t="s">
        <v>667</v>
      </c>
      <c r="H93" s="58" t="s">
        <v>530</v>
      </c>
      <c r="J93" s="58" t="s">
        <v>1031</v>
      </c>
      <c r="K93" s="58" t="s">
        <v>757</v>
      </c>
      <c r="L93" s="280" t="str">
        <f t="shared" ca="1" si="7"/>
        <v>…</v>
      </c>
      <c r="M93" s="58" t="str">
        <f t="shared" ca="1" si="9"/>
        <v>…</v>
      </c>
      <c r="Q93" s="263" t="s">
        <v>778</v>
      </c>
    </row>
    <row r="94" spans="1:17" ht="12.75" customHeight="1">
      <c r="A94" s="277" t="s">
        <v>2699</v>
      </c>
      <c r="B94" s="277" t="s">
        <v>3170</v>
      </c>
      <c r="C94" s="277" t="s">
        <v>3177</v>
      </c>
      <c r="D94" s="58" t="str">
        <f t="shared" si="6"/>
        <v>Latvia</v>
      </c>
      <c r="E94" s="58">
        <f t="shared" si="8"/>
        <v>2015</v>
      </c>
      <c r="F94" s="58" t="s">
        <v>779</v>
      </c>
      <c r="G94" s="263" t="s">
        <v>677</v>
      </c>
      <c r="H94" s="58" t="s">
        <v>530</v>
      </c>
      <c r="J94" s="58" t="s">
        <v>1031</v>
      </c>
      <c r="K94" s="58" t="s">
        <v>757</v>
      </c>
      <c r="L94" s="280" t="str">
        <f t="shared" ca="1" si="7"/>
        <v>…</v>
      </c>
      <c r="M94" s="58" t="str">
        <f t="shared" ca="1" si="9"/>
        <v>…</v>
      </c>
      <c r="Q94" s="263" t="s">
        <v>780</v>
      </c>
    </row>
    <row r="95" spans="1:17" ht="12.75" customHeight="1">
      <c r="A95" s="277" t="s">
        <v>2699</v>
      </c>
      <c r="B95" s="277" t="s">
        <v>3171</v>
      </c>
      <c r="C95" s="277" t="s">
        <v>3178</v>
      </c>
      <c r="D95" s="58" t="str">
        <f t="shared" si="6"/>
        <v>Latvia</v>
      </c>
      <c r="E95" s="58">
        <f t="shared" si="8"/>
        <v>2015</v>
      </c>
      <c r="F95" s="58" t="s">
        <v>781</v>
      </c>
      <c r="G95" s="263" t="s">
        <v>782</v>
      </c>
      <c r="H95" s="58" t="s">
        <v>530</v>
      </c>
      <c r="J95" s="58" t="s">
        <v>1031</v>
      </c>
      <c r="K95" s="58" t="s">
        <v>757</v>
      </c>
      <c r="L95" s="280" t="str">
        <f t="shared" ca="1" si="7"/>
        <v>…</v>
      </c>
      <c r="M95" s="58" t="str">
        <f t="shared" ca="1" si="9"/>
        <v>…</v>
      </c>
      <c r="Q95" s="263" t="s">
        <v>783</v>
      </c>
    </row>
    <row r="96" spans="1:17" ht="12.75" customHeight="1">
      <c r="A96" s="277" t="s">
        <v>2699</v>
      </c>
      <c r="B96" s="277" t="s">
        <v>621</v>
      </c>
      <c r="C96" s="277" t="s">
        <v>625</v>
      </c>
      <c r="D96" s="58" t="str">
        <f t="shared" ref="D96:D99" si="12">H$2</f>
        <v>Latvia</v>
      </c>
      <c r="E96" s="58">
        <f t="shared" si="8"/>
        <v>2015</v>
      </c>
      <c r="F96" s="58" t="s">
        <v>2296</v>
      </c>
      <c r="G96" s="263" t="s">
        <v>756</v>
      </c>
      <c r="H96" s="58" t="s">
        <v>530</v>
      </c>
      <c r="I96" s="58" t="s">
        <v>1322</v>
      </c>
      <c r="J96" s="58" t="s">
        <v>785</v>
      </c>
      <c r="K96" s="58" t="s">
        <v>757</v>
      </c>
      <c r="L96" s="280">
        <f ca="1">IF(ISNUMBER(INDIRECT("'"&amp;A96&amp;"'!"&amp;B96)),INDIRECT("'"&amp;A96&amp;"'!"&amp;B96),"…")</f>
        <v>1138.0834079999997</v>
      </c>
      <c r="M96" s="58" t="str">
        <f t="shared" ca="1" si="9"/>
        <v>…</v>
      </c>
      <c r="Q96" s="263" t="s">
        <v>3201</v>
      </c>
    </row>
    <row r="97" spans="1:17" ht="12.75" customHeight="1">
      <c r="A97" s="277" t="s">
        <v>2699</v>
      </c>
      <c r="B97" s="277" t="s">
        <v>633</v>
      </c>
      <c r="C97" s="277" t="s">
        <v>637</v>
      </c>
      <c r="D97" s="58" t="str">
        <f t="shared" si="12"/>
        <v>Latvia</v>
      </c>
      <c r="E97" s="58">
        <f t="shared" si="8"/>
        <v>2015</v>
      </c>
      <c r="F97" s="58" t="s">
        <v>2127</v>
      </c>
      <c r="G97" s="263" t="s">
        <v>756</v>
      </c>
      <c r="H97" s="58" t="s">
        <v>530</v>
      </c>
      <c r="I97" s="58" t="s">
        <v>1322</v>
      </c>
      <c r="J97" s="58" t="s">
        <v>785</v>
      </c>
      <c r="K97" s="58" t="s">
        <v>757</v>
      </c>
      <c r="L97" s="280">
        <f ca="1">IF(ISNUMBER(INDIRECT("'"&amp;A97&amp;"'!"&amp;B97)),INDIRECT("'"&amp;A97&amp;"'!"&amp;B97),"…")</f>
        <v>0</v>
      </c>
      <c r="M97" s="58" t="str">
        <f t="shared" ca="1" si="9"/>
        <v>…</v>
      </c>
      <c r="Q97" s="263" t="s">
        <v>3201</v>
      </c>
    </row>
    <row r="98" spans="1:17" ht="12.75" customHeight="1">
      <c r="A98" s="277" t="s">
        <v>2699</v>
      </c>
      <c r="B98" s="277" t="s">
        <v>646</v>
      </c>
      <c r="C98" s="277" t="s">
        <v>792</v>
      </c>
      <c r="D98" s="58" t="str">
        <f t="shared" si="12"/>
        <v>Latvia</v>
      </c>
      <c r="E98" s="58">
        <f t="shared" si="8"/>
        <v>2015</v>
      </c>
      <c r="F98" s="58" t="s">
        <v>2320</v>
      </c>
      <c r="G98" s="263" t="s">
        <v>756</v>
      </c>
      <c r="H98" s="58" t="s">
        <v>530</v>
      </c>
      <c r="I98" s="58" t="s">
        <v>596</v>
      </c>
      <c r="J98" s="58" t="s">
        <v>785</v>
      </c>
      <c r="K98" s="58" t="s">
        <v>757</v>
      </c>
      <c r="L98" s="280" t="str">
        <f t="shared" ref="L98:L99" ca="1" si="13">IF(ISNUMBER(INDIRECT("'"&amp;A98&amp;"'!"&amp;B98)),INDIRECT("'"&amp;A98&amp;"'!"&amp;B98),"…")</f>
        <v>…</v>
      </c>
      <c r="M98" s="58" t="str">
        <f t="shared" ca="1" si="9"/>
        <v>…</v>
      </c>
      <c r="Q98" s="263" t="s">
        <v>3202</v>
      </c>
    </row>
    <row r="99" spans="1:17" ht="12.75" customHeight="1">
      <c r="A99" s="277" t="s">
        <v>2699</v>
      </c>
      <c r="B99" s="277" t="s">
        <v>651</v>
      </c>
      <c r="C99" s="277" t="s">
        <v>656</v>
      </c>
      <c r="D99" s="58" t="str">
        <f t="shared" si="12"/>
        <v>Latvia</v>
      </c>
      <c r="E99" s="58">
        <f t="shared" si="8"/>
        <v>2015</v>
      </c>
      <c r="F99" s="58" t="s">
        <v>2128</v>
      </c>
      <c r="G99" s="263" t="s">
        <v>756</v>
      </c>
      <c r="H99" s="58" t="s">
        <v>530</v>
      </c>
      <c r="I99" s="58" t="s">
        <v>596</v>
      </c>
      <c r="J99" s="58" t="s">
        <v>785</v>
      </c>
      <c r="K99" s="58" t="s">
        <v>757</v>
      </c>
      <c r="L99" s="280">
        <f t="shared" ca="1" si="13"/>
        <v>64.964591999999982</v>
      </c>
      <c r="M99" s="58" t="str">
        <f t="shared" ca="1" si="9"/>
        <v>…</v>
      </c>
      <c r="Q99" s="263" t="s">
        <v>3202</v>
      </c>
    </row>
    <row r="100" spans="1:17" ht="12.75" customHeight="1">
      <c r="A100" s="277" t="s">
        <v>2699</v>
      </c>
      <c r="B100" s="277" t="s">
        <v>797</v>
      </c>
      <c r="C100" s="277" t="s">
        <v>798</v>
      </c>
      <c r="D100" s="58" t="str">
        <f t="shared" si="6"/>
        <v>Latvia</v>
      </c>
      <c r="E100" s="58">
        <f t="shared" si="8"/>
        <v>2015</v>
      </c>
      <c r="F100" s="58" t="s">
        <v>788</v>
      </c>
      <c r="G100" s="263" t="s">
        <v>756</v>
      </c>
      <c r="H100" s="58" t="s">
        <v>530</v>
      </c>
      <c r="J100" s="58" t="s">
        <v>785</v>
      </c>
      <c r="K100" s="58" t="s">
        <v>757</v>
      </c>
      <c r="L100" s="280" t="str">
        <f t="shared" ca="1" si="7"/>
        <v>…</v>
      </c>
      <c r="M100" s="58" t="str">
        <f t="shared" ca="1" si="9"/>
        <v>…</v>
      </c>
      <c r="Q100" s="263" t="s">
        <v>789</v>
      </c>
    </row>
    <row r="101" spans="1:17" ht="12.75" customHeight="1">
      <c r="A101" s="277" t="s">
        <v>2699</v>
      </c>
      <c r="B101" s="277" t="s">
        <v>675</v>
      </c>
      <c r="C101" s="277" t="s">
        <v>679</v>
      </c>
      <c r="D101" s="58" t="str">
        <f t="shared" si="6"/>
        <v>Latvia</v>
      </c>
      <c r="E101" s="58">
        <f t="shared" si="8"/>
        <v>2015</v>
      </c>
      <c r="F101" s="58" t="s">
        <v>790</v>
      </c>
      <c r="G101" s="263" t="s">
        <v>610</v>
      </c>
      <c r="H101" s="58" t="s">
        <v>530</v>
      </c>
      <c r="J101" s="58" t="s">
        <v>785</v>
      </c>
      <c r="K101" s="58" t="s">
        <v>757</v>
      </c>
      <c r="L101" s="280">
        <f t="shared" ca="1" si="7"/>
        <v>866.1945599999998</v>
      </c>
      <c r="M101" s="58" t="str">
        <f t="shared" ca="1" si="9"/>
        <v>…</v>
      </c>
      <c r="Q101" s="263" t="s">
        <v>791</v>
      </c>
    </row>
    <row r="102" spans="1:17" ht="12.75" customHeight="1">
      <c r="A102" s="277" t="s">
        <v>2699</v>
      </c>
      <c r="B102" s="277" t="s">
        <v>2283</v>
      </c>
      <c r="C102" s="277" t="s">
        <v>1859</v>
      </c>
      <c r="D102" s="58" t="str">
        <f t="shared" si="6"/>
        <v>Latvia</v>
      </c>
      <c r="E102" s="58">
        <f t="shared" si="8"/>
        <v>2015</v>
      </c>
      <c r="F102" s="58" t="s">
        <v>793</v>
      </c>
      <c r="G102" s="263" t="s">
        <v>623</v>
      </c>
      <c r="H102" s="58" t="s">
        <v>530</v>
      </c>
      <c r="J102" s="58" t="s">
        <v>785</v>
      </c>
      <c r="K102" s="58" t="s">
        <v>757</v>
      </c>
      <c r="L102" s="280">
        <f t="shared" ca="1" si="7"/>
        <v>240.60959999999997</v>
      </c>
      <c r="M102" s="58" t="str">
        <f t="shared" ca="1" si="9"/>
        <v>…</v>
      </c>
      <c r="Q102" s="263" t="s">
        <v>794</v>
      </c>
    </row>
    <row r="103" spans="1:17" ht="12.75" customHeight="1">
      <c r="A103" s="277" t="s">
        <v>2699</v>
      </c>
      <c r="B103" s="277" t="s">
        <v>688</v>
      </c>
      <c r="C103" s="277" t="s">
        <v>693</v>
      </c>
      <c r="D103" s="58" t="str">
        <f t="shared" si="6"/>
        <v>Latvia</v>
      </c>
      <c r="E103" s="58">
        <f t="shared" si="8"/>
        <v>2015</v>
      </c>
      <c r="F103" s="58" t="s">
        <v>795</v>
      </c>
      <c r="G103" s="263" t="s">
        <v>635</v>
      </c>
      <c r="H103" s="58" t="s">
        <v>530</v>
      </c>
      <c r="J103" s="58" t="s">
        <v>785</v>
      </c>
      <c r="K103" s="58" t="s">
        <v>757</v>
      </c>
      <c r="L103" s="280">
        <f t="shared" ca="1" si="7"/>
        <v>240.60959999999997</v>
      </c>
      <c r="M103" s="58" t="str">
        <f t="shared" ca="1" si="9"/>
        <v>…</v>
      </c>
      <c r="Q103" s="263" t="s">
        <v>796</v>
      </c>
    </row>
    <row r="104" spans="1:17" ht="12.75" customHeight="1">
      <c r="A104" s="277" t="s">
        <v>2699</v>
      </c>
      <c r="B104" s="277" t="s">
        <v>801</v>
      </c>
      <c r="C104" s="277" t="s">
        <v>3150</v>
      </c>
      <c r="D104" s="58" t="str">
        <f t="shared" si="6"/>
        <v>Latvia</v>
      </c>
      <c r="E104" s="58">
        <f t="shared" si="8"/>
        <v>2015</v>
      </c>
      <c r="F104" s="58" t="s">
        <v>799</v>
      </c>
      <c r="G104" s="263" t="s">
        <v>775</v>
      </c>
      <c r="H104" s="58" t="s">
        <v>530</v>
      </c>
      <c r="J104" s="58" t="s">
        <v>785</v>
      </c>
      <c r="K104" s="58" t="s">
        <v>757</v>
      </c>
      <c r="L104" s="280" t="str">
        <f t="shared" ca="1" si="7"/>
        <v>…</v>
      </c>
      <c r="M104" s="58" t="str">
        <f t="shared" ca="1" si="9"/>
        <v>…</v>
      </c>
      <c r="Q104" s="263" t="s">
        <v>800</v>
      </c>
    </row>
    <row r="105" spans="1:17" ht="12.75" customHeight="1">
      <c r="A105" s="277" t="s">
        <v>2699</v>
      </c>
      <c r="B105" s="277" t="s">
        <v>2286</v>
      </c>
      <c r="C105" s="277" t="s">
        <v>875</v>
      </c>
      <c r="D105" s="58" t="str">
        <f t="shared" si="6"/>
        <v>Latvia</v>
      </c>
      <c r="E105" s="58">
        <f t="shared" si="8"/>
        <v>2015</v>
      </c>
      <c r="F105" s="58" t="s">
        <v>802</v>
      </c>
      <c r="G105" s="58" t="s">
        <v>667</v>
      </c>
      <c r="H105" s="58" t="s">
        <v>530</v>
      </c>
      <c r="J105" s="58" t="s">
        <v>785</v>
      </c>
      <c r="K105" s="58" t="s">
        <v>757</v>
      </c>
      <c r="L105" s="280" t="str">
        <f t="shared" ca="1" si="7"/>
        <v>…</v>
      </c>
      <c r="M105" s="58" t="str">
        <f t="shared" ca="1" si="9"/>
        <v>…</v>
      </c>
      <c r="Q105" s="263" t="s">
        <v>803</v>
      </c>
    </row>
    <row r="106" spans="1:17" ht="12.75" customHeight="1">
      <c r="A106" s="277" t="s">
        <v>2699</v>
      </c>
      <c r="B106" s="277" t="s">
        <v>3179</v>
      </c>
      <c r="C106" s="277" t="s">
        <v>1860</v>
      </c>
      <c r="D106" s="58" t="str">
        <f t="shared" si="6"/>
        <v>Latvia</v>
      </c>
      <c r="E106" s="58">
        <f t="shared" si="8"/>
        <v>2015</v>
      </c>
      <c r="F106" s="58" t="s">
        <v>806</v>
      </c>
      <c r="G106" s="263" t="s">
        <v>677</v>
      </c>
      <c r="H106" s="58" t="s">
        <v>530</v>
      </c>
      <c r="J106" s="58" t="s">
        <v>785</v>
      </c>
      <c r="K106" s="58" t="s">
        <v>757</v>
      </c>
      <c r="L106" s="280" t="str">
        <f t="shared" ca="1" si="7"/>
        <v>…</v>
      </c>
      <c r="M106" s="58" t="str">
        <f t="shared" ca="1" si="9"/>
        <v>…</v>
      </c>
      <c r="Q106" s="263" t="s">
        <v>807</v>
      </c>
    </row>
    <row r="107" spans="1:17" ht="12.75" customHeight="1">
      <c r="A107" s="277" t="s">
        <v>2699</v>
      </c>
      <c r="B107" s="277" t="s">
        <v>2284</v>
      </c>
      <c r="C107" s="277" t="s">
        <v>879</v>
      </c>
      <c r="D107" s="58" t="str">
        <f t="shared" si="6"/>
        <v>Latvia</v>
      </c>
      <c r="E107" s="58">
        <f t="shared" si="8"/>
        <v>2015</v>
      </c>
      <c r="F107" s="58" t="s">
        <v>810</v>
      </c>
      <c r="G107" s="263" t="s">
        <v>782</v>
      </c>
      <c r="H107" s="58" t="s">
        <v>530</v>
      </c>
      <c r="J107" s="58" t="s">
        <v>785</v>
      </c>
      <c r="K107" s="58" t="s">
        <v>757</v>
      </c>
      <c r="L107" s="280" t="str">
        <f t="shared" ca="1" si="7"/>
        <v>…</v>
      </c>
      <c r="M107" s="58" t="str">
        <f t="shared" ca="1" si="9"/>
        <v>…</v>
      </c>
      <c r="Q107" s="263" t="s">
        <v>811</v>
      </c>
    </row>
    <row r="108" spans="1:17" ht="12.75" customHeight="1">
      <c r="A108" s="277" t="s">
        <v>2699</v>
      </c>
      <c r="B108" s="277" t="s">
        <v>934</v>
      </c>
      <c r="C108" s="277" t="s">
        <v>1407</v>
      </c>
      <c r="D108" s="58" t="str">
        <f t="shared" si="6"/>
        <v>Latvia</v>
      </c>
      <c r="E108" s="58">
        <f t="shared" si="8"/>
        <v>2015</v>
      </c>
      <c r="F108" s="58" t="s">
        <v>3180</v>
      </c>
      <c r="G108" s="263" t="s">
        <v>756</v>
      </c>
      <c r="H108" s="58" t="s">
        <v>530</v>
      </c>
      <c r="I108" s="58" t="s">
        <v>1322</v>
      </c>
      <c r="J108" s="58" t="s">
        <v>3236</v>
      </c>
      <c r="K108" s="58" t="s">
        <v>757</v>
      </c>
      <c r="L108" s="280" t="str">
        <f t="shared" ref="L108:L119" ca="1" si="14">IF(ISNUMBER(INDIRECT("'"&amp;A108&amp;"'!"&amp;B108)),INDIRECT("'"&amp;A108&amp;"'!"&amp;B108),"…")</f>
        <v>…</v>
      </c>
      <c r="M108" s="58" t="str">
        <f t="shared" ref="M108:M119" ca="1" si="15">IF(OR(INDIRECT("'"&amp;A108&amp;"'!"&amp;C108)="A",INDIRECT("'"&amp;A108&amp;"'!"&amp;C108)="B",INDIRECT("'"&amp;A108&amp;"'!"&amp;C108)="C",INDIRECT("'"&amp;A108&amp;"'!"&amp;C108)="D",INDIRECT("'"&amp;A108&amp;"'!"&amp;C108)="O"),
INDIRECT("'"&amp;A108&amp;"'!"&amp;C108),"…")</f>
        <v>…</v>
      </c>
      <c r="Q108" s="263" t="s">
        <v>3199</v>
      </c>
    </row>
    <row r="109" spans="1:17" ht="12.75" customHeight="1">
      <c r="A109" s="277" t="s">
        <v>2699</v>
      </c>
      <c r="B109" s="277" t="s">
        <v>815</v>
      </c>
      <c r="C109" s="277" t="s">
        <v>816</v>
      </c>
      <c r="D109" s="58" t="str">
        <f t="shared" si="6"/>
        <v>Latvia</v>
      </c>
      <c r="E109" s="58">
        <f t="shared" si="8"/>
        <v>2015</v>
      </c>
      <c r="F109" s="58" t="s">
        <v>3181</v>
      </c>
      <c r="G109" s="263" t="s">
        <v>756</v>
      </c>
      <c r="H109" s="58" t="s">
        <v>530</v>
      </c>
      <c r="I109" s="58" t="s">
        <v>1322</v>
      </c>
      <c r="J109" s="58" t="s">
        <v>3236</v>
      </c>
      <c r="K109" s="58" t="s">
        <v>757</v>
      </c>
      <c r="L109" s="280" t="str">
        <f t="shared" ca="1" si="14"/>
        <v>…</v>
      </c>
      <c r="M109" s="58" t="str">
        <f t="shared" ca="1" si="15"/>
        <v>…</v>
      </c>
      <c r="Q109" s="263" t="s">
        <v>3199</v>
      </c>
    </row>
    <row r="110" spans="1:17" ht="12.75" customHeight="1">
      <c r="A110" s="277" t="s">
        <v>2699</v>
      </c>
      <c r="B110" s="277" t="s">
        <v>819</v>
      </c>
      <c r="C110" s="277" t="s">
        <v>820</v>
      </c>
      <c r="D110" s="58" t="str">
        <f t="shared" si="6"/>
        <v>Latvia</v>
      </c>
      <c r="E110" s="58">
        <f t="shared" si="8"/>
        <v>2015</v>
      </c>
      <c r="F110" s="58" t="s">
        <v>3182</v>
      </c>
      <c r="G110" s="263" t="s">
        <v>756</v>
      </c>
      <c r="H110" s="58" t="s">
        <v>530</v>
      </c>
      <c r="I110" s="58" t="s">
        <v>596</v>
      </c>
      <c r="J110" s="58" t="s">
        <v>3236</v>
      </c>
      <c r="K110" s="58" t="s">
        <v>757</v>
      </c>
      <c r="L110" s="280" t="str">
        <f t="shared" ca="1" si="14"/>
        <v>…</v>
      </c>
      <c r="M110" s="58" t="str">
        <f t="shared" ca="1" si="15"/>
        <v>…</v>
      </c>
      <c r="Q110" s="263" t="s">
        <v>3200</v>
      </c>
    </row>
    <row r="111" spans="1:17" ht="12.75" customHeight="1">
      <c r="A111" s="277" t="s">
        <v>2699</v>
      </c>
      <c r="B111" s="277" t="s">
        <v>823</v>
      </c>
      <c r="C111" s="277" t="s">
        <v>824</v>
      </c>
      <c r="D111" s="58" t="str">
        <f t="shared" si="6"/>
        <v>Latvia</v>
      </c>
      <c r="E111" s="58">
        <f t="shared" si="8"/>
        <v>2015</v>
      </c>
      <c r="F111" s="58" t="s">
        <v>3183</v>
      </c>
      <c r="G111" s="263" t="s">
        <v>756</v>
      </c>
      <c r="H111" s="58" t="s">
        <v>530</v>
      </c>
      <c r="I111" s="58" t="s">
        <v>596</v>
      </c>
      <c r="J111" s="58" t="s">
        <v>3236</v>
      </c>
      <c r="K111" s="58" t="s">
        <v>757</v>
      </c>
      <c r="L111" s="280" t="str">
        <f t="shared" ca="1" si="14"/>
        <v>…</v>
      </c>
      <c r="M111" s="58" t="str">
        <f t="shared" ca="1" si="15"/>
        <v>…</v>
      </c>
      <c r="Q111" s="263" t="s">
        <v>3200</v>
      </c>
    </row>
    <row r="112" spans="1:17" ht="12.75" customHeight="1">
      <c r="A112" s="277" t="s">
        <v>2699</v>
      </c>
      <c r="B112" s="277" t="s">
        <v>827</v>
      </c>
      <c r="C112" s="277" t="s">
        <v>828</v>
      </c>
      <c r="D112" s="58" t="str">
        <f t="shared" si="6"/>
        <v>Latvia</v>
      </c>
      <c r="E112" s="58">
        <f t="shared" si="8"/>
        <v>2015</v>
      </c>
      <c r="F112" s="58" t="s">
        <v>3184</v>
      </c>
      <c r="G112" s="263" t="s">
        <v>756</v>
      </c>
      <c r="H112" s="58" t="s">
        <v>530</v>
      </c>
      <c r="J112" s="58" t="s">
        <v>3236</v>
      </c>
      <c r="K112" s="58" t="s">
        <v>757</v>
      </c>
      <c r="L112" s="280" t="str">
        <f t="shared" ca="1" si="14"/>
        <v>…</v>
      </c>
      <c r="M112" s="58" t="str">
        <f t="shared" ca="1" si="15"/>
        <v>…</v>
      </c>
      <c r="Q112" s="263" t="s">
        <v>789</v>
      </c>
    </row>
    <row r="113" spans="1:17" ht="12.75" customHeight="1">
      <c r="A113" s="277" t="s">
        <v>2699</v>
      </c>
      <c r="B113" s="277" t="s">
        <v>948</v>
      </c>
      <c r="C113" s="277" t="s">
        <v>2133</v>
      </c>
      <c r="D113" s="58" t="str">
        <f t="shared" si="6"/>
        <v>Latvia</v>
      </c>
      <c r="E113" s="58">
        <f t="shared" si="8"/>
        <v>2015</v>
      </c>
      <c r="F113" s="58" t="s">
        <v>3185</v>
      </c>
      <c r="G113" s="263" t="s">
        <v>610</v>
      </c>
      <c r="H113" s="58" t="s">
        <v>530</v>
      </c>
      <c r="J113" s="58" t="s">
        <v>3236</v>
      </c>
      <c r="K113" s="58" t="s">
        <v>757</v>
      </c>
      <c r="L113" s="280" t="str">
        <f t="shared" ca="1" si="14"/>
        <v>…</v>
      </c>
      <c r="M113" s="58" t="str">
        <f t="shared" ca="1" si="15"/>
        <v>…</v>
      </c>
      <c r="Q113" s="263" t="s">
        <v>3192</v>
      </c>
    </row>
    <row r="114" spans="1:17" ht="12.75" customHeight="1">
      <c r="A114" s="277" t="s">
        <v>2699</v>
      </c>
      <c r="B114" s="277" t="s">
        <v>1884</v>
      </c>
      <c r="C114" s="277" t="s">
        <v>1423</v>
      </c>
      <c r="D114" s="58" t="str">
        <f t="shared" si="6"/>
        <v>Latvia</v>
      </c>
      <c r="E114" s="58">
        <f t="shared" si="8"/>
        <v>2015</v>
      </c>
      <c r="F114" s="58" t="s">
        <v>3186</v>
      </c>
      <c r="G114" s="263" t="s">
        <v>623</v>
      </c>
      <c r="H114" s="58" t="s">
        <v>530</v>
      </c>
      <c r="J114" s="58" t="s">
        <v>3236</v>
      </c>
      <c r="K114" s="58" t="s">
        <v>757</v>
      </c>
      <c r="L114" s="280" t="str">
        <f t="shared" ca="1" si="14"/>
        <v>…</v>
      </c>
      <c r="M114" s="58" t="str">
        <f t="shared" ca="1" si="15"/>
        <v>…</v>
      </c>
      <c r="Q114" s="263" t="s">
        <v>3193</v>
      </c>
    </row>
    <row r="115" spans="1:17" ht="12.75" customHeight="1">
      <c r="A115" s="277" t="s">
        <v>2699</v>
      </c>
      <c r="B115" s="277" t="s">
        <v>952</v>
      </c>
      <c r="C115" s="277" t="s">
        <v>1426</v>
      </c>
      <c r="D115" s="58" t="str">
        <f t="shared" si="6"/>
        <v>Latvia</v>
      </c>
      <c r="E115" s="58">
        <f t="shared" si="8"/>
        <v>2015</v>
      </c>
      <c r="F115" s="58" t="s">
        <v>3187</v>
      </c>
      <c r="G115" s="263" t="s">
        <v>635</v>
      </c>
      <c r="H115" s="58" t="s">
        <v>530</v>
      </c>
      <c r="J115" s="58" t="s">
        <v>3236</v>
      </c>
      <c r="K115" s="58" t="s">
        <v>757</v>
      </c>
      <c r="L115" s="280" t="str">
        <f t="shared" ca="1" si="14"/>
        <v>…</v>
      </c>
      <c r="M115" s="58" t="str">
        <f t="shared" ca="1" si="15"/>
        <v>…</v>
      </c>
      <c r="Q115" s="263" t="s">
        <v>3194</v>
      </c>
    </row>
    <row r="116" spans="1:17" ht="12.75" customHeight="1">
      <c r="A116" s="277" t="s">
        <v>2699</v>
      </c>
      <c r="B116" s="277" t="s">
        <v>3207</v>
      </c>
      <c r="C116" s="277" t="s">
        <v>3205</v>
      </c>
      <c r="D116" s="58" t="str">
        <f t="shared" si="6"/>
        <v>Latvia</v>
      </c>
      <c r="E116" s="58">
        <f t="shared" si="8"/>
        <v>2015</v>
      </c>
      <c r="F116" s="58" t="s">
        <v>3188</v>
      </c>
      <c r="G116" s="263" t="s">
        <v>775</v>
      </c>
      <c r="H116" s="58" t="s">
        <v>530</v>
      </c>
      <c r="J116" s="58" t="s">
        <v>3236</v>
      </c>
      <c r="K116" s="58" t="s">
        <v>757</v>
      </c>
      <c r="L116" s="280" t="str">
        <f t="shared" ca="1" si="14"/>
        <v>…</v>
      </c>
      <c r="M116" s="58" t="str">
        <f t="shared" ca="1" si="15"/>
        <v>…</v>
      </c>
      <c r="Q116" s="263" t="s">
        <v>3195</v>
      </c>
    </row>
    <row r="117" spans="1:17" ht="12.75" customHeight="1">
      <c r="A117" s="277" t="s">
        <v>2699</v>
      </c>
      <c r="B117" s="277" t="s">
        <v>965</v>
      </c>
      <c r="C117" s="277" t="s">
        <v>1439</v>
      </c>
      <c r="D117" s="58" t="str">
        <f t="shared" si="6"/>
        <v>Latvia</v>
      </c>
      <c r="E117" s="58">
        <f t="shared" si="8"/>
        <v>2015</v>
      </c>
      <c r="F117" s="58" t="s">
        <v>3189</v>
      </c>
      <c r="G117" s="58" t="s">
        <v>667</v>
      </c>
      <c r="H117" s="58" t="s">
        <v>530</v>
      </c>
      <c r="J117" s="58" t="s">
        <v>3236</v>
      </c>
      <c r="K117" s="58" t="s">
        <v>757</v>
      </c>
      <c r="L117" s="280" t="str">
        <f t="shared" ca="1" si="14"/>
        <v>…</v>
      </c>
      <c r="M117" s="58" t="str">
        <f t="shared" ca="1" si="15"/>
        <v>…</v>
      </c>
      <c r="Q117" s="263" t="s">
        <v>3196</v>
      </c>
    </row>
    <row r="118" spans="1:17" ht="12.75" customHeight="1">
      <c r="A118" s="277" t="s">
        <v>2699</v>
      </c>
      <c r="B118" s="277" t="s">
        <v>1885</v>
      </c>
      <c r="C118" s="277" t="s">
        <v>2073</v>
      </c>
      <c r="D118" s="58" t="str">
        <f t="shared" si="6"/>
        <v>Latvia</v>
      </c>
      <c r="E118" s="58">
        <f t="shared" ref="E118:E119" si="16">$H$3</f>
        <v>2015</v>
      </c>
      <c r="F118" s="58" t="s">
        <v>3190</v>
      </c>
      <c r="G118" s="263" t="s">
        <v>677</v>
      </c>
      <c r="H118" s="58" t="s">
        <v>530</v>
      </c>
      <c r="J118" s="58" t="s">
        <v>3236</v>
      </c>
      <c r="K118" s="58" t="s">
        <v>757</v>
      </c>
      <c r="L118" s="280" t="str">
        <f t="shared" ca="1" si="14"/>
        <v>…</v>
      </c>
      <c r="M118" s="58" t="str">
        <f t="shared" ca="1" si="15"/>
        <v>…</v>
      </c>
      <c r="Q118" s="263" t="s">
        <v>3197</v>
      </c>
    </row>
    <row r="119" spans="1:17" ht="12.75" customHeight="1">
      <c r="A119" s="277" t="s">
        <v>2699</v>
      </c>
      <c r="B119" s="277" t="s">
        <v>969</v>
      </c>
      <c r="C119" s="277" t="s">
        <v>1443</v>
      </c>
      <c r="D119" s="58" t="str">
        <f t="shared" si="6"/>
        <v>Latvia</v>
      </c>
      <c r="E119" s="58">
        <f t="shared" si="16"/>
        <v>2015</v>
      </c>
      <c r="F119" s="58" t="s">
        <v>3191</v>
      </c>
      <c r="G119" s="263" t="s">
        <v>782</v>
      </c>
      <c r="H119" s="58" t="s">
        <v>530</v>
      </c>
      <c r="J119" s="58" t="s">
        <v>3236</v>
      </c>
      <c r="K119" s="58" t="s">
        <v>757</v>
      </c>
      <c r="L119" s="280" t="str">
        <f t="shared" ca="1" si="14"/>
        <v>…</v>
      </c>
      <c r="M119" s="58" t="str">
        <f t="shared" ca="1" si="15"/>
        <v>…</v>
      </c>
      <c r="Q119" s="263" t="s">
        <v>3198</v>
      </c>
    </row>
    <row r="120" spans="1:17" ht="12.75" customHeight="1">
      <c r="A120" s="277" t="s">
        <v>2699</v>
      </c>
      <c r="B120" s="277" t="s">
        <v>995</v>
      </c>
      <c r="C120" s="277" t="s">
        <v>996</v>
      </c>
      <c r="D120" s="58" t="str">
        <f t="shared" si="6"/>
        <v>Latvia</v>
      </c>
      <c r="E120" s="58">
        <f t="shared" si="8"/>
        <v>2015</v>
      </c>
      <c r="F120" s="58" t="s">
        <v>2297</v>
      </c>
      <c r="G120" s="263" t="s">
        <v>756</v>
      </c>
      <c r="H120" s="58" t="s">
        <v>530</v>
      </c>
      <c r="I120" s="58" t="s">
        <v>1322</v>
      </c>
      <c r="J120" s="58" t="s">
        <v>1272</v>
      </c>
      <c r="K120" s="58" t="s">
        <v>757</v>
      </c>
      <c r="L120" s="280" t="str">
        <f ca="1">IF(ISNUMBER(INDIRECT("'"&amp;A120&amp;"'!"&amp;B120)),INDIRECT("'"&amp;A120&amp;"'!"&amp;B120),"…")</f>
        <v>…</v>
      </c>
      <c r="M120" s="58" t="str">
        <f t="shared" ca="1" si="9"/>
        <v>…</v>
      </c>
      <c r="Q120" s="263" t="s">
        <v>3203</v>
      </c>
    </row>
    <row r="121" spans="1:17" ht="12.75" customHeight="1">
      <c r="A121" s="277" t="s">
        <v>2699</v>
      </c>
      <c r="B121" s="277" t="s">
        <v>998</v>
      </c>
      <c r="C121" s="277" t="s">
        <v>999</v>
      </c>
      <c r="D121" s="58" t="str">
        <f t="shared" si="6"/>
        <v>Latvia</v>
      </c>
      <c r="E121" s="58">
        <f t="shared" si="8"/>
        <v>2015</v>
      </c>
      <c r="F121" s="58" t="s">
        <v>2131</v>
      </c>
      <c r="G121" s="263" t="s">
        <v>756</v>
      </c>
      <c r="H121" s="58" t="s">
        <v>530</v>
      </c>
      <c r="I121" s="58" t="s">
        <v>1322</v>
      </c>
      <c r="J121" s="58" t="s">
        <v>1272</v>
      </c>
      <c r="K121" s="58" t="s">
        <v>757</v>
      </c>
      <c r="L121" s="280" t="str">
        <f ca="1">IF(ISNUMBER(INDIRECT("'"&amp;A121&amp;"'!"&amp;B121)),INDIRECT("'"&amp;A121&amp;"'!"&amp;B121),"…")</f>
        <v>…</v>
      </c>
      <c r="M121" s="58" t="str">
        <f t="shared" ca="1" si="9"/>
        <v>…</v>
      </c>
      <c r="Q121" s="263" t="s">
        <v>3203</v>
      </c>
    </row>
    <row r="122" spans="1:17" ht="12.75" customHeight="1">
      <c r="A122" s="277" t="s">
        <v>2699</v>
      </c>
      <c r="B122" s="277" t="s">
        <v>1001</v>
      </c>
      <c r="C122" s="277" t="s">
        <v>1002</v>
      </c>
      <c r="D122" s="58" t="str">
        <f t="shared" si="6"/>
        <v>Latvia</v>
      </c>
      <c r="E122" s="58">
        <f t="shared" si="8"/>
        <v>2015</v>
      </c>
      <c r="F122" s="58" t="s">
        <v>2321</v>
      </c>
      <c r="G122" s="263" t="s">
        <v>756</v>
      </c>
      <c r="H122" s="58" t="s">
        <v>530</v>
      </c>
      <c r="I122" s="58" t="s">
        <v>596</v>
      </c>
      <c r="J122" s="58" t="s">
        <v>1272</v>
      </c>
      <c r="K122" s="58" t="s">
        <v>757</v>
      </c>
      <c r="L122" s="280" t="str">
        <f t="shared" ref="L122:L123" ca="1" si="17">IF(ISNUMBER(INDIRECT("'"&amp;A122&amp;"'!"&amp;B122)),INDIRECT("'"&amp;A122&amp;"'!"&amp;B122),"…")</f>
        <v>…</v>
      </c>
      <c r="M122" s="58" t="str">
        <f t="shared" ca="1" si="9"/>
        <v>…</v>
      </c>
      <c r="Q122" s="263" t="s">
        <v>3204</v>
      </c>
    </row>
    <row r="123" spans="1:17" ht="12.75" customHeight="1">
      <c r="A123" s="277" t="s">
        <v>2699</v>
      </c>
      <c r="B123" s="277" t="s">
        <v>1004</v>
      </c>
      <c r="C123" s="277" t="s">
        <v>1005</v>
      </c>
      <c r="D123" s="58" t="str">
        <f t="shared" si="6"/>
        <v>Latvia</v>
      </c>
      <c r="E123" s="58">
        <f t="shared" si="8"/>
        <v>2015</v>
      </c>
      <c r="F123" s="58" t="s">
        <v>2132</v>
      </c>
      <c r="G123" s="263" t="s">
        <v>756</v>
      </c>
      <c r="H123" s="58" t="s">
        <v>530</v>
      </c>
      <c r="I123" s="58" t="s">
        <v>596</v>
      </c>
      <c r="J123" s="58" t="s">
        <v>1272</v>
      </c>
      <c r="K123" s="58" t="s">
        <v>757</v>
      </c>
      <c r="L123" s="280" t="str">
        <f t="shared" ca="1" si="17"/>
        <v>…</v>
      </c>
      <c r="M123" s="58" t="str">
        <f t="shared" ca="1" si="9"/>
        <v>…</v>
      </c>
      <c r="Q123" s="263" t="s">
        <v>3204</v>
      </c>
    </row>
    <row r="124" spans="1:17" ht="12.75" customHeight="1">
      <c r="A124" s="277" t="s">
        <v>2699</v>
      </c>
      <c r="B124" s="277" t="s">
        <v>1889</v>
      </c>
      <c r="C124" s="277" t="s">
        <v>1895</v>
      </c>
      <c r="D124" s="58" t="str">
        <f t="shared" si="6"/>
        <v>Latvia</v>
      </c>
      <c r="E124" s="58">
        <f t="shared" si="8"/>
        <v>2015</v>
      </c>
      <c r="F124" s="58" t="s">
        <v>813</v>
      </c>
      <c r="G124" s="263" t="s">
        <v>756</v>
      </c>
      <c r="H124" s="58" t="s">
        <v>530</v>
      </c>
      <c r="J124" s="58" t="s">
        <v>1272</v>
      </c>
      <c r="K124" s="58" t="s">
        <v>757</v>
      </c>
      <c r="L124" s="280" t="str">
        <f t="shared" ca="1" si="7"/>
        <v>…</v>
      </c>
      <c r="M124" s="58" t="str">
        <f t="shared" ca="1" si="9"/>
        <v>…</v>
      </c>
      <c r="Q124" s="263" t="s">
        <v>814</v>
      </c>
    </row>
    <row r="125" spans="1:17" ht="12.75" customHeight="1">
      <c r="A125" s="277" t="s">
        <v>2699</v>
      </c>
      <c r="B125" s="277" t="s">
        <v>1008</v>
      </c>
      <c r="C125" s="277" t="s">
        <v>1009</v>
      </c>
      <c r="D125" s="58" t="str">
        <f t="shared" si="6"/>
        <v>Latvia</v>
      </c>
      <c r="E125" s="58">
        <f t="shared" si="8"/>
        <v>2015</v>
      </c>
      <c r="F125" s="58" t="s">
        <v>817</v>
      </c>
      <c r="G125" s="263" t="s">
        <v>610</v>
      </c>
      <c r="H125" s="58" t="s">
        <v>530</v>
      </c>
      <c r="J125" s="58" t="s">
        <v>1272</v>
      </c>
      <c r="K125" s="58" t="s">
        <v>757</v>
      </c>
      <c r="L125" s="280" t="str">
        <f t="shared" ca="1" si="7"/>
        <v>…</v>
      </c>
      <c r="M125" s="58" t="str">
        <f t="shared" ca="1" si="9"/>
        <v>…</v>
      </c>
      <c r="Q125" s="263" t="s">
        <v>818</v>
      </c>
    </row>
    <row r="126" spans="1:17" ht="12.75" customHeight="1">
      <c r="A126" s="277" t="s">
        <v>2699</v>
      </c>
      <c r="B126" s="277" t="s">
        <v>1890</v>
      </c>
      <c r="C126" s="277" t="s">
        <v>1896</v>
      </c>
      <c r="D126" s="58" t="str">
        <f t="shared" si="6"/>
        <v>Latvia</v>
      </c>
      <c r="E126" s="58">
        <f t="shared" si="8"/>
        <v>2015</v>
      </c>
      <c r="F126" s="58" t="s">
        <v>821</v>
      </c>
      <c r="G126" s="263" t="s">
        <v>623</v>
      </c>
      <c r="H126" s="58" t="s">
        <v>530</v>
      </c>
      <c r="J126" s="58" t="s">
        <v>1272</v>
      </c>
      <c r="K126" s="58" t="s">
        <v>757</v>
      </c>
      <c r="L126" s="280">
        <f t="shared" ca="1" si="7"/>
        <v>52.899000000000001</v>
      </c>
      <c r="M126" s="58" t="str">
        <f t="shared" ca="1" si="9"/>
        <v>…</v>
      </c>
      <c r="Q126" s="263" t="s">
        <v>822</v>
      </c>
    </row>
    <row r="127" spans="1:17" ht="12.75" customHeight="1">
      <c r="A127" s="277" t="s">
        <v>2699</v>
      </c>
      <c r="B127" s="277" t="s">
        <v>1011</v>
      </c>
      <c r="C127" s="277" t="s">
        <v>1012</v>
      </c>
      <c r="D127" s="58" t="str">
        <f t="shared" si="6"/>
        <v>Latvia</v>
      </c>
      <c r="E127" s="58">
        <f t="shared" si="8"/>
        <v>2015</v>
      </c>
      <c r="F127" s="58" t="s">
        <v>825</v>
      </c>
      <c r="G127" s="263" t="s">
        <v>635</v>
      </c>
      <c r="H127" s="58" t="s">
        <v>530</v>
      </c>
      <c r="J127" s="58" t="s">
        <v>1272</v>
      </c>
      <c r="K127" s="58" t="s">
        <v>757</v>
      </c>
      <c r="L127" s="280" t="str">
        <f t="shared" ca="1" si="7"/>
        <v>…</v>
      </c>
      <c r="M127" s="58" t="str">
        <f t="shared" ca="1" si="9"/>
        <v>…</v>
      </c>
      <c r="Q127" s="263" t="s">
        <v>826</v>
      </c>
    </row>
    <row r="128" spans="1:17" ht="12.75" customHeight="1">
      <c r="A128" s="277" t="s">
        <v>2699</v>
      </c>
      <c r="B128" s="277" t="s">
        <v>3208</v>
      </c>
      <c r="C128" s="277" t="s">
        <v>3221</v>
      </c>
      <c r="D128" s="58" t="str">
        <f t="shared" si="6"/>
        <v>Latvia</v>
      </c>
      <c r="E128" s="58">
        <f t="shared" si="8"/>
        <v>2015</v>
      </c>
      <c r="F128" s="58" t="s">
        <v>829</v>
      </c>
      <c r="G128" s="263" t="s">
        <v>775</v>
      </c>
      <c r="H128" s="58" t="s">
        <v>530</v>
      </c>
      <c r="J128" s="58" t="s">
        <v>1272</v>
      </c>
      <c r="K128" s="58" t="s">
        <v>757</v>
      </c>
      <c r="L128" s="280" t="str">
        <f t="shared" ca="1" si="7"/>
        <v>…</v>
      </c>
      <c r="M128" s="58" t="str">
        <f t="shared" ca="1" si="9"/>
        <v>…</v>
      </c>
      <c r="Q128" s="263" t="s">
        <v>830</v>
      </c>
    </row>
    <row r="129" spans="1:17" ht="12.75" customHeight="1">
      <c r="A129" s="277" t="s">
        <v>2699</v>
      </c>
      <c r="B129" s="277" t="s">
        <v>1019</v>
      </c>
      <c r="C129" s="277" t="s">
        <v>1020</v>
      </c>
      <c r="D129" s="58" t="str">
        <f t="shared" si="6"/>
        <v>Latvia</v>
      </c>
      <c r="E129" s="58">
        <f t="shared" si="8"/>
        <v>2015</v>
      </c>
      <c r="F129" s="58" t="s">
        <v>831</v>
      </c>
      <c r="G129" s="58" t="s">
        <v>667</v>
      </c>
      <c r="H129" s="58" t="s">
        <v>530</v>
      </c>
      <c r="J129" s="58" t="s">
        <v>1272</v>
      </c>
      <c r="K129" s="58" t="s">
        <v>757</v>
      </c>
      <c r="L129" s="280" t="str">
        <f t="shared" ca="1" si="7"/>
        <v>…</v>
      </c>
      <c r="M129" s="58" t="str">
        <f t="shared" ca="1" si="9"/>
        <v>…</v>
      </c>
      <c r="Q129" s="263" t="s">
        <v>832</v>
      </c>
    </row>
    <row r="130" spans="1:17" ht="12.75" customHeight="1">
      <c r="A130" s="277" t="s">
        <v>2699</v>
      </c>
      <c r="B130" s="277" t="s">
        <v>1893</v>
      </c>
      <c r="C130" s="277" t="s">
        <v>1899</v>
      </c>
      <c r="D130" s="58" t="str">
        <f t="shared" si="6"/>
        <v>Latvia</v>
      </c>
      <c r="E130" s="58">
        <f t="shared" si="8"/>
        <v>2015</v>
      </c>
      <c r="F130" s="58" t="s">
        <v>835</v>
      </c>
      <c r="G130" s="263" t="s">
        <v>677</v>
      </c>
      <c r="H130" s="58" t="s">
        <v>530</v>
      </c>
      <c r="J130" s="58" t="s">
        <v>1272</v>
      </c>
      <c r="K130" s="58" t="s">
        <v>757</v>
      </c>
      <c r="L130" s="280" t="str">
        <f t="shared" ca="1" si="7"/>
        <v>…</v>
      </c>
      <c r="M130" s="58" t="str">
        <f t="shared" ca="1" si="9"/>
        <v>…</v>
      </c>
      <c r="Q130" s="263" t="s">
        <v>836</v>
      </c>
    </row>
    <row r="131" spans="1:17" ht="12.75" customHeight="1">
      <c r="A131" s="277" t="s">
        <v>2699</v>
      </c>
      <c r="B131" s="277" t="s">
        <v>1022</v>
      </c>
      <c r="C131" s="277" t="s">
        <v>1023</v>
      </c>
      <c r="D131" s="58" t="str">
        <f t="shared" si="6"/>
        <v>Latvia</v>
      </c>
      <c r="E131" s="58">
        <f t="shared" si="8"/>
        <v>2015</v>
      </c>
      <c r="F131" s="58" t="s">
        <v>839</v>
      </c>
      <c r="G131" s="263" t="s">
        <v>782</v>
      </c>
      <c r="H131" s="58" t="s">
        <v>530</v>
      </c>
      <c r="J131" s="58" t="s">
        <v>1272</v>
      </c>
      <c r="K131" s="58" t="s">
        <v>757</v>
      </c>
      <c r="L131" s="280" t="str">
        <f t="shared" ca="1" si="7"/>
        <v>…</v>
      </c>
      <c r="M131" s="58" t="str">
        <f t="shared" ca="1" si="9"/>
        <v>…</v>
      </c>
      <c r="Q131" s="263" t="s">
        <v>840</v>
      </c>
    </row>
    <row r="132" spans="1:17" ht="12.75" customHeight="1">
      <c r="A132" s="277" t="s">
        <v>2699</v>
      </c>
      <c r="B132" s="277" t="s">
        <v>1635</v>
      </c>
      <c r="C132" s="277" t="s">
        <v>79</v>
      </c>
      <c r="D132" s="58" t="str">
        <f t="shared" ref="D132:D143" si="18">H$2</f>
        <v>Latvia</v>
      </c>
      <c r="E132" s="58">
        <f t="shared" ref="E132:E147" si="19">$H$3</f>
        <v>2015</v>
      </c>
      <c r="F132" s="58" t="s">
        <v>2363</v>
      </c>
      <c r="G132" s="263" t="s">
        <v>756</v>
      </c>
      <c r="H132" s="58" t="s">
        <v>530</v>
      </c>
      <c r="I132" s="58" t="s">
        <v>1322</v>
      </c>
      <c r="J132" s="263" t="s">
        <v>1084</v>
      </c>
      <c r="K132" s="58" t="s">
        <v>757</v>
      </c>
      <c r="L132" s="280" t="str">
        <f ca="1">IF(ISNUMBER(INDIRECT("'"&amp;A132&amp;"'!"&amp;B132)),INDIRECT("'"&amp;A132&amp;"'!"&amp;B132),"…")</f>
        <v>…</v>
      </c>
      <c r="M132" s="58" t="str">
        <f t="shared" ca="1" si="9"/>
        <v>…</v>
      </c>
      <c r="Q132" s="263" t="s">
        <v>2367</v>
      </c>
    </row>
    <row r="133" spans="1:17" ht="12.75" customHeight="1">
      <c r="A133" s="277" t="s">
        <v>2699</v>
      </c>
      <c r="B133" s="277" t="s">
        <v>1636</v>
      </c>
      <c r="C133" s="277" t="s">
        <v>83</v>
      </c>
      <c r="D133" s="58" t="str">
        <f t="shared" si="18"/>
        <v>Latvia</v>
      </c>
      <c r="E133" s="58">
        <f t="shared" si="19"/>
        <v>2015</v>
      </c>
      <c r="F133" s="58" t="s">
        <v>2364</v>
      </c>
      <c r="G133" s="263" t="s">
        <v>756</v>
      </c>
      <c r="H133" s="58" t="s">
        <v>530</v>
      </c>
      <c r="I133" s="58" t="s">
        <v>1322</v>
      </c>
      <c r="J133" s="263" t="s">
        <v>1084</v>
      </c>
      <c r="K133" s="58" t="s">
        <v>757</v>
      </c>
      <c r="L133" s="280" t="str">
        <f ca="1">IF(ISNUMBER(INDIRECT("'"&amp;A133&amp;"'!"&amp;B133)),INDIRECT("'"&amp;A133&amp;"'!"&amp;B133),"…")</f>
        <v>…</v>
      </c>
      <c r="M133" s="58" t="str">
        <f t="shared" ca="1" si="9"/>
        <v>…</v>
      </c>
      <c r="Q133" s="263" t="s">
        <v>2367</v>
      </c>
    </row>
    <row r="134" spans="1:17" ht="12.75" customHeight="1">
      <c r="A134" s="277" t="s">
        <v>2699</v>
      </c>
      <c r="B134" s="277" t="s">
        <v>1637</v>
      </c>
      <c r="C134" s="277" t="s">
        <v>87</v>
      </c>
      <c r="D134" s="58" t="str">
        <f t="shared" si="18"/>
        <v>Latvia</v>
      </c>
      <c r="E134" s="58">
        <f t="shared" si="19"/>
        <v>2015</v>
      </c>
      <c r="F134" s="58" t="s">
        <v>2365</v>
      </c>
      <c r="G134" s="263" t="s">
        <v>756</v>
      </c>
      <c r="H134" s="58" t="s">
        <v>530</v>
      </c>
      <c r="I134" s="58" t="s">
        <v>596</v>
      </c>
      <c r="J134" s="263" t="s">
        <v>1084</v>
      </c>
      <c r="K134" s="58" t="s">
        <v>757</v>
      </c>
      <c r="L134" s="280" t="str">
        <f t="shared" ref="L134:L143" ca="1" si="20">IF(ISNUMBER(INDIRECT("'"&amp;A134&amp;"'!"&amp;B134)),INDIRECT("'"&amp;A134&amp;"'!"&amp;B134),"…")</f>
        <v>…</v>
      </c>
      <c r="M134" s="58" t="str">
        <f t="shared" ca="1" si="9"/>
        <v>…</v>
      </c>
      <c r="Q134" s="263" t="s">
        <v>2368</v>
      </c>
    </row>
    <row r="135" spans="1:17" ht="12.75" customHeight="1">
      <c r="A135" s="277" t="s">
        <v>2699</v>
      </c>
      <c r="B135" s="277" t="s">
        <v>1638</v>
      </c>
      <c r="C135" s="277" t="s">
        <v>91</v>
      </c>
      <c r="D135" s="58" t="str">
        <f t="shared" si="18"/>
        <v>Latvia</v>
      </c>
      <c r="E135" s="58">
        <f t="shared" si="19"/>
        <v>2015</v>
      </c>
      <c r="F135" s="58" t="s">
        <v>2366</v>
      </c>
      <c r="G135" s="263" t="s">
        <v>756</v>
      </c>
      <c r="H135" s="58" t="s">
        <v>530</v>
      </c>
      <c r="I135" s="58" t="s">
        <v>596</v>
      </c>
      <c r="J135" s="263" t="s">
        <v>1084</v>
      </c>
      <c r="K135" s="58" t="s">
        <v>757</v>
      </c>
      <c r="L135" s="280" t="str">
        <f t="shared" ca="1" si="20"/>
        <v>…</v>
      </c>
      <c r="M135" s="58" t="str">
        <f t="shared" ca="1" si="9"/>
        <v>…</v>
      </c>
      <c r="Q135" s="263" t="s">
        <v>2368</v>
      </c>
    </row>
    <row r="136" spans="1:17" ht="12.75" customHeight="1">
      <c r="A136" s="277" t="s">
        <v>2699</v>
      </c>
      <c r="B136" s="277" t="s">
        <v>2079</v>
      </c>
      <c r="C136" s="277" t="s">
        <v>2083</v>
      </c>
      <c r="D136" s="58" t="str">
        <f t="shared" si="18"/>
        <v>Latvia</v>
      </c>
      <c r="E136" s="58">
        <f t="shared" si="19"/>
        <v>2015</v>
      </c>
      <c r="F136" s="58" t="s">
        <v>2355</v>
      </c>
      <c r="G136" s="263" t="s">
        <v>756</v>
      </c>
      <c r="H136" s="58" t="s">
        <v>530</v>
      </c>
      <c r="J136" s="263" t="s">
        <v>1084</v>
      </c>
      <c r="K136" s="58" t="s">
        <v>757</v>
      </c>
      <c r="L136" s="280" t="str">
        <f t="shared" ca="1" si="20"/>
        <v>…</v>
      </c>
      <c r="M136" s="58" t="str">
        <f t="shared" ca="1" si="9"/>
        <v>…</v>
      </c>
      <c r="Q136" s="263" t="s">
        <v>2369</v>
      </c>
    </row>
    <row r="137" spans="1:17" ht="12.75" customHeight="1">
      <c r="A137" s="277" t="s">
        <v>2699</v>
      </c>
      <c r="B137" s="277" t="s">
        <v>2377</v>
      </c>
      <c r="C137" s="277" t="s">
        <v>96</v>
      </c>
      <c r="D137" s="58" t="str">
        <f t="shared" si="18"/>
        <v>Latvia</v>
      </c>
      <c r="E137" s="58">
        <f t="shared" si="19"/>
        <v>2015</v>
      </c>
      <c r="F137" s="58" t="s">
        <v>2356</v>
      </c>
      <c r="G137" s="263" t="s">
        <v>610</v>
      </c>
      <c r="H137" s="58" t="s">
        <v>530</v>
      </c>
      <c r="J137" s="263" t="s">
        <v>1084</v>
      </c>
      <c r="K137" s="58" t="s">
        <v>757</v>
      </c>
      <c r="L137" s="280" t="str">
        <f t="shared" ca="1" si="20"/>
        <v>…</v>
      </c>
      <c r="M137" s="58" t="str">
        <f t="shared" ca="1" si="9"/>
        <v>…</v>
      </c>
      <c r="Q137" s="263" t="s">
        <v>2370</v>
      </c>
    </row>
    <row r="138" spans="1:17" ht="12.75" customHeight="1">
      <c r="A138" s="277" t="s">
        <v>2699</v>
      </c>
      <c r="B138" s="277" t="s">
        <v>1639</v>
      </c>
      <c r="C138" s="277" t="s">
        <v>100</v>
      </c>
      <c r="D138" s="58" t="str">
        <f t="shared" si="18"/>
        <v>Latvia</v>
      </c>
      <c r="E138" s="58">
        <f t="shared" si="19"/>
        <v>2015</v>
      </c>
      <c r="F138" s="58" t="s">
        <v>2357</v>
      </c>
      <c r="G138" s="263" t="s">
        <v>623</v>
      </c>
      <c r="H138" s="58" t="s">
        <v>530</v>
      </c>
      <c r="J138" s="263" t="s">
        <v>1084</v>
      </c>
      <c r="K138" s="58" t="s">
        <v>757</v>
      </c>
      <c r="L138" s="280" t="str">
        <f t="shared" ca="1" si="20"/>
        <v>…</v>
      </c>
      <c r="M138" s="58" t="str">
        <f t="shared" ca="1" si="9"/>
        <v>…</v>
      </c>
      <c r="Q138" s="263" t="s">
        <v>2371</v>
      </c>
    </row>
    <row r="139" spans="1:17" ht="12.75" customHeight="1">
      <c r="A139" s="277" t="s">
        <v>2699</v>
      </c>
      <c r="B139" s="277" t="s">
        <v>1640</v>
      </c>
      <c r="C139" s="277" t="s">
        <v>104</v>
      </c>
      <c r="D139" s="58" t="str">
        <f t="shared" si="18"/>
        <v>Latvia</v>
      </c>
      <c r="E139" s="58">
        <f t="shared" si="19"/>
        <v>2015</v>
      </c>
      <c r="F139" s="58" t="s">
        <v>2358</v>
      </c>
      <c r="G139" s="263" t="s">
        <v>635</v>
      </c>
      <c r="H139" s="58" t="s">
        <v>530</v>
      </c>
      <c r="J139" s="263" t="s">
        <v>1084</v>
      </c>
      <c r="K139" s="58" t="s">
        <v>757</v>
      </c>
      <c r="L139" s="280" t="str">
        <f t="shared" ca="1" si="20"/>
        <v>…</v>
      </c>
      <c r="M139" s="58" t="str">
        <f t="shared" ca="1" si="9"/>
        <v>…</v>
      </c>
      <c r="Q139" s="263" t="s">
        <v>2372</v>
      </c>
    </row>
    <row r="140" spans="1:17" ht="12.75" customHeight="1">
      <c r="A140" s="277" t="s">
        <v>2699</v>
      </c>
      <c r="B140" s="277" t="s">
        <v>3223</v>
      </c>
      <c r="C140" s="277" t="s">
        <v>3222</v>
      </c>
      <c r="D140" s="58" t="str">
        <f t="shared" si="18"/>
        <v>Latvia</v>
      </c>
      <c r="E140" s="58">
        <f t="shared" si="19"/>
        <v>2015</v>
      </c>
      <c r="F140" s="58" t="s">
        <v>2359</v>
      </c>
      <c r="G140" s="263" t="s">
        <v>775</v>
      </c>
      <c r="H140" s="58" t="s">
        <v>530</v>
      </c>
      <c r="J140" s="263" t="s">
        <v>1084</v>
      </c>
      <c r="K140" s="58" t="s">
        <v>757</v>
      </c>
      <c r="L140" s="280" t="str">
        <f t="shared" ca="1" si="20"/>
        <v>…</v>
      </c>
      <c r="M140" s="58" t="str">
        <f t="shared" ca="1" si="9"/>
        <v>…</v>
      </c>
      <c r="Q140" s="263" t="s">
        <v>2373</v>
      </c>
    </row>
    <row r="141" spans="1:17" ht="12.75" customHeight="1">
      <c r="A141" s="277" t="s">
        <v>2699</v>
      </c>
      <c r="B141" s="277" t="s">
        <v>1643</v>
      </c>
      <c r="C141" s="277" t="s">
        <v>120</v>
      </c>
      <c r="D141" s="58" t="str">
        <f t="shared" si="18"/>
        <v>Latvia</v>
      </c>
      <c r="E141" s="58">
        <f t="shared" si="19"/>
        <v>2015</v>
      </c>
      <c r="F141" s="58" t="s">
        <v>2360</v>
      </c>
      <c r="G141" s="58" t="s">
        <v>667</v>
      </c>
      <c r="H141" s="58" t="s">
        <v>530</v>
      </c>
      <c r="J141" s="263" t="s">
        <v>1084</v>
      </c>
      <c r="K141" s="58" t="s">
        <v>757</v>
      </c>
      <c r="L141" s="280" t="str">
        <f t="shared" ca="1" si="20"/>
        <v>…</v>
      </c>
      <c r="M141" s="58" t="str">
        <f t="shared" ca="1" si="9"/>
        <v>…</v>
      </c>
      <c r="Q141" s="263" t="s">
        <v>2374</v>
      </c>
    </row>
    <row r="142" spans="1:17" ht="12.75" customHeight="1">
      <c r="A142" s="277" t="s">
        <v>2699</v>
      </c>
      <c r="B142" s="277" t="s">
        <v>2081</v>
      </c>
      <c r="C142" s="277" t="s">
        <v>2085</v>
      </c>
      <c r="D142" s="58" t="str">
        <f t="shared" si="18"/>
        <v>Latvia</v>
      </c>
      <c r="E142" s="58">
        <f t="shared" si="19"/>
        <v>2015</v>
      </c>
      <c r="F142" s="58" t="s">
        <v>2361</v>
      </c>
      <c r="G142" s="263" t="s">
        <v>677</v>
      </c>
      <c r="H142" s="58" t="s">
        <v>530</v>
      </c>
      <c r="J142" s="263" t="s">
        <v>1084</v>
      </c>
      <c r="K142" s="58" t="s">
        <v>757</v>
      </c>
      <c r="L142" s="280" t="str">
        <f t="shared" ca="1" si="20"/>
        <v>…</v>
      </c>
      <c r="M142" s="58" t="str">
        <f t="shared" ca="1" si="9"/>
        <v>…</v>
      </c>
      <c r="Q142" s="263" t="s">
        <v>2375</v>
      </c>
    </row>
    <row r="143" spans="1:17" ht="12.75" customHeight="1">
      <c r="A143" s="277" t="s">
        <v>2699</v>
      </c>
      <c r="B143" s="277" t="s">
        <v>1644</v>
      </c>
      <c r="C143" s="277" t="s">
        <v>124</v>
      </c>
      <c r="D143" s="58" t="str">
        <f t="shared" si="18"/>
        <v>Latvia</v>
      </c>
      <c r="E143" s="58">
        <f t="shared" si="19"/>
        <v>2015</v>
      </c>
      <c r="F143" s="58" t="s">
        <v>2362</v>
      </c>
      <c r="G143" s="263" t="s">
        <v>782</v>
      </c>
      <c r="H143" s="58" t="s">
        <v>530</v>
      </c>
      <c r="J143" s="263" t="s">
        <v>1084</v>
      </c>
      <c r="K143" s="58" t="s">
        <v>757</v>
      </c>
      <c r="L143" s="280" t="str">
        <f t="shared" ca="1" si="20"/>
        <v>…</v>
      </c>
      <c r="M143" s="58" t="str">
        <f t="shared" ca="1" si="9"/>
        <v>…</v>
      </c>
      <c r="Q143" s="263" t="s">
        <v>2376</v>
      </c>
    </row>
    <row r="144" spans="1:17" ht="12.75" customHeight="1">
      <c r="A144" s="277" t="s">
        <v>2699</v>
      </c>
      <c r="B144" s="277" t="s">
        <v>175</v>
      </c>
      <c r="C144" s="277" t="s">
        <v>1703</v>
      </c>
      <c r="D144" s="58" t="str">
        <f t="shared" ref="D144:D155" si="21">H$2</f>
        <v>Latvia</v>
      </c>
      <c r="E144" s="58">
        <f t="shared" si="19"/>
        <v>2015</v>
      </c>
      <c r="F144" s="58" t="s">
        <v>2378</v>
      </c>
      <c r="G144" s="263" t="s">
        <v>756</v>
      </c>
      <c r="H144" s="58" t="s">
        <v>530</v>
      </c>
      <c r="I144" s="58" t="s">
        <v>1322</v>
      </c>
      <c r="J144" s="263" t="s">
        <v>1253</v>
      </c>
      <c r="K144" s="58" t="s">
        <v>757</v>
      </c>
      <c r="L144" s="280" t="str">
        <f ca="1">IF(ISNUMBER(INDIRECT("'"&amp;A144&amp;"'!"&amp;B144)),INDIRECT("'"&amp;A144&amp;"'!"&amp;B144),"…")</f>
        <v>…</v>
      </c>
      <c r="M144" s="58" t="str">
        <f t="shared" ca="1" si="9"/>
        <v>…</v>
      </c>
      <c r="Q144" s="263" t="s">
        <v>2390</v>
      </c>
    </row>
    <row r="145" spans="1:17" ht="12.75" customHeight="1">
      <c r="A145" s="277" t="s">
        <v>2699</v>
      </c>
      <c r="B145" s="277" t="s">
        <v>179</v>
      </c>
      <c r="C145" s="277" t="s">
        <v>1704</v>
      </c>
      <c r="D145" s="58" t="str">
        <f t="shared" si="21"/>
        <v>Latvia</v>
      </c>
      <c r="E145" s="58">
        <f t="shared" si="19"/>
        <v>2015</v>
      </c>
      <c r="F145" s="58" t="s">
        <v>2379</v>
      </c>
      <c r="G145" s="263" t="s">
        <v>756</v>
      </c>
      <c r="H145" s="58" t="s">
        <v>530</v>
      </c>
      <c r="I145" s="58" t="s">
        <v>1322</v>
      </c>
      <c r="J145" s="263" t="s">
        <v>1253</v>
      </c>
      <c r="K145" s="58" t="s">
        <v>757</v>
      </c>
      <c r="L145" s="280" t="str">
        <f ca="1">IF(ISNUMBER(INDIRECT("'"&amp;A145&amp;"'!"&amp;B145)),INDIRECT("'"&amp;A145&amp;"'!"&amp;B145),"…")</f>
        <v>…</v>
      </c>
      <c r="M145" s="58" t="str">
        <f t="shared" ca="1" si="9"/>
        <v>…</v>
      </c>
      <c r="Q145" s="263" t="s">
        <v>2390</v>
      </c>
    </row>
    <row r="146" spans="1:17" ht="12.75" customHeight="1">
      <c r="A146" s="277" t="s">
        <v>2699</v>
      </c>
      <c r="B146" s="277" t="s">
        <v>183</v>
      </c>
      <c r="C146" s="277" t="s">
        <v>1705</v>
      </c>
      <c r="D146" s="58" t="str">
        <f t="shared" si="21"/>
        <v>Latvia</v>
      </c>
      <c r="E146" s="58">
        <f t="shared" si="19"/>
        <v>2015</v>
      </c>
      <c r="F146" s="58" t="s">
        <v>2380</v>
      </c>
      <c r="G146" s="263" t="s">
        <v>756</v>
      </c>
      <c r="H146" s="58" t="s">
        <v>530</v>
      </c>
      <c r="I146" s="58" t="s">
        <v>596</v>
      </c>
      <c r="J146" s="263" t="s">
        <v>1253</v>
      </c>
      <c r="K146" s="58" t="s">
        <v>757</v>
      </c>
      <c r="L146" s="280" t="str">
        <f t="shared" ref="L146:L155" ca="1" si="22">IF(ISNUMBER(INDIRECT("'"&amp;A146&amp;"'!"&amp;B146)),INDIRECT("'"&amp;A146&amp;"'!"&amp;B146),"…")</f>
        <v>…</v>
      </c>
      <c r="M146" s="58" t="str">
        <f t="shared" ca="1" si="9"/>
        <v>…</v>
      </c>
      <c r="Q146" s="263" t="s">
        <v>2391</v>
      </c>
    </row>
    <row r="147" spans="1:17" ht="12.75" customHeight="1">
      <c r="A147" s="277" t="s">
        <v>2699</v>
      </c>
      <c r="B147" s="277" t="s">
        <v>187</v>
      </c>
      <c r="C147" s="277" t="s">
        <v>1706</v>
      </c>
      <c r="D147" s="58" t="str">
        <f t="shared" si="21"/>
        <v>Latvia</v>
      </c>
      <c r="E147" s="58">
        <f t="shared" si="19"/>
        <v>2015</v>
      </c>
      <c r="F147" s="58" t="s">
        <v>2381</v>
      </c>
      <c r="G147" s="263" t="s">
        <v>756</v>
      </c>
      <c r="H147" s="58" t="s">
        <v>530</v>
      </c>
      <c r="I147" s="58" t="s">
        <v>596</v>
      </c>
      <c r="J147" s="263" t="s">
        <v>1253</v>
      </c>
      <c r="K147" s="58" t="s">
        <v>757</v>
      </c>
      <c r="L147" s="280" t="str">
        <f t="shared" ca="1" si="22"/>
        <v>…</v>
      </c>
      <c r="M147" s="58" t="str">
        <f t="shared" ca="1" si="9"/>
        <v>…</v>
      </c>
      <c r="Q147" s="263" t="s">
        <v>2391</v>
      </c>
    </row>
    <row r="148" spans="1:17" ht="12.75" customHeight="1">
      <c r="A148" s="277" t="s">
        <v>2699</v>
      </c>
      <c r="B148" s="277" t="s">
        <v>1935</v>
      </c>
      <c r="C148" s="277" t="s">
        <v>1941</v>
      </c>
      <c r="D148" s="58" t="str">
        <f t="shared" si="21"/>
        <v>Latvia</v>
      </c>
      <c r="E148" s="58">
        <f t="shared" ref="E148:E163" si="23">$H$3</f>
        <v>2015</v>
      </c>
      <c r="F148" s="58" t="s">
        <v>2382</v>
      </c>
      <c r="G148" s="263" t="s">
        <v>756</v>
      </c>
      <c r="H148" s="58" t="s">
        <v>530</v>
      </c>
      <c r="J148" s="263" t="s">
        <v>1253</v>
      </c>
      <c r="K148" s="58" t="s">
        <v>757</v>
      </c>
      <c r="L148" s="280" t="str">
        <f t="shared" ca="1" si="22"/>
        <v>…</v>
      </c>
      <c r="M148" s="58" t="str">
        <f t="shared" ca="1" si="9"/>
        <v>…</v>
      </c>
      <c r="Q148" s="263" t="s">
        <v>2392</v>
      </c>
    </row>
    <row r="149" spans="1:17" ht="12.75" customHeight="1">
      <c r="A149" s="277" t="s">
        <v>2699</v>
      </c>
      <c r="B149" s="277" t="s">
        <v>191</v>
      </c>
      <c r="C149" s="277" t="s">
        <v>2400</v>
      </c>
      <c r="D149" s="58" t="str">
        <f t="shared" si="21"/>
        <v>Latvia</v>
      </c>
      <c r="E149" s="58">
        <f t="shared" si="23"/>
        <v>2015</v>
      </c>
      <c r="F149" s="58" t="s">
        <v>2383</v>
      </c>
      <c r="G149" s="263" t="s">
        <v>610</v>
      </c>
      <c r="H149" s="58" t="s">
        <v>530</v>
      </c>
      <c r="J149" s="263" t="s">
        <v>1253</v>
      </c>
      <c r="K149" s="58" t="s">
        <v>757</v>
      </c>
      <c r="L149" s="280" t="str">
        <f t="shared" ca="1" si="22"/>
        <v>…</v>
      </c>
      <c r="M149" s="58" t="str">
        <f t="shared" ca="1" si="9"/>
        <v>…</v>
      </c>
      <c r="Q149" s="263" t="s">
        <v>2393</v>
      </c>
    </row>
    <row r="150" spans="1:17" ht="12.75" customHeight="1">
      <c r="A150" s="277" t="s">
        <v>2699</v>
      </c>
      <c r="B150" s="277" t="s">
        <v>195</v>
      </c>
      <c r="C150" s="277" t="s">
        <v>1707</v>
      </c>
      <c r="D150" s="58" t="str">
        <f t="shared" si="21"/>
        <v>Latvia</v>
      </c>
      <c r="E150" s="58">
        <f t="shared" si="23"/>
        <v>2015</v>
      </c>
      <c r="F150" s="58" t="s">
        <v>2384</v>
      </c>
      <c r="G150" s="263" t="s">
        <v>623</v>
      </c>
      <c r="H150" s="58" t="s">
        <v>530</v>
      </c>
      <c r="J150" s="263" t="s">
        <v>1253</v>
      </c>
      <c r="K150" s="58" t="s">
        <v>757</v>
      </c>
      <c r="L150" s="280" t="str">
        <f t="shared" ca="1" si="22"/>
        <v>…</v>
      </c>
      <c r="M150" s="58" t="str">
        <f t="shared" ca="1" si="9"/>
        <v>…</v>
      </c>
      <c r="Q150" s="263" t="s">
        <v>2394</v>
      </c>
    </row>
    <row r="151" spans="1:17" ht="12.75" customHeight="1">
      <c r="A151" s="277" t="s">
        <v>2699</v>
      </c>
      <c r="B151" s="277" t="s">
        <v>199</v>
      </c>
      <c r="C151" s="277" t="s">
        <v>1708</v>
      </c>
      <c r="D151" s="58" t="str">
        <f t="shared" si="21"/>
        <v>Latvia</v>
      </c>
      <c r="E151" s="58">
        <f t="shared" si="23"/>
        <v>2015</v>
      </c>
      <c r="F151" s="58" t="s">
        <v>2385</v>
      </c>
      <c r="G151" s="263" t="s">
        <v>635</v>
      </c>
      <c r="H151" s="58" t="s">
        <v>530</v>
      </c>
      <c r="J151" s="263" t="s">
        <v>1253</v>
      </c>
      <c r="K151" s="58" t="s">
        <v>757</v>
      </c>
      <c r="L151" s="280" t="str">
        <f t="shared" ca="1" si="22"/>
        <v>…</v>
      </c>
      <c r="M151" s="58" t="str">
        <f t="shared" ca="1" si="9"/>
        <v>…</v>
      </c>
      <c r="Q151" s="263" t="s">
        <v>2395</v>
      </c>
    </row>
    <row r="152" spans="1:17" ht="12.75" customHeight="1">
      <c r="A152" s="277" t="s">
        <v>2699</v>
      </c>
      <c r="B152" s="277" t="s">
        <v>202</v>
      </c>
      <c r="C152" s="277" t="s">
        <v>2437</v>
      </c>
      <c r="D152" s="58" t="str">
        <f t="shared" si="21"/>
        <v>Latvia</v>
      </c>
      <c r="E152" s="58">
        <f t="shared" si="23"/>
        <v>2015</v>
      </c>
      <c r="F152" s="58" t="s">
        <v>2386</v>
      </c>
      <c r="G152" s="263" t="s">
        <v>775</v>
      </c>
      <c r="H152" s="58" t="s">
        <v>530</v>
      </c>
      <c r="J152" s="263" t="s">
        <v>1253</v>
      </c>
      <c r="K152" s="58" t="s">
        <v>757</v>
      </c>
      <c r="L152" s="280" t="str">
        <f t="shared" ca="1" si="22"/>
        <v>…</v>
      </c>
      <c r="M152" s="58" t="str">
        <f t="shared" ca="1" si="9"/>
        <v>…</v>
      </c>
      <c r="Q152" s="263" t="s">
        <v>2396</v>
      </c>
    </row>
    <row r="153" spans="1:17" ht="12.75" customHeight="1">
      <c r="A153" s="277" t="s">
        <v>2699</v>
      </c>
      <c r="B153" s="277" t="s">
        <v>216</v>
      </c>
      <c r="C153" s="277" t="s">
        <v>1710</v>
      </c>
      <c r="D153" s="58" t="str">
        <f t="shared" si="21"/>
        <v>Latvia</v>
      </c>
      <c r="E153" s="58">
        <f t="shared" si="23"/>
        <v>2015</v>
      </c>
      <c r="F153" s="58" t="s">
        <v>2387</v>
      </c>
      <c r="G153" s="58" t="s">
        <v>667</v>
      </c>
      <c r="H153" s="58" t="s">
        <v>530</v>
      </c>
      <c r="J153" s="263" t="s">
        <v>1253</v>
      </c>
      <c r="K153" s="58" t="s">
        <v>757</v>
      </c>
      <c r="L153" s="280" t="str">
        <f t="shared" ca="1" si="22"/>
        <v>…</v>
      </c>
      <c r="M153" s="58" t="str">
        <f t="shared" ca="1" si="9"/>
        <v>…</v>
      </c>
      <c r="Q153" s="263" t="s">
        <v>2397</v>
      </c>
    </row>
    <row r="154" spans="1:17" ht="12.75" customHeight="1">
      <c r="A154" s="277" t="s">
        <v>2699</v>
      </c>
      <c r="B154" s="277" t="s">
        <v>1937</v>
      </c>
      <c r="C154" s="277" t="s">
        <v>1943</v>
      </c>
      <c r="D154" s="58" t="str">
        <f t="shared" si="21"/>
        <v>Latvia</v>
      </c>
      <c r="E154" s="58">
        <f t="shared" si="23"/>
        <v>2015</v>
      </c>
      <c r="F154" s="58" t="s">
        <v>2388</v>
      </c>
      <c r="G154" s="263" t="s">
        <v>677</v>
      </c>
      <c r="H154" s="58" t="s">
        <v>530</v>
      </c>
      <c r="J154" s="263" t="s">
        <v>1253</v>
      </c>
      <c r="K154" s="58" t="s">
        <v>757</v>
      </c>
      <c r="L154" s="280" t="str">
        <f t="shared" ca="1" si="22"/>
        <v>…</v>
      </c>
      <c r="M154" s="58" t="str">
        <f t="shared" ca="1" si="9"/>
        <v>…</v>
      </c>
      <c r="Q154" s="263" t="s">
        <v>2398</v>
      </c>
    </row>
    <row r="155" spans="1:17" ht="12.75" customHeight="1">
      <c r="A155" s="277" t="s">
        <v>2699</v>
      </c>
      <c r="B155" s="277" t="s">
        <v>220</v>
      </c>
      <c r="C155" s="277" t="s">
        <v>1711</v>
      </c>
      <c r="D155" s="58" t="str">
        <f t="shared" si="21"/>
        <v>Latvia</v>
      </c>
      <c r="E155" s="58">
        <f t="shared" si="23"/>
        <v>2015</v>
      </c>
      <c r="F155" s="58" t="s">
        <v>2389</v>
      </c>
      <c r="G155" s="263" t="s">
        <v>782</v>
      </c>
      <c r="H155" s="58" t="s">
        <v>530</v>
      </c>
      <c r="J155" s="263" t="s">
        <v>1253</v>
      </c>
      <c r="K155" s="58" t="s">
        <v>757</v>
      </c>
      <c r="L155" s="280" t="str">
        <f t="shared" ca="1" si="22"/>
        <v>…</v>
      </c>
      <c r="M155" s="58" t="str">
        <f t="shared" ca="1" si="9"/>
        <v>…</v>
      </c>
      <c r="Q155" s="263" t="s">
        <v>2399</v>
      </c>
    </row>
    <row r="156" spans="1:17" ht="12.75" customHeight="1">
      <c r="A156" s="277" t="s">
        <v>2699</v>
      </c>
      <c r="B156" s="277" t="s">
        <v>3224</v>
      </c>
      <c r="C156" s="277" t="s">
        <v>1721</v>
      </c>
      <c r="D156" s="58" t="str">
        <f t="shared" ref="D156:D167" si="24">H$2</f>
        <v>Latvia</v>
      </c>
      <c r="E156" s="58">
        <f t="shared" si="23"/>
        <v>2015</v>
      </c>
      <c r="F156" s="58" t="s">
        <v>2401</v>
      </c>
      <c r="G156" s="263" t="s">
        <v>756</v>
      </c>
      <c r="H156" s="58" t="s">
        <v>530</v>
      </c>
      <c r="I156" s="58" t="s">
        <v>1322</v>
      </c>
      <c r="J156" s="263" t="s">
        <v>2142</v>
      </c>
      <c r="K156" s="58" t="s">
        <v>757</v>
      </c>
      <c r="L156" s="280" t="str">
        <f ca="1">IF(ISNUMBER(INDIRECT("'"&amp;A156&amp;"'!"&amp;B156)),INDIRECT("'"&amp;A156&amp;"'!"&amp;B156),"…")</f>
        <v>…</v>
      </c>
      <c r="M156" s="58" t="str">
        <f t="shared" ca="1" si="9"/>
        <v>…</v>
      </c>
      <c r="Q156" s="263" t="s">
        <v>2413</v>
      </c>
    </row>
    <row r="157" spans="1:17" ht="12.75" customHeight="1">
      <c r="A157" s="277" t="s">
        <v>2699</v>
      </c>
      <c r="B157" s="277" t="s">
        <v>3225</v>
      </c>
      <c r="C157" s="277" t="s">
        <v>1722</v>
      </c>
      <c r="D157" s="58" t="str">
        <f t="shared" si="24"/>
        <v>Latvia</v>
      </c>
      <c r="E157" s="58">
        <f t="shared" si="23"/>
        <v>2015</v>
      </c>
      <c r="F157" s="58" t="s">
        <v>2402</v>
      </c>
      <c r="G157" s="263" t="s">
        <v>756</v>
      </c>
      <c r="H157" s="58" t="s">
        <v>530</v>
      </c>
      <c r="I157" s="58" t="s">
        <v>1322</v>
      </c>
      <c r="J157" s="263" t="s">
        <v>2142</v>
      </c>
      <c r="K157" s="58" t="s">
        <v>757</v>
      </c>
      <c r="L157" s="280" t="str">
        <f ca="1">IF(ISNUMBER(INDIRECT("'"&amp;A157&amp;"'!"&amp;B157)),INDIRECT("'"&amp;A157&amp;"'!"&amp;B157),"…")</f>
        <v>…</v>
      </c>
      <c r="M157" s="58" t="str">
        <f t="shared" ca="1" si="9"/>
        <v>…</v>
      </c>
      <c r="Q157" s="263" t="s">
        <v>2413</v>
      </c>
    </row>
    <row r="158" spans="1:17" ht="12.75" customHeight="1">
      <c r="A158" s="277" t="s">
        <v>2699</v>
      </c>
      <c r="B158" s="277" t="s">
        <v>3226</v>
      </c>
      <c r="C158" s="277" t="s">
        <v>1723</v>
      </c>
      <c r="D158" s="58" t="str">
        <f t="shared" si="24"/>
        <v>Latvia</v>
      </c>
      <c r="E158" s="58">
        <f t="shared" si="23"/>
        <v>2015</v>
      </c>
      <c r="F158" s="58" t="s">
        <v>2403</v>
      </c>
      <c r="G158" s="263" t="s">
        <v>756</v>
      </c>
      <c r="H158" s="58" t="s">
        <v>530</v>
      </c>
      <c r="I158" s="58" t="s">
        <v>596</v>
      </c>
      <c r="J158" s="263" t="s">
        <v>2142</v>
      </c>
      <c r="K158" s="58" t="s">
        <v>757</v>
      </c>
      <c r="L158" s="280" t="str">
        <f t="shared" ref="L158:L167" ca="1" si="25">IF(ISNUMBER(INDIRECT("'"&amp;A158&amp;"'!"&amp;B158)),INDIRECT("'"&amp;A158&amp;"'!"&amp;B158),"…")</f>
        <v>…</v>
      </c>
      <c r="M158" s="58" t="str">
        <f t="shared" ca="1" si="9"/>
        <v>…</v>
      </c>
      <c r="Q158" s="263" t="s">
        <v>2414</v>
      </c>
    </row>
    <row r="159" spans="1:17" ht="12.75" customHeight="1">
      <c r="A159" s="277" t="s">
        <v>2699</v>
      </c>
      <c r="B159" s="277" t="s">
        <v>3227</v>
      </c>
      <c r="C159" s="277" t="s">
        <v>1724</v>
      </c>
      <c r="D159" s="58" t="str">
        <f t="shared" si="24"/>
        <v>Latvia</v>
      </c>
      <c r="E159" s="58">
        <f t="shared" si="23"/>
        <v>2015</v>
      </c>
      <c r="F159" s="58" t="s">
        <v>2404</v>
      </c>
      <c r="G159" s="263" t="s">
        <v>756</v>
      </c>
      <c r="H159" s="58" t="s">
        <v>530</v>
      </c>
      <c r="I159" s="58" t="s">
        <v>596</v>
      </c>
      <c r="J159" s="263" t="s">
        <v>2142</v>
      </c>
      <c r="K159" s="58" t="s">
        <v>757</v>
      </c>
      <c r="L159" s="280" t="str">
        <f t="shared" ca="1" si="25"/>
        <v>…</v>
      </c>
      <c r="M159" s="58" t="str">
        <f t="shared" ca="1" si="9"/>
        <v>…</v>
      </c>
      <c r="Q159" s="263" t="s">
        <v>2414</v>
      </c>
    </row>
    <row r="160" spans="1:17" ht="12.75" customHeight="1">
      <c r="A160" s="277" t="s">
        <v>2699</v>
      </c>
      <c r="B160" s="277" t="s">
        <v>1956</v>
      </c>
      <c r="C160" s="277" t="s">
        <v>1961</v>
      </c>
      <c r="D160" s="58" t="str">
        <f t="shared" si="24"/>
        <v>Latvia</v>
      </c>
      <c r="E160" s="58">
        <f t="shared" si="23"/>
        <v>2015</v>
      </c>
      <c r="F160" s="58" t="s">
        <v>2405</v>
      </c>
      <c r="G160" s="263" t="s">
        <v>756</v>
      </c>
      <c r="H160" s="58" t="s">
        <v>530</v>
      </c>
      <c r="J160" s="263" t="s">
        <v>2142</v>
      </c>
      <c r="K160" s="58" t="s">
        <v>757</v>
      </c>
      <c r="L160" s="280" t="str">
        <f t="shared" ca="1" si="25"/>
        <v>…</v>
      </c>
      <c r="M160" s="58" t="str">
        <f t="shared" ca="1" si="9"/>
        <v>…</v>
      </c>
      <c r="Q160" s="263" t="s">
        <v>2415</v>
      </c>
    </row>
    <row r="161" spans="1:17" ht="12.75" customHeight="1">
      <c r="A161" s="277" t="s">
        <v>2699</v>
      </c>
      <c r="B161" s="277" t="s">
        <v>3228</v>
      </c>
      <c r="C161" s="277" t="s">
        <v>3235</v>
      </c>
      <c r="D161" s="58" t="str">
        <f t="shared" si="24"/>
        <v>Latvia</v>
      </c>
      <c r="E161" s="58">
        <f t="shared" si="23"/>
        <v>2015</v>
      </c>
      <c r="F161" s="58" t="s">
        <v>2406</v>
      </c>
      <c r="G161" s="263" t="s">
        <v>610</v>
      </c>
      <c r="H161" s="58" t="s">
        <v>530</v>
      </c>
      <c r="J161" s="263" t="s">
        <v>2142</v>
      </c>
      <c r="K161" s="58" t="s">
        <v>757</v>
      </c>
      <c r="L161" s="280" t="str">
        <f t="shared" ca="1" si="25"/>
        <v>…</v>
      </c>
      <c r="M161" s="58" t="str">
        <f t="shared" ca="1" si="9"/>
        <v>…</v>
      </c>
      <c r="Q161" s="263" t="s">
        <v>2416</v>
      </c>
    </row>
    <row r="162" spans="1:17" ht="12.75" customHeight="1">
      <c r="A162" s="277" t="s">
        <v>2699</v>
      </c>
      <c r="B162" s="277" t="s">
        <v>3229</v>
      </c>
      <c r="C162" s="277" t="s">
        <v>1725</v>
      </c>
      <c r="D162" s="58" t="str">
        <f t="shared" si="24"/>
        <v>Latvia</v>
      </c>
      <c r="E162" s="58">
        <f t="shared" si="23"/>
        <v>2015</v>
      </c>
      <c r="F162" s="58" t="s">
        <v>2407</v>
      </c>
      <c r="G162" s="263" t="s">
        <v>623</v>
      </c>
      <c r="H162" s="58" t="s">
        <v>530</v>
      </c>
      <c r="J162" s="263" t="s">
        <v>2142</v>
      </c>
      <c r="K162" s="58" t="s">
        <v>757</v>
      </c>
      <c r="L162" s="280" t="str">
        <f t="shared" ca="1" si="25"/>
        <v>…</v>
      </c>
      <c r="M162" s="58" t="str">
        <f t="shared" ca="1" si="9"/>
        <v>…</v>
      </c>
      <c r="Q162" s="263" t="s">
        <v>2417</v>
      </c>
    </row>
    <row r="163" spans="1:17" ht="12.75" customHeight="1">
      <c r="A163" s="277" t="s">
        <v>2699</v>
      </c>
      <c r="B163" s="277" t="s">
        <v>3230</v>
      </c>
      <c r="C163" s="277" t="s">
        <v>1726</v>
      </c>
      <c r="D163" s="58" t="str">
        <f t="shared" si="24"/>
        <v>Latvia</v>
      </c>
      <c r="E163" s="58">
        <f t="shared" si="23"/>
        <v>2015</v>
      </c>
      <c r="F163" s="58" t="s">
        <v>2408</v>
      </c>
      <c r="G163" s="263" t="s">
        <v>635</v>
      </c>
      <c r="H163" s="58" t="s">
        <v>530</v>
      </c>
      <c r="J163" s="263" t="s">
        <v>2142</v>
      </c>
      <c r="K163" s="58" t="s">
        <v>757</v>
      </c>
      <c r="L163" s="280" t="str">
        <f t="shared" ca="1" si="25"/>
        <v>…</v>
      </c>
      <c r="M163" s="58" t="str">
        <f t="shared" ca="1" si="9"/>
        <v>…</v>
      </c>
      <c r="Q163" s="263" t="s">
        <v>2418</v>
      </c>
    </row>
    <row r="164" spans="1:17" ht="12.75" customHeight="1">
      <c r="A164" s="277" t="s">
        <v>2699</v>
      </c>
      <c r="B164" s="277" t="s">
        <v>3231</v>
      </c>
      <c r="C164" s="277" t="s">
        <v>2439</v>
      </c>
      <c r="D164" s="58" t="str">
        <f t="shared" si="24"/>
        <v>Latvia</v>
      </c>
      <c r="E164" s="58">
        <f t="shared" ref="E164:E167" si="26">$H$3</f>
        <v>2015</v>
      </c>
      <c r="F164" s="58" t="s">
        <v>2409</v>
      </c>
      <c r="G164" s="263" t="s">
        <v>775</v>
      </c>
      <c r="H164" s="58" t="s">
        <v>530</v>
      </c>
      <c r="J164" s="263" t="s">
        <v>2142</v>
      </c>
      <c r="K164" s="58" t="s">
        <v>757</v>
      </c>
      <c r="L164" s="280" t="str">
        <f t="shared" ca="1" si="25"/>
        <v>…</v>
      </c>
      <c r="M164" s="58" t="str">
        <f t="shared" ca="1" si="9"/>
        <v>…</v>
      </c>
      <c r="Q164" s="263" t="s">
        <v>2419</v>
      </c>
    </row>
    <row r="165" spans="1:17" ht="12.75" customHeight="1">
      <c r="A165" s="277" t="s">
        <v>2699</v>
      </c>
      <c r="B165" s="277" t="s">
        <v>3232</v>
      </c>
      <c r="C165" s="277" t="s">
        <v>1729</v>
      </c>
      <c r="D165" s="58" t="str">
        <f t="shared" si="24"/>
        <v>Latvia</v>
      </c>
      <c r="E165" s="58">
        <f t="shared" si="26"/>
        <v>2015</v>
      </c>
      <c r="F165" s="58" t="s">
        <v>2410</v>
      </c>
      <c r="G165" s="58" t="s">
        <v>667</v>
      </c>
      <c r="H165" s="58" t="s">
        <v>530</v>
      </c>
      <c r="J165" s="263" t="s">
        <v>2142</v>
      </c>
      <c r="K165" s="58" t="s">
        <v>757</v>
      </c>
      <c r="L165" s="280" t="str">
        <f t="shared" ca="1" si="25"/>
        <v>…</v>
      </c>
      <c r="M165" s="58" t="str">
        <f t="shared" ca="1" si="9"/>
        <v>…</v>
      </c>
      <c r="Q165" s="263" t="s">
        <v>2420</v>
      </c>
    </row>
    <row r="166" spans="1:17" ht="12.75" customHeight="1">
      <c r="A166" s="277" t="s">
        <v>2699</v>
      </c>
      <c r="B166" s="277" t="s">
        <v>3233</v>
      </c>
      <c r="C166" s="277" t="s">
        <v>1963</v>
      </c>
      <c r="D166" s="58" t="str">
        <f t="shared" si="24"/>
        <v>Latvia</v>
      </c>
      <c r="E166" s="58">
        <f t="shared" si="26"/>
        <v>2015</v>
      </c>
      <c r="F166" s="58" t="s">
        <v>2411</v>
      </c>
      <c r="G166" s="263" t="s">
        <v>677</v>
      </c>
      <c r="H166" s="58" t="s">
        <v>530</v>
      </c>
      <c r="J166" s="263" t="s">
        <v>2142</v>
      </c>
      <c r="K166" s="58" t="s">
        <v>757</v>
      </c>
      <c r="L166" s="280" t="str">
        <f t="shared" ca="1" si="25"/>
        <v>…</v>
      </c>
      <c r="M166" s="58" t="str">
        <f t="shared" ca="1" si="9"/>
        <v>…</v>
      </c>
      <c r="Q166" s="263" t="s">
        <v>2421</v>
      </c>
    </row>
    <row r="167" spans="1:17" ht="12.75" customHeight="1">
      <c r="A167" s="277" t="s">
        <v>2699</v>
      </c>
      <c r="B167" s="277" t="s">
        <v>3234</v>
      </c>
      <c r="C167" s="277" t="s">
        <v>1730</v>
      </c>
      <c r="D167" s="58" t="str">
        <f t="shared" si="24"/>
        <v>Latvia</v>
      </c>
      <c r="E167" s="58">
        <f t="shared" si="26"/>
        <v>2015</v>
      </c>
      <c r="F167" s="58" t="s">
        <v>2412</v>
      </c>
      <c r="G167" s="263" t="s">
        <v>782</v>
      </c>
      <c r="H167" s="58" t="s">
        <v>530</v>
      </c>
      <c r="J167" s="263" t="s">
        <v>2142</v>
      </c>
      <c r="K167" s="58" t="s">
        <v>757</v>
      </c>
      <c r="L167" s="280" t="str">
        <f t="shared" ca="1" si="25"/>
        <v>…</v>
      </c>
      <c r="M167" s="58" t="str">
        <f t="shared" ca="1" si="9"/>
        <v>…</v>
      </c>
      <c r="Q167" s="263" t="s">
        <v>2422</v>
      </c>
    </row>
    <row r="168" spans="1:17" ht="12.75" customHeight="1">
      <c r="A168" s="277" t="s">
        <v>2699</v>
      </c>
      <c r="B168" s="277" t="s">
        <v>3209</v>
      </c>
      <c r="C168" s="277"/>
      <c r="D168" s="58" t="str">
        <f t="shared" si="6"/>
        <v>Latvia</v>
      </c>
      <c r="E168" s="58">
        <f t="shared" si="8"/>
        <v>2015</v>
      </c>
      <c r="F168" s="58" t="s">
        <v>2135</v>
      </c>
      <c r="G168" s="263" t="s">
        <v>2141</v>
      </c>
      <c r="H168" s="58" t="s">
        <v>530</v>
      </c>
      <c r="J168" s="58" t="s">
        <v>1031</v>
      </c>
      <c r="K168" s="58" t="s">
        <v>757</v>
      </c>
      <c r="L168" s="280">
        <f t="shared" ref="L168:L198" ca="1" si="27">IF(ISNUMBER(INDIRECT("'"&amp;A168&amp;"'!"&amp;B168)),INDIRECT("'"&amp;A168&amp;"'!"&amp;B168),"…")</f>
        <v>26.5</v>
      </c>
      <c r="Q168" s="263" t="s">
        <v>2424</v>
      </c>
    </row>
    <row r="169" spans="1:17" ht="12.75" customHeight="1">
      <c r="A169" s="277" t="s">
        <v>2699</v>
      </c>
      <c r="B169" s="277" t="s">
        <v>3210</v>
      </c>
      <c r="C169" s="277"/>
      <c r="D169" s="58" t="str">
        <f t="shared" si="6"/>
        <v>Latvia</v>
      </c>
      <c r="E169" s="58">
        <f t="shared" si="8"/>
        <v>2015</v>
      </c>
      <c r="F169" s="58" t="s">
        <v>2136</v>
      </c>
      <c r="G169" s="263" t="s">
        <v>2141</v>
      </c>
      <c r="H169" s="58" t="s">
        <v>530</v>
      </c>
      <c r="J169" s="58" t="s">
        <v>785</v>
      </c>
      <c r="K169" s="58" t="s">
        <v>757</v>
      </c>
      <c r="L169" s="280">
        <f t="shared" ca="1" si="27"/>
        <v>2550.4617599999992</v>
      </c>
      <c r="Q169" s="263" t="s">
        <v>2431</v>
      </c>
    </row>
    <row r="170" spans="1:17" ht="12.75" customHeight="1">
      <c r="A170" s="277" t="s">
        <v>2699</v>
      </c>
      <c r="B170" s="277" t="s">
        <v>3211</v>
      </c>
      <c r="C170" s="277"/>
      <c r="D170" s="58" t="str">
        <f t="shared" ref="D170" si="28">H$2</f>
        <v>Latvia</v>
      </c>
      <c r="E170" s="58">
        <f t="shared" ref="E170" si="29">$H$3</f>
        <v>2015</v>
      </c>
      <c r="F170" s="263" t="s">
        <v>3237</v>
      </c>
      <c r="G170" s="263" t="s">
        <v>2141</v>
      </c>
      <c r="H170" s="58" t="s">
        <v>530</v>
      </c>
      <c r="J170" s="58" t="s">
        <v>3236</v>
      </c>
      <c r="K170" s="58" t="s">
        <v>757</v>
      </c>
      <c r="L170" s="280">
        <f t="shared" ca="1" si="27"/>
        <v>0</v>
      </c>
      <c r="Q170" s="263" t="s">
        <v>3238</v>
      </c>
    </row>
    <row r="171" spans="1:17" ht="12.75" customHeight="1">
      <c r="A171" s="277" t="s">
        <v>2699</v>
      </c>
      <c r="B171" s="277" t="s">
        <v>3212</v>
      </c>
      <c r="C171" s="277"/>
      <c r="D171" s="58" t="str">
        <f t="shared" si="6"/>
        <v>Latvia</v>
      </c>
      <c r="E171" s="58">
        <f t="shared" si="8"/>
        <v>2015</v>
      </c>
      <c r="F171" s="58" t="s">
        <v>2137</v>
      </c>
      <c r="G171" s="263" t="s">
        <v>2141</v>
      </c>
      <c r="H171" s="58" t="s">
        <v>530</v>
      </c>
      <c r="J171" s="58" t="s">
        <v>1272</v>
      </c>
      <c r="K171" s="58" t="s">
        <v>757</v>
      </c>
      <c r="L171" s="280">
        <f t="shared" ca="1" si="27"/>
        <v>52.899000000000001</v>
      </c>
      <c r="Q171" s="263" t="s">
        <v>2432</v>
      </c>
    </row>
    <row r="172" spans="1:17" ht="12.75" customHeight="1">
      <c r="A172" s="277" t="s">
        <v>2699</v>
      </c>
      <c r="B172" s="277" t="s">
        <v>3239</v>
      </c>
      <c r="C172" s="277"/>
      <c r="D172" s="58" t="str">
        <f t="shared" si="6"/>
        <v>Latvia</v>
      </c>
      <c r="E172" s="58">
        <f t="shared" si="8"/>
        <v>2015</v>
      </c>
      <c r="F172" s="58" t="s">
        <v>2138</v>
      </c>
      <c r="G172" s="263" t="s">
        <v>2141</v>
      </c>
      <c r="H172" s="58" t="s">
        <v>530</v>
      </c>
      <c r="J172" s="58" t="s">
        <v>1084</v>
      </c>
      <c r="K172" s="58" t="s">
        <v>757</v>
      </c>
      <c r="L172" s="280">
        <f t="shared" ca="1" si="27"/>
        <v>0</v>
      </c>
      <c r="Q172" s="263" t="s">
        <v>2433</v>
      </c>
    </row>
    <row r="173" spans="1:17" ht="12.75" customHeight="1">
      <c r="A173" s="277" t="s">
        <v>2699</v>
      </c>
      <c r="B173" s="277" t="s">
        <v>3240</v>
      </c>
      <c r="C173" s="277"/>
      <c r="D173" s="58" t="str">
        <f t="shared" si="6"/>
        <v>Latvia</v>
      </c>
      <c r="E173" s="58">
        <f t="shared" si="8"/>
        <v>2015</v>
      </c>
      <c r="F173" s="58" t="s">
        <v>2139</v>
      </c>
      <c r="G173" s="263" t="s">
        <v>2141</v>
      </c>
      <c r="H173" s="58" t="s">
        <v>530</v>
      </c>
      <c r="J173" s="58" t="s">
        <v>1253</v>
      </c>
      <c r="K173" s="58" t="s">
        <v>757</v>
      </c>
      <c r="L173" s="280">
        <f t="shared" ca="1" si="27"/>
        <v>0</v>
      </c>
      <c r="Q173" s="263" t="s">
        <v>2434</v>
      </c>
    </row>
    <row r="174" spans="1:17" ht="12.75" customHeight="1">
      <c r="A174" s="277" t="s">
        <v>2699</v>
      </c>
      <c r="B174" s="277" t="s">
        <v>3241</v>
      </c>
      <c r="C174" s="277"/>
      <c r="D174" s="58" t="str">
        <f t="shared" si="6"/>
        <v>Latvia</v>
      </c>
      <c r="E174" s="58">
        <f t="shared" si="8"/>
        <v>2015</v>
      </c>
      <c r="F174" s="58" t="s">
        <v>2140</v>
      </c>
      <c r="G174" s="263" t="s">
        <v>2141</v>
      </c>
      <c r="H174" s="58" t="s">
        <v>530</v>
      </c>
      <c r="J174" s="58" t="s">
        <v>2142</v>
      </c>
      <c r="K174" s="58" t="s">
        <v>757</v>
      </c>
      <c r="L174" s="280">
        <f t="shared" ca="1" si="27"/>
        <v>0</v>
      </c>
      <c r="Q174" s="263" t="s">
        <v>2435</v>
      </c>
    </row>
    <row r="175" spans="1:17" ht="12.75" customHeight="1">
      <c r="A175" s="277" t="s">
        <v>2699</v>
      </c>
      <c r="B175" s="277" t="s">
        <v>755</v>
      </c>
      <c r="C175" s="277"/>
      <c r="D175" s="58" t="str">
        <f t="shared" si="6"/>
        <v>Latvia</v>
      </c>
      <c r="E175" s="58">
        <f t="shared" si="8"/>
        <v>2015</v>
      </c>
      <c r="F175" s="58" t="s">
        <v>2143</v>
      </c>
      <c r="G175" s="263" t="s">
        <v>2149</v>
      </c>
      <c r="H175" s="58" t="s">
        <v>530</v>
      </c>
      <c r="J175" s="58" t="s">
        <v>1031</v>
      </c>
      <c r="K175" s="58" t="s">
        <v>2423</v>
      </c>
      <c r="L175" s="280">
        <f t="shared" ca="1" si="27"/>
        <v>0</v>
      </c>
      <c r="Q175" s="263" t="s">
        <v>2425</v>
      </c>
    </row>
    <row r="176" spans="1:17" ht="12.75" customHeight="1">
      <c r="A176" s="277" t="s">
        <v>2699</v>
      </c>
      <c r="B176" s="277" t="s">
        <v>603</v>
      </c>
      <c r="C176" s="277"/>
      <c r="D176" s="58" t="str">
        <f t="shared" si="6"/>
        <v>Latvia</v>
      </c>
      <c r="E176" s="58">
        <f t="shared" si="8"/>
        <v>2015</v>
      </c>
      <c r="F176" s="58" t="s">
        <v>2144</v>
      </c>
      <c r="G176" s="263" t="s">
        <v>2149</v>
      </c>
      <c r="H176" s="58" t="s">
        <v>530</v>
      </c>
      <c r="J176" s="58" t="s">
        <v>785</v>
      </c>
      <c r="K176" s="58" t="s">
        <v>2423</v>
      </c>
      <c r="L176" s="280" t="str">
        <f t="shared" ca="1" si="27"/>
        <v>…</v>
      </c>
      <c r="Q176" s="263" t="s">
        <v>2426</v>
      </c>
    </row>
    <row r="177" spans="1:17" ht="12.75" customHeight="1">
      <c r="A177" s="277" t="s">
        <v>2699</v>
      </c>
      <c r="B177" s="277" t="s">
        <v>812</v>
      </c>
      <c r="C177" s="277"/>
      <c r="D177" s="58" t="str">
        <f t="shared" si="6"/>
        <v>Latvia</v>
      </c>
      <c r="E177" s="58">
        <f t="shared" ref="E177" si="30">$H$3</f>
        <v>2015</v>
      </c>
      <c r="F177" s="263" t="s">
        <v>3242</v>
      </c>
      <c r="G177" s="263" t="s">
        <v>2149</v>
      </c>
      <c r="H177" s="58" t="s">
        <v>530</v>
      </c>
      <c r="J177" s="263" t="s">
        <v>3236</v>
      </c>
      <c r="K177" s="58" t="s">
        <v>2423</v>
      </c>
      <c r="L177" s="280">
        <f t="shared" ca="1" si="27"/>
        <v>1</v>
      </c>
      <c r="Q177" s="263" t="s">
        <v>3243</v>
      </c>
    </row>
    <row r="178" spans="1:17" ht="12.75" customHeight="1">
      <c r="A178" s="277" t="s">
        <v>2699</v>
      </c>
      <c r="B178" s="277" t="s">
        <v>991</v>
      </c>
      <c r="C178" s="277"/>
      <c r="D178" s="58" t="str">
        <f t="shared" si="6"/>
        <v>Latvia</v>
      </c>
      <c r="E178" s="58">
        <f t="shared" si="8"/>
        <v>2015</v>
      </c>
      <c r="F178" s="58" t="s">
        <v>2145</v>
      </c>
      <c r="G178" s="263" t="s">
        <v>2149</v>
      </c>
      <c r="H178" s="58" t="s">
        <v>530</v>
      </c>
      <c r="J178" s="58" t="s">
        <v>1272</v>
      </c>
      <c r="K178" s="58" t="s">
        <v>2423</v>
      </c>
      <c r="L178" s="280">
        <f t="shared" ca="1" si="27"/>
        <v>0</v>
      </c>
      <c r="Q178" s="263" t="s">
        <v>2427</v>
      </c>
    </row>
    <row r="179" spans="1:17" ht="12.75" customHeight="1">
      <c r="A179" s="277" t="s">
        <v>2699</v>
      </c>
      <c r="B179" s="277" t="s">
        <v>1634</v>
      </c>
      <c r="C179" s="277"/>
      <c r="D179" s="58" t="str">
        <f t="shared" si="6"/>
        <v>Latvia</v>
      </c>
      <c r="E179" s="58">
        <f t="shared" si="8"/>
        <v>2015</v>
      </c>
      <c r="F179" s="58" t="s">
        <v>2146</v>
      </c>
      <c r="G179" s="263" t="s">
        <v>2149</v>
      </c>
      <c r="H179" s="58" t="s">
        <v>530</v>
      </c>
      <c r="J179" s="58" t="s">
        <v>1084</v>
      </c>
      <c r="K179" s="58" t="s">
        <v>2423</v>
      </c>
      <c r="L179" s="280">
        <f t="shared" ca="1" si="27"/>
        <v>1</v>
      </c>
      <c r="Q179" s="263" t="s">
        <v>2428</v>
      </c>
    </row>
    <row r="180" spans="1:17" ht="12.75" customHeight="1">
      <c r="A180" s="277" t="s">
        <v>2699</v>
      </c>
      <c r="B180" s="277" t="s">
        <v>167</v>
      </c>
      <c r="C180" s="277"/>
      <c r="D180" s="58" t="str">
        <f t="shared" si="6"/>
        <v>Latvia</v>
      </c>
      <c r="E180" s="58">
        <f t="shared" si="8"/>
        <v>2015</v>
      </c>
      <c r="F180" s="58" t="s">
        <v>2147</v>
      </c>
      <c r="G180" s="263" t="s">
        <v>2149</v>
      </c>
      <c r="H180" s="58" t="s">
        <v>530</v>
      </c>
      <c r="J180" s="58" t="s">
        <v>1253</v>
      </c>
      <c r="K180" s="58" t="s">
        <v>2423</v>
      </c>
      <c r="L180" s="280">
        <f t="shared" ca="1" si="27"/>
        <v>1</v>
      </c>
      <c r="Q180" s="263" t="s">
        <v>2429</v>
      </c>
    </row>
    <row r="181" spans="1:17" ht="12.75" customHeight="1">
      <c r="A181" s="277" t="s">
        <v>2699</v>
      </c>
      <c r="B181" s="277" t="s">
        <v>3244</v>
      </c>
      <c r="C181" s="277"/>
      <c r="D181" s="58" t="str">
        <f t="shared" si="6"/>
        <v>Latvia</v>
      </c>
      <c r="E181" s="58">
        <f t="shared" si="8"/>
        <v>2015</v>
      </c>
      <c r="F181" s="58" t="s">
        <v>2148</v>
      </c>
      <c r="G181" s="263" t="s">
        <v>2149</v>
      </c>
      <c r="H181" s="58" t="s">
        <v>530</v>
      </c>
      <c r="J181" s="58" t="s">
        <v>2142</v>
      </c>
      <c r="K181" s="58" t="s">
        <v>2423</v>
      </c>
      <c r="L181" s="280">
        <f t="shared" ca="1" si="27"/>
        <v>1</v>
      </c>
      <c r="Q181" s="263" t="s">
        <v>2430</v>
      </c>
    </row>
    <row r="182" spans="1:17" ht="12.75" customHeight="1">
      <c r="A182" s="277" t="s">
        <v>2699</v>
      </c>
      <c r="B182" s="277" t="s">
        <v>2150</v>
      </c>
      <c r="C182" s="277"/>
      <c r="D182" s="58" t="str">
        <f t="shared" si="6"/>
        <v>Latvia</v>
      </c>
      <c r="E182" s="58">
        <f t="shared" si="8"/>
        <v>2015</v>
      </c>
      <c r="F182" s="58" t="s">
        <v>2298</v>
      </c>
      <c r="G182" s="263" t="s">
        <v>756</v>
      </c>
      <c r="H182" s="58" t="s">
        <v>530</v>
      </c>
      <c r="I182" s="58" t="s">
        <v>1322</v>
      </c>
      <c r="J182" s="58" t="s">
        <v>1031</v>
      </c>
      <c r="K182" s="58" t="s">
        <v>2423</v>
      </c>
      <c r="L182" s="280">
        <f t="shared" ca="1" si="27"/>
        <v>1</v>
      </c>
      <c r="Q182" s="263" t="s">
        <v>2167</v>
      </c>
    </row>
    <row r="183" spans="1:17" ht="12.75" customHeight="1">
      <c r="A183" s="277" t="s">
        <v>2699</v>
      </c>
      <c r="B183" s="277" t="s">
        <v>2151</v>
      </c>
      <c r="C183" s="277"/>
      <c r="D183" s="58" t="str">
        <f t="shared" si="6"/>
        <v>Latvia</v>
      </c>
      <c r="E183" s="58">
        <f t="shared" si="8"/>
        <v>2015</v>
      </c>
      <c r="F183" s="58" t="s">
        <v>2157</v>
      </c>
      <c r="G183" s="263" t="s">
        <v>756</v>
      </c>
      <c r="H183" s="58" t="s">
        <v>530</v>
      </c>
      <c r="I183" s="58" t="s">
        <v>1322</v>
      </c>
      <c r="J183" s="58" t="s">
        <v>1031</v>
      </c>
      <c r="K183" s="58" t="s">
        <v>2423</v>
      </c>
      <c r="L183" s="280">
        <f t="shared" ca="1" si="27"/>
        <v>0</v>
      </c>
      <c r="Q183" s="263" t="s">
        <v>2167</v>
      </c>
    </row>
    <row r="184" spans="1:17" ht="12.75" customHeight="1">
      <c r="A184" s="277" t="s">
        <v>2699</v>
      </c>
      <c r="B184" s="277" t="s">
        <v>3213</v>
      </c>
      <c r="C184" s="277"/>
      <c r="D184" s="58" t="str">
        <f t="shared" si="6"/>
        <v>Latvia</v>
      </c>
      <c r="E184" s="58">
        <f t="shared" si="8"/>
        <v>2015</v>
      </c>
      <c r="F184" s="58" t="s">
        <v>2322</v>
      </c>
      <c r="G184" s="263" t="s">
        <v>756</v>
      </c>
      <c r="H184" s="58" t="s">
        <v>530</v>
      </c>
      <c r="I184" s="58" t="s">
        <v>596</v>
      </c>
      <c r="J184" s="58" t="s">
        <v>1031</v>
      </c>
      <c r="K184" s="58" t="s">
        <v>2423</v>
      </c>
      <c r="L184" s="280">
        <f t="shared" ca="1" si="27"/>
        <v>0</v>
      </c>
      <c r="Q184" s="263" t="s">
        <v>2168</v>
      </c>
    </row>
    <row r="185" spans="1:17" ht="12.75" customHeight="1">
      <c r="A185" s="277" t="s">
        <v>2699</v>
      </c>
      <c r="B185" s="277" t="s">
        <v>2152</v>
      </c>
      <c r="C185" s="277"/>
      <c r="D185" s="58" t="str">
        <f t="shared" si="6"/>
        <v>Latvia</v>
      </c>
      <c r="E185" s="58">
        <f t="shared" si="8"/>
        <v>2015</v>
      </c>
      <c r="F185" s="58" t="s">
        <v>2158</v>
      </c>
      <c r="G185" s="263" t="s">
        <v>756</v>
      </c>
      <c r="H185" s="58" t="s">
        <v>530</v>
      </c>
      <c r="I185" s="58" t="s">
        <v>596</v>
      </c>
      <c r="J185" s="58" t="s">
        <v>1031</v>
      </c>
      <c r="K185" s="58" t="s">
        <v>2423</v>
      </c>
      <c r="L185" s="280">
        <f t="shared" ca="1" si="27"/>
        <v>0</v>
      </c>
      <c r="Q185" s="263" t="s">
        <v>2168</v>
      </c>
    </row>
    <row r="186" spans="1:17" ht="12.75" customHeight="1">
      <c r="A186" s="277" t="s">
        <v>2699</v>
      </c>
      <c r="B186" s="277" t="s">
        <v>2153</v>
      </c>
      <c r="C186" s="277"/>
      <c r="D186" s="58" t="str">
        <f t="shared" si="6"/>
        <v>Latvia</v>
      </c>
      <c r="E186" s="58">
        <f t="shared" si="8"/>
        <v>2015</v>
      </c>
      <c r="F186" s="58" t="s">
        <v>2159</v>
      </c>
      <c r="G186" s="263" t="s">
        <v>756</v>
      </c>
      <c r="H186" s="58" t="s">
        <v>530</v>
      </c>
      <c r="J186" s="58" t="s">
        <v>1031</v>
      </c>
      <c r="K186" s="58" t="s">
        <v>2423</v>
      </c>
      <c r="L186" s="280">
        <f t="shared" ca="1" si="27"/>
        <v>0</v>
      </c>
      <c r="Q186" s="263" t="s">
        <v>2169</v>
      </c>
    </row>
    <row r="187" spans="1:17" ht="12.75" customHeight="1">
      <c r="A187" s="277" t="s">
        <v>2699</v>
      </c>
      <c r="B187" s="277" t="s">
        <v>2154</v>
      </c>
      <c r="C187" s="277"/>
      <c r="D187" s="58" t="str">
        <f t="shared" si="6"/>
        <v>Latvia</v>
      </c>
      <c r="E187" s="58">
        <f t="shared" si="8"/>
        <v>2015</v>
      </c>
      <c r="F187" s="58" t="s">
        <v>2160</v>
      </c>
      <c r="G187" s="263" t="s">
        <v>610</v>
      </c>
      <c r="H187" s="58" t="s">
        <v>530</v>
      </c>
      <c r="J187" s="58" t="s">
        <v>1031</v>
      </c>
      <c r="K187" s="58" t="s">
        <v>2423</v>
      </c>
      <c r="L187" s="280">
        <f t="shared" ca="1" si="27"/>
        <v>0</v>
      </c>
      <c r="Q187" s="263" t="s">
        <v>2170</v>
      </c>
    </row>
    <row r="188" spans="1:17" ht="12.75" customHeight="1">
      <c r="A188" s="277" t="s">
        <v>2699</v>
      </c>
      <c r="B188" s="277" t="s">
        <v>3214</v>
      </c>
      <c r="C188" s="277"/>
      <c r="D188" s="58" t="str">
        <f t="shared" si="6"/>
        <v>Latvia</v>
      </c>
      <c r="E188" s="58">
        <f t="shared" si="8"/>
        <v>2015</v>
      </c>
      <c r="F188" s="58" t="s">
        <v>2161</v>
      </c>
      <c r="G188" s="263" t="s">
        <v>623</v>
      </c>
      <c r="H188" s="58" t="s">
        <v>530</v>
      </c>
      <c r="J188" s="58" t="s">
        <v>1031</v>
      </c>
      <c r="K188" s="58" t="s">
        <v>2423</v>
      </c>
      <c r="L188" s="280">
        <f t="shared" ca="1" si="27"/>
        <v>0</v>
      </c>
      <c r="Q188" s="263" t="s">
        <v>2171</v>
      </c>
    </row>
    <row r="189" spans="1:17" ht="12.75" customHeight="1">
      <c r="A189" s="277" t="s">
        <v>2699</v>
      </c>
      <c r="B189" s="277" t="s">
        <v>3215</v>
      </c>
      <c r="C189" s="277"/>
      <c r="D189" s="58" t="str">
        <f t="shared" si="6"/>
        <v>Latvia</v>
      </c>
      <c r="E189" s="58">
        <f t="shared" si="8"/>
        <v>2015</v>
      </c>
      <c r="F189" s="58" t="s">
        <v>2162</v>
      </c>
      <c r="G189" s="263" t="s">
        <v>635</v>
      </c>
      <c r="H189" s="58" t="s">
        <v>530</v>
      </c>
      <c r="J189" s="58" t="s">
        <v>1031</v>
      </c>
      <c r="K189" s="58" t="s">
        <v>2423</v>
      </c>
      <c r="L189" s="280">
        <f t="shared" ca="1" si="27"/>
        <v>0</v>
      </c>
      <c r="Q189" s="263" t="s">
        <v>2172</v>
      </c>
    </row>
    <row r="190" spans="1:17" ht="12.75" customHeight="1">
      <c r="A190" s="277" t="s">
        <v>2699</v>
      </c>
      <c r="B190" s="277" t="s">
        <v>3216</v>
      </c>
      <c r="C190" s="277"/>
      <c r="D190" s="58" t="str">
        <f t="shared" si="6"/>
        <v>Latvia</v>
      </c>
      <c r="E190" s="58">
        <f t="shared" si="8"/>
        <v>2015</v>
      </c>
      <c r="F190" s="58" t="s">
        <v>2163</v>
      </c>
      <c r="G190" s="263" t="s">
        <v>775</v>
      </c>
      <c r="H190" s="58" t="s">
        <v>530</v>
      </c>
      <c r="J190" s="58" t="s">
        <v>1031</v>
      </c>
      <c r="K190" s="58" t="s">
        <v>2423</v>
      </c>
      <c r="L190" s="280">
        <f t="shared" ca="1" si="27"/>
        <v>0</v>
      </c>
      <c r="Q190" s="263" t="s">
        <v>2173</v>
      </c>
    </row>
    <row r="191" spans="1:17" ht="12.75" customHeight="1">
      <c r="A191" s="277" t="s">
        <v>2699</v>
      </c>
      <c r="B191" s="277" t="s">
        <v>3217</v>
      </c>
      <c r="C191" s="277"/>
      <c r="D191" s="58" t="str">
        <f t="shared" si="6"/>
        <v>Latvia</v>
      </c>
      <c r="E191" s="58">
        <f t="shared" si="8"/>
        <v>2015</v>
      </c>
      <c r="F191" s="58" t="s">
        <v>2164</v>
      </c>
      <c r="G191" s="58" t="s">
        <v>667</v>
      </c>
      <c r="H191" s="58" t="s">
        <v>530</v>
      </c>
      <c r="J191" s="58" t="s">
        <v>1031</v>
      </c>
      <c r="K191" s="58" t="s">
        <v>2423</v>
      </c>
      <c r="L191" s="280">
        <f t="shared" ca="1" si="27"/>
        <v>0</v>
      </c>
      <c r="Q191" s="263" t="s">
        <v>2174</v>
      </c>
    </row>
    <row r="192" spans="1:17" ht="12.75" customHeight="1">
      <c r="A192" s="277" t="s">
        <v>2699</v>
      </c>
      <c r="B192" s="277" t="s">
        <v>3218</v>
      </c>
      <c r="C192" s="277"/>
      <c r="D192" s="58" t="str">
        <f t="shared" si="6"/>
        <v>Latvia</v>
      </c>
      <c r="E192" s="58">
        <f t="shared" si="8"/>
        <v>2015</v>
      </c>
      <c r="F192" s="58" t="s">
        <v>2165</v>
      </c>
      <c r="G192" s="263" t="s">
        <v>677</v>
      </c>
      <c r="H192" s="58" t="s">
        <v>530</v>
      </c>
      <c r="J192" s="58" t="s">
        <v>1031</v>
      </c>
      <c r="K192" s="58" t="s">
        <v>2423</v>
      </c>
      <c r="L192" s="280">
        <f t="shared" ca="1" si="27"/>
        <v>0</v>
      </c>
      <c r="Q192" s="263" t="s">
        <v>2175</v>
      </c>
    </row>
    <row r="193" spans="1:17" ht="12.75" customHeight="1">
      <c r="A193" s="277" t="s">
        <v>2699</v>
      </c>
      <c r="B193" s="277" t="s">
        <v>3219</v>
      </c>
      <c r="C193" s="277"/>
      <c r="D193" s="58" t="str">
        <f t="shared" si="6"/>
        <v>Latvia</v>
      </c>
      <c r="E193" s="58">
        <f t="shared" si="8"/>
        <v>2015</v>
      </c>
      <c r="F193" s="58" t="s">
        <v>2166</v>
      </c>
      <c r="G193" s="263" t="s">
        <v>782</v>
      </c>
      <c r="H193" s="58" t="s">
        <v>530</v>
      </c>
      <c r="J193" s="58" t="s">
        <v>1031</v>
      </c>
      <c r="K193" s="58" t="s">
        <v>2423</v>
      </c>
      <c r="L193" s="280">
        <f t="shared" ca="1" si="27"/>
        <v>0</v>
      </c>
      <c r="Q193" s="263" t="s">
        <v>2176</v>
      </c>
    </row>
    <row r="194" spans="1:17" ht="12.75" customHeight="1">
      <c r="A194" s="277" t="s">
        <v>2699</v>
      </c>
      <c r="B194" s="277" t="s">
        <v>626</v>
      </c>
      <c r="C194" s="277"/>
      <c r="D194" s="58" t="str">
        <f t="shared" si="6"/>
        <v>Latvia</v>
      </c>
      <c r="E194" s="58">
        <f t="shared" si="8"/>
        <v>2015</v>
      </c>
      <c r="F194" s="58" t="s">
        <v>2299</v>
      </c>
      <c r="G194" s="263" t="s">
        <v>756</v>
      </c>
      <c r="H194" s="58" t="s">
        <v>530</v>
      </c>
      <c r="I194" s="58" t="s">
        <v>1322</v>
      </c>
      <c r="J194" s="58" t="s">
        <v>2187</v>
      </c>
      <c r="K194" s="58" t="s">
        <v>2423</v>
      </c>
      <c r="L194" s="280">
        <f t="shared" ca="1" si="27"/>
        <v>0.44622641509433963</v>
      </c>
      <c r="Q194" s="263" t="s">
        <v>2188</v>
      </c>
    </row>
    <row r="195" spans="1:17" ht="12.75" customHeight="1">
      <c r="A195" s="277" t="s">
        <v>2699</v>
      </c>
      <c r="B195" s="277" t="s">
        <v>638</v>
      </c>
      <c r="C195" s="277"/>
      <c r="D195" s="58" t="str">
        <f t="shared" si="6"/>
        <v>Latvia</v>
      </c>
      <c r="E195" s="58">
        <f t="shared" si="8"/>
        <v>2015</v>
      </c>
      <c r="F195" s="58" t="s">
        <v>2177</v>
      </c>
      <c r="G195" s="263" t="s">
        <v>756</v>
      </c>
      <c r="H195" s="58" t="s">
        <v>530</v>
      </c>
      <c r="I195" s="58" t="s">
        <v>1322</v>
      </c>
      <c r="J195" s="58" t="s">
        <v>2187</v>
      </c>
      <c r="K195" s="58" t="s">
        <v>2423</v>
      </c>
      <c r="L195" s="280">
        <f t="shared" ca="1" si="27"/>
        <v>0</v>
      </c>
      <c r="Q195" s="263" t="s">
        <v>2188</v>
      </c>
    </row>
    <row r="196" spans="1:17" ht="12.75" customHeight="1">
      <c r="A196" s="277" t="s">
        <v>2699</v>
      </c>
      <c r="B196" s="277" t="s">
        <v>855</v>
      </c>
      <c r="C196" s="277"/>
      <c r="D196" s="58" t="str">
        <f t="shared" si="6"/>
        <v>Latvia</v>
      </c>
      <c r="E196" s="58">
        <f t="shared" si="8"/>
        <v>2015</v>
      </c>
      <c r="F196" s="58" t="s">
        <v>2323</v>
      </c>
      <c r="G196" s="263" t="s">
        <v>756</v>
      </c>
      <c r="H196" s="58" t="s">
        <v>530</v>
      </c>
      <c r="I196" s="58" t="s">
        <v>596</v>
      </c>
      <c r="J196" s="58" t="s">
        <v>2187</v>
      </c>
      <c r="K196" s="58" t="s">
        <v>2423</v>
      </c>
      <c r="L196" s="280">
        <f t="shared" ca="1" si="27"/>
        <v>0</v>
      </c>
      <c r="Q196" s="263" t="s">
        <v>2189</v>
      </c>
    </row>
    <row r="197" spans="1:17" ht="12.75" customHeight="1">
      <c r="A197" s="277" t="s">
        <v>2699</v>
      </c>
      <c r="B197" s="277" t="s">
        <v>657</v>
      </c>
      <c r="C197" s="277"/>
      <c r="D197" s="58" t="str">
        <f t="shared" si="6"/>
        <v>Latvia</v>
      </c>
      <c r="E197" s="58">
        <f t="shared" si="8"/>
        <v>2015</v>
      </c>
      <c r="F197" s="58" t="s">
        <v>2178</v>
      </c>
      <c r="G197" s="263" t="s">
        <v>756</v>
      </c>
      <c r="H197" s="58" t="s">
        <v>530</v>
      </c>
      <c r="I197" s="58" t="s">
        <v>596</v>
      </c>
      <c r="J197" s="58" t="s">
        <v>2187</v>
      </c>
      <c r="K197" s="58" t="s">
        <v>2423</v>
      </c>
      <c r="L197" s="280">
        <f t="shared" ca="1" si="27"/>
        <v>2.5471698113207548E-2</v>
      </c>
      <c r="Q197" s="263" t="s">
        <v>2189</v>
      </c>
    </row>
    <row r="198" spans="1:17" ht="12.75" customHeight="1">
      <c r="A198" s="277" t="s">
        <v>2699</v>
      </c>
      <c r="B198" s="277" t="s">
        <v>1853</v>
      </c>
      <c r="C198" s="277"/>
      <c r="D198" s="58" t="str">
        <f t="shared" si="6"/>
        <v>Latvia</v>
      </c>
      <c r="E198" s="58">
        <f t="shared" si="8"/>
        <v>2015</v>
      </c>
      <c r="F198" s="58" t="s">
        <v>2179</v>
      </c>
      <c r="G198" s="263" t="s">
        <v>756</v>
      </c>
      <c r="H198" s="58" t="s">
        <v>530</v>
      </c>
      <c r="J198" s="58" t="s">
        <v>2187</v>
      </c>
      <c r="K198" s="58" t="s">
        <v>2423</v>
      </c>
      <c r="L198" s="280">
        <f t="shared" ca="1" si="27"/>
        <v>0</v>
      </c>
      <c r="Q198" s="263" t="s">
        <v>2190</v>
      </c>
    </row>
    <row r="199" spans="1:17" ht="12.75" customHeight="1">
      <c r="A199" s="277" t="s">
        <v>2699</v>
      </c>
      <c r="B199" s="277" t="s">
        <v>680</v>
      </c>
      <c r="C199" s="277"/>
      <c r="D199" s="58" t="str">
        <f t="shared" si="6"/>
        <v>Latvia</v>
      </c>
      <c r="E199" s="58">
        <f t="shared" si="8"/>
        <v>2015</v>
      </c>
      <c r="F199" s="58" t="s">
        <v>2180</v>
      </c>
      <c r="G199" s="263" t="s">
        <v>610</v>
      </c>
      <c r="H199" s="58" t="s">
        <v>530</v>
      </c>
      <c r="J199" s="58" t="s">
        <v>2187</v>
      </c>
      <c r="K199" s="58" t="s">
        <v>2423</v>
      </c>
      <c r="L199" s="280">
        <f t="shared" ref="L199:L236" ca="1" si="31">IF(ISNUMBER(INDIRECT("'"&amp;A199&amp;"'!"&amp;B199)),INDIRECT("'"&amp;A199&amp;"'!"&amp;B199),"…")</f>
        <v>0.339622641509434</v>
      </c>
      <c r="Q199" s="263" t="s">
        <v>2191</v>
      </c>
    </row>
    <row r="200" spans="1:17" ht="12.75" customHeight="1">
      <c r="A200" s="277" t="s">
        <v>2699</v>
      </c>
      <c r="B200" s="277" t="s">
        <v>1854</v>
      </c>
      <c r="C200" s="277"/>
      <c r="D200" s="58" t="str">
        <f t="shared" si="6"/>
        <v>Latvia</v>
      </c>
      <c r="E200" s="58">
        <f t="shared" si="8"/>
        <v>2015</v>
      </c>
      <c r="F200" s="58" t="s">
        <v>2181</v>
      </c>
      <c r="G200" s="263" t="s">
        <v>623</v>
      </c>
      <c r="H200" s="58" t="s">
        <v>530</v>
      </c>
      <c r="J200" s="58" t="s">
        <v>2187</v>
      </c>
      <c r="K200" s="58" t="s">
        <v>2423</v>
      </c>
      <c r="L200" s="280">
        <f t="shared" ca="1" si="31"/>
        <v>9.4339622641509455E-2</v>
      </c>
      <c r="Q200" s="263" t="s">
        <v>2192</v>
      </c>
    </row>
    <row r="201" spans="1:17" ht="12.75" customHeight="1">
      <c r="A201" s="277" t="s">
        <v>2699</v>
      </c>
      <c r="B201" s="277" t="s">
        <v>694</v>
      </c>
      <c r="C201" s="277"/>
      <c r="D201" s="58" t="str">
        <f t="shared" si="6"/>
        <v>Latvia</v>
      </c>
      <c r="E201" s="58">
        <f t="shared" si="8"/>
        <v>2015</v>
      </c>
      <c r="F201" s="58" t="s">
        <v>2182</v>
      </c>
      <c r="G201" s="263" t="s">
        <v>635</v>
      </c>
      <c r="H201" s="58" t="s">
        <v>530</v>
      </c>
      <c r="J201" s="58" t="s">
        <v>2187</v>
      </c>
      <c r="K201" s="58" t="s">
        <v>2423</v>
      </c>
      <c r="L201" s="280">
        <f t="shared" ca="1" si="31"/>
        <v>9.4339622641509455E-2</v>
      </c>
      <c r="Q201" s="263" t="s">
        <v>2193</v>
      </c>
    </row>
    <row r="202" spans="1:17" ht="12.75" customHeight="1">
      <c r="A202" s="277" t="s">
        <v>2699</v>
      </c>
      <c r="B202" s="277" t="s">
        <v>866</v>
      </c>
      <c r="C202" s="277"/>
      <c r="D202" s="58" t="str">
        <f t="shared" si="6"/>
        <v>Latvia</v>
      </c>
      <c r="E202" s="58">
        <f t="shared" si="8"/>
        <v>2015</v>
      </c>
      <c r="F202" s="58" t="s">
        <v>2183</v>
      </c>
      <c r="G202" s="263" t="s">
        <v>775</v>
      </c>
      <c r="H202" s="58" t="s">
        <v>530</v>
      </c>
      <c r="J202" s="58" t="s">
        <v>2187</v>
      </c>
      <c r="K202" s="58" t="s">
        <v>2423</v>
      </c>
      <c r="L202" s="280">
        <f t="shared" ca="1" si="31"/>
        <v>0</v>
      </c>
      <c r="Q202" s="263" t="s">
        <v>2194</v>
      </c>
    </row>
    <row r="203" spans="1:17" ht="12.75" customHeight="1">
      <c r="A203" s="277" t="s">
        <v>2699</v>
      </c>
      <c r="B203" s="277" t="s">
        <v>876</v>
      </c>
      <c r="C203" s="277"/>
      <c r="D203" s="58" t="str">
        <f t="shared" si="6"/>
        <v>Latvia</v>
      </c>
      <c r="E203" s="58">
        <f t="shared" si="8"/>
        <v>2015</v>
      </c>
      <c r="F203" s="58" t="s">
        <v>2184</v>
      </c>
      <c r="G203" s="58" t="s">
        <v>667</v>
      </c>
      <c r="H203" s="58" t="s">
        <v>530</v>
      </c>
      <c r="J203" s="58" t="s">
        <v>2187</v>
      </c>
      <c r="K203" s="58" t="s">
        <v>2423</v>
      </c>
      <c r="L203" s="280">
        <f t="shared" ca="1" si="31"/>
        <v>0</v>
      </c>
      <c r="Q203" s="263" t="s">
        <v>2195</v>
      </c>
    </row>
    <row r="204" spans="1:17" ht="12.75" customHeight="1">
      <c r="A204" s="277" t="s">
        <v>2699</v>
      </c>
      <c r="B204" s="277" t="s">
        <v>1857</v>
      </c>
      <c r="C204" s="277"/>
      <c r="D204" s="58" t="str">
        <f t="shared" si="6"/>
        <v>Latvia</v>
      </c>
      <c r="E204" s="58">
        <f t="shared" si="8"/>
        <v>2015</v>
      </c>
      <c r="F204" s="58" t="s">
        <v>2185</v>
      </c>
      <c r="G204" s="263" t="s">
        <v>677</v>
      </c>
      <c r="H204" s="58" t="s">
        <v>530</v>
      </c>
      <c r="J204" s="58" t="s">
        <v>2187</v>
      </c>
      <c r="K204" s="58" t="s">
        <v>2423</v>
      </c>
      <c r="L204" s="280">
        <f t="shared" ca="1" si="31"/>
        <v>0</v>
      </c>
      <c r="Q204" s="263" t="s">
        <v>2196</v>
      </c>
    </row>
    <row r="205" spans="1:17" ht="12.75" customHeight="1">
      <c r="A205" s="277" t="s">
        <v>2699</v>
      </c>
      <c r="B205" s="277" t="s">
        <v>880</v>
      </c>
      <c r="C205" s="277"/>
      <c r="D205" s="58" t="str">
        <f t="shared" si="6"/>
        <v>Latvia</v>
      </c>
      <c r="E205" s="58">
        <f t="shared" si="8"/>
        <v>2015</v>
      </c>
      <c r="F205" s="58" t="s">
        <v>2186</v>
      </c>
      <c r="G205" s="263" t="s">
        <v>782</v>
      </c>
      <c r="H205" s="58" t="s">
        <v>530</v>
      </c>
      <c r="J205" s="58" t="s">
        <v>2187</v>
      </c>
      <c r="K205" s="58" t="s">
        <v>2423</v>
      </c>
      <c r="L205" s="280">
        <f t="shared" ca="1" si="31"/>
        <v>0</v>
      </c>
      <c r="Q205" s="263" t="s">
        <v>2197</v>
      </c>
    </row>
    <row r="206" spans="1:17" ht="12.75" customHeight="1">
      <c r="A206" s="277" t="s">
        <v>2699</v>
      </c>
      <c r="B206" s="277" t="s">
        <v>1408</v>
      </c>
      <c r="C206" s="277"/>
      <c r="D206" s="58" t="str">
        <f t="shared" ref="D206:D217" si="32">H$2</f>
        <v>Latvia</v>
      </c>
      <c r="E206" s="58">
        <f t="shared" ref="E206:E217" si="33">$H$3</f>
        <v>2015</v>
      </c>
      <c r="F206" s="58" t="s">
        <v>3245</v>
      </c>
      <c r="G206" s="263" t="s">
        <v>756</v>
      </c>
      <c r="H206" s="58" t="s">
        <v>530</v>
      </c>
      <c r="I206" s="58" t="s">
        <v>1322</v>
      </c>
      <c r="J206" s="58" t="s">
        <v>3257</v>
      </c>
      <c r="K206" s="58" t="s">
        <v>2423</v>
      </c>
      <c r="L206" s="280" t="str">
        <f t="shared" ca="1" si="31"/>
        <v>…</v>
      </c>
      <c r="Q206" s="263" t="s">
        <v>3258</v>
      </c>
    </row>
    <row r="207" spans="1:17" ht="12.75" customHeight="1">
      <c r="A207" s="277" t="s">
        <v>2699</v>
      </c>
      <c r="B207" s="277" t="s">
        <v>1411</v>
      </c>
      <c r="C207" s="277"/>
      <c r="D207" s="58" t="str">
        <f t="shared" si="32"/>
        <v>Latvia</v>
      </c>
      <c r="E207" s="58">
        <f t="shared" si="33"/>
        <v>2015</v>
      </c>
      <c r="F207" s="58" t="s">
        <v>3246</v>
      </c>
      <c r="G207" s="263" t="s">
        <v>756</v>
      </c>
      <c r="H207" s="58" t="s">
        <v>530</v>
      </c>
      <c r="I207" s="58" t="s">
        <v>1322</v>
      </c>
      <c r="J207" s="58" t="s">
        <v>3257</v>
      </c>
      <c r="K207" s="58" t="s">
        <v>2423</v>
      </c>
      <c r="L207" s="280" t="str">
        <f t="shared" ca="1" si="31"/>
        <v>…</v>
      </c>
      <c r="Q207" s="263" t="s">
        <v>3258</v>
      </c>
    </row>
    <row r="208" spans="1:17" ht="12.75" customHeight="1">
      <c r="A208" s="277" t="s">
        <v>2699</v>
      </c>
      <c r="B208" s="277" t="s">
        <v>1414</v>
      </c>
      <c r="C208" s="277"/>
      <c r="D208" s="58" t="str">
        <f t="shared" si="32"/>
        <v>Latvia</v>
      </c>
      <c r="E208" s="58">
        <f t="shared" si="33"/>
        <v>2015</v>
      </c>
      <c r="F208" s="58" t="s">
        <v>3247</v>
      </c>
      <c r="G208" s="263" t="s">
        <v>756</v>
      </c>
      <c r="H208" s="58" t="s">
        <v>530</v>
      </c>
      <c r="I208" s="58" t="s">
        <v>596</v>
      </c>
      <c r="J208" s="58" t="s">
        <v>3257</v>
      </c>
      <c r="K208" s="58" t="s">
        <v>2423</v>
      </c>
      <c r="L208" s="280" t="str">
        <f t="shared" ca="1" si="31"/>
        <v>…</v>
      </c>
      <c r="Q208" s="263" t="s">
        <v>3259</v>
      </c>
    </row>
    <row r="209" spans="1:17" ht="12.75" customHeight="1">
      <c r="A209" s="277" t="s">
        <v>2699</v>
      </c>
      <c r="B209" s="277" t="s">
        <v>1417</v>
      </c>
      <c r="C209" s="277"/>
      <c r="D209" s="58" t="str">
        <f t="shared" si="32"/>
        <v>Latvia</v>
      </c>
      <c r="E209" s="58">
        <f t="shared" si="33"/>
        <v>2015</v>
      </c>
      <c r="F209" s="58" t="s">
        <v>3248</v>
      </c>
      <c r="G209" s="263" t="s">
        <v>756</v>
      </c>
      <c r="H209" s="58" t="s">
        <v>530</v>
      </c>
      <c r="I209" s="58" t="s">
        <v>596</v>
      </c>
      <c r="J209" s="58" t="s">
        <v>3257</v>
      </c>
      <c r="K209" s="58" t="s">
        <v>2423</v>
      </c>
      <c r="L209" s="280" t="str">
        <f t="shared" ca="1" si="31"/>
        <v>…</v>
      </c>
      <c r="Q209" s="263" t="s">
        <v>3259</v>
      </c>
    </row>
    <row r="210" spans="1:17" ht="12.75" customHeight="1">
      <c r="A210" s="277" t="s">
        <v>2699</v>
      </c>
      <c r="B210" s="277" t="s">
        <v>2075</v>
      </c>
      <c r="C210" s="277"/>
      <c r="D210" s="58" t="str">
        <f t="shared" si="32"/>
        <v>Latvia</v>
      </c>
      <c r="E210" s="58">
        <f t="shared" si="33"/>
        <v>2015</v>
      </c>
      <c r="F210" s="58" t="s">
        <v>3249</v>
      </c>
      <c r="G210" s="263" t="s">
        <v>756</v>
      </c>
      <c r="H210" s="58" t="s">
        <v>530</v>
      </c>
      <c r="J210" s="58" t="s">
        <v>3257</v>
      </c>
      <c r="K210" s="58" t="s">
        <v>2423</v>
      </c>
      <c r="L210" s="280" t="str">
        <f t="shared" ca="1" si="31"/>
        <v>…</v>
      </c>
      <c r="Q210" s="263" t="s">
        <v>3260</v>
      </c>
    </row>
    <row r="211" spans="1:17" ht="12.75" customHeight="1">
      <c r="A211" s="277" t="s">
        <v>2699</v>
      </c>
      <c r="B211" s="277" t="s">
        <v>2155</v>
      </c>
      <c r="C211" s="277"/>
      <c r="D211" s="58" t="str">
        <f t="shared" si="32"/>
        <v>Latvia</v>
      </c>
      <c r="E211" s="58">
        <f t="shared" si="33"/>
        <v>2015</v>
      </c>
      <c r="F211" s="58" t="s">
        <v>3250</v>
      </c>
      <c r="G211" s="263" t="s">
        <v>610</v>
      </c>
      <c r="H211" s="58" t="s">
        <v>530</v>
      </c>
      <c r="J211" s="58" t="s">
        <v>3257</v>
      </c>
      <c r="K211" s="58" t="s">
        <v>2423</v>
      </c>
      <c r="L211" s="280" t="str">
        <f t="shared" ca="1" si="31"/>
        <v>…</v>
      </c>
      <c r="Q211" s="263" t="s">
        <v>3261</v>
      </c>
    </row>
    <row r="212" spans="1:17" ht="12.75" customHeight="1">
      <c r="A212" s="277" t="s">
        <v>2699</v>
      </c>
      <c r="B212" s="277" t="s">
        <v>1424</v>
      </c>
      <c r="C212" s="277"/>
      <c r="D212" s="58" t="str">
        <f t="shared" si="32"/>
        <v>Latvia</v>
      </c>
      <c r="E212" s="58">
        <f t="shared" si="33"/>
        <v>2015</v>
      </c>
      <c r="F212" s="58" t="s">
        <v>3251</v>
      </c>
      <c r="G212" s="263" t="s">
        <v>623</v>
      </c>
      <c r="H212" s="58" t="s">
        <v>530</v>
      </c>
      <c r="J212" s="58" t="s">
        <v>3257</v>
      </c>
      <c r="K212" s="58" t="s">
        <v>2423</v>
      </c>
      <c r="L212" s="280" t="str">
        <f t="shared" ca="1" si="31"/>
        <v>…</v>
      </c>
      <c r="Q212" s="263" t="s">
        <v>3262</v>
      </c>
    </row>
    <row r="213" spans="1:17" ht="12.75" customHeight="1">
      <c r="A213" s="277" t="s">
        <v>2699</v>
      </c>
      <c r="B213" s="277" t="s">
        <v>1427</v>
      </c>
      <c r="C213" s="277"/>
      <c r="D213" s="58" t="str">
        <f t="shared" si="32"/>
        <v>Latvia</v>
      </c>
      <c r="E213" s="58">
        <f t="shared" si="33"/>
        <v>2015</v>
      </c>
      <c r="F213" s="58" t="s">
        <v>3252</v>
      </c>
      <c r="G213" s="263" t="s">
        <v>635</v>
      </c>
      <c r="H213" s="58" t="s">
        <v>530</v>
      </c>
      <c r="J213" s="58" t="s">
        <v>3257</v>
      </c>
      <c r="K213" s="58" t="s">
        <v>2423</v>
      </c>
      <c r="L213" s="280" t="str">
        <f t="shared" ca="1" si="31"/>
        <v>…</v>
      </c>
      <c r="Q213" s="263" t="s">
        <v>3263</v>
      </c>
    </row>
    <row r="214" spans="1:17" ht="12.75" customHeight="1">
      <c r="A214" s="277" t="s">
        <v>2699</v>
      </c>
      <c r="B214" s="277" t="s">
        <v>3206</v>
      </c>
      <c r="C214" s="277"/>
      <c r="D214" s="58" t="str">
        <f t="shared" si="32"/>
        <v>Latvia</v>
      </c>
      <c r="E214" s="58">
        <f t="shared" si="33"/>
        <v>2015</v>
      </c>
      <c r="F214" s="58" t="s">
        <v>3253</v>
      </c>
      <c r="G214" s="263" t="s">
        <v>775</v>
      </c>
      <c r="H214" s="58" t="s">
        <v>530</v>
      </c>
      <c r="J214" s="58" t="s">
        <v>3257</v>
      </c>
      <c r="K214" s="58" t="s">
        <v>2423</v>
      </c>
      <c r="L214" s="280" t="str">
        <f t="shared" ca="1" si="31"/>
        <v>…</v>
      </c>
      <c r="Q214" s="263" t="s">
        <v>3264</v>
      </c>
    </row>
    <row r="215" spans="1:17" ht="12.75" customHeight="1">
      <c r="A215" s="277" t="s">
        <v>2699</v>
      </c>
      <c r="B215" s="277" t="s">
        <v>1440</v>
      </c>
      <c r="C215" s="277"/>
      <c r="D215" s="58" t="str">
        <f t="shared" si="32"/>
        <v>Latvia</v>
      </c>
      <c r="E215" s="58">
        <f t="shared" si="33"/>
        <v>2015</v>
      </c>
      <c r="F215" s="58" t="s">
        <v>3254</v>
      </c>
      <c r="G215" s="58" t="s">
        <v>667</v>
      </c>
      <c r="H215" s="58" t="s">
        <v>530</v>
      </c>
      <c r="J215" s="58" t="s">
        <v>3257</v>
      </c>
      <c r="K215" s="58" t="s">
        <v>2423</v>
      </c>
      <c r="L215" s="280" t="str">
        <f t="shared" ca="1" si="31"/>
        <v>…</v>
      </c>
      <c r="Q215" s="263" t="s">
        <v>3265</v>
      </c>
    </row>
    <row r="216" spans="1:17" ht="12.75" customHeight="1">
      <c r="A216" s="277" t="s">
        <v>2699</v>
      </c>
      <c r="B216" s="277" t="s">
        <v>2077</v>
      </c>
      <c r="C216" s="277"/>
      <c r="D216" s="58" t="str">
        <f t="shared" si="32"/>
        <v>Latvia</v>
      </c>
      <c r="E216" s="58">
        <f t="shared" si="33"/>
        <v>2015</v>
      </c>
      <c r="F216" s="58" t="s">
        <v>3255</v>
      </c>
      <c r="G216" s="263" t="s">
        <v>677</v>
      </c>
      <c r="H216" s="58" t="s">
        <v>530</v>
      </c>
      <c r="J216" s="58" t="s">
        <v>3257</v>
      </c>
      <c r="K216" s="58" t="s">
        <v>2423</v>
      </c>
      <c r="L216" s="280" t="str">
        <f t="shared" ca="1" si="31"/>
        <v>…</v>
      </c>
      <c r="Q216" s="263" t="s">
        <v>3266</v>
      </c>
    </row>
    <row r="217" spans="1:17" ht="12.75" customHeight="1">
      <c r="A217" s="277" t="s">
        <v>2699</v>
      </c>
      <c r="B217" s="277" t="s">
        <v>1444</v>
      </c>
      <c r="C217" s="277"/>
      <c r="D217" s="58" t="str">
        <f t="shared" si="32"/>
        <v>Latvia</v>
      </c>
      <c r="E217" s="58">
        <f t="shared" si="33"/>
        <v>2015</v>
      </c>
      <c r="F217" s="58" t="s">
        <v>3256</v>
      </c>
      <c r="G217" s="263" t="s">
        <v>782</v>
      </c>
      <c r="H217" s="58" t="s">
        <v>530</v>
      </c>
      <c r="J217" s="58" t="s">
        <v>3257</v>
      </c>
      <c r="K217" s="58" t="s">
        <v>2423</v>
      </c>
      <c r="L217" s="280" t="str">
        <f t="shared" ca="1" si="31"/>
        <v>…</v>
      </c>
      <c r="Q217" s="263" t="s">
        <v>3267</v>
      </c>
    </row>
    <row r="218" spans="1:17" ht="12.75" customHeight="1">
      <c r="A218" s="277" t="s">
        <v>2699</v>
      </c>
      <c r="B218" s="277" t="s">
        <v>43</v>
      </c>
      <c r="C218" s="277"/>
      <c r="D218" s="58" t="str">
        <f t="shared" si="6"/>
        <v>Latvia</v>
      </c>
      <c r="E218" s="58">
        <f t="shared" si="8"/>
        <v>2015</v>
      </c>
      <c r="F218" s="58" t="s">
        <v>2300</v>
      </c>
      <c r="G218" s="263" t="s">
        <v>756</v>
      </c>
      <c r="H218" s="58" t="s">
        <v>530</v>
      </c>
      <c r="I218" s="58" t="s">
        <v>1322</v>
      </c>
      <c r="J218" s="58" t="s">
        <v>2198</v>
      </c>
      <c r="K218" s="58" t="s">
        <v>2423</v>
      </c>
      <c r="L218" s="280">
        <f t="shared" ca="1" si="31"/>
        <v>0</v>
      </c>
      <c r="Q218" s="263" t="s">
        <v>2199</v>
      </c>
    </row>
    <row r="219" spans="1:17" ht="12.75" customHeight="1">
      <c r="A219" s="277" t="s">
        <v>2699</v>
      </c>
      <c r="B219" s="277" t="s">
        <v>46</v>
      </c>
      <c r="C219" s="277"/>
      <c r="D219" s="58" t="str">
        <f t="shared" si="6"/>
        <v>Latvia</v>
      </c>
      <c r="E219" s="58">
        <f t="shared" si="8"/>
        <v>2015</v>
      </c>
      <c r="F219" s="58" t="s">
        <v>2209</v>
      </c>
      <c r="G219" s="263" t="s">
        <v>756</v>
      </c>
      <c r="H219" s="58" t="s">
        <v>530</v>
      </c>
      <c r="I219" s="58" t="s">
        <v>1322</v>
      </c>
      <c r="J219" s="58" t="s">
        <v>2198</v>
      </c>
      <c r="K219" s="58" t="s">
        <v>2423</v>
      </c>
      <c r="L219" s="280">
        <f t="shared" ca="1" si="31"/>
        <v>0</v>
      </c>
      <c r="Q219" s="263" t="s">
        <v>2199</v>
      </c>
    </row>
    <row r="220" spans="1:17" ht="12.75" customHeight="1">
      <c r="A220" s="277" t="s">
        <v>2699</v>
      </c>
      <c r="B220" s="277" t="s">
        <v>49</v>
      </c>
      <c r="C220" s="277"/>
      <c r="D220" s="58" t="str">
        <f t="shared" si="6"/>
        <v>Latvia</v>
      </c>
      <c r="E220" s="58">
        <f t="shared" si="8"/>
        <v>2015</v>
      </c>
      <c r="F220" s="58" t="s">
        <v>2324</v>
      </c>
      <c r="G220" s="263" t="s">
        <v>756</v>
      </c>
      <c r="H220" s="58" t="s">
        <v>530</v>
      </c>
      <c r="I220" s="58" t="s">
        <v>596</v>
      </c>
      <c r="J220" s="58" t="s">
        <v>2198</v>
      </c>
      <c r="K220" s="58" t="s">
        <v>2423</v>
      </c>
      <c r="L220" s="280">
        <f t="shared" ca="1" si="31"/>
        <v>0</v>
      </c>
      <c r="Q220" s="263" t="s">
        <v>2200</v>
      </c>
    </row>
    <row r="221" spans="1:17" ht="12.75" customHeight="1">
      <c r="A221" s="277" t="s">
        <v>2699</v>
      </c>
      <c r="B221" s="277" t="s">
        <v>52</v>
      </c>
      <c r="C221" s="277"/>
      <c r="D221" s="58" t="str">
        <f t="shared" si="6"/>
        <v>Latvia</v>
      </c>
      <c r="E221" s="58">
        <f t="shared" si="8"/>
        <v>2015</v>
      </c>
      <c r="F221" s="58" t="s">
        <v>2210</v>
      </c>
      <c r="G221" s="263" t="s">
        <v>756</v>
      </c>
      <c r="H221" s="58" t="s">
        <v>530</v>
      </c>
      <c r="I221" s="58" t="s">
        <v>596</v>
      </c>
      <c r="J221" s="58" t="s">
        <v>2198</v>
      </c>
      <c r="K221" s="58" t="s">
        <v>2423</v>
      </c>
      <c r="L221" s="280">
        <f t="shared" ca="1" si="31"/>
        <v>0</v>
      </c>
      <c r="Q221" s="263" t="s">
        <v>2200</v>
      </c>
    </row>
    <row r="222" spans="1:17" ht="12.75" customHeight="1">
      <c r="A222" s="277" t="s">
        <v>2699</v>
      </c>
      <c r="B222" s="277" t="s">
        <v>1903</v>
      </c>
      <c r="C222" s="277"/>
      <c r="D222" s="58" t="str">
        <f t="shared" si="6"/>
        <v>Latvia</v>
      </c>
      <c r="E222" s="58">
        <f t="shared" si="8"/>
        <v>2015</v>
      </c>
      <c r="F222" s="58" t="s">
        <v>2211</v>
      </c>
      <c r="G222" s="263" t="s">
        <v>756</v>
      </c>
      <c r="H222" s="58" t="s">
        <v>530</v>
      </c>
      <c r="J222" s="58" t="s">
        <v>2198</v>
      </c>
      <c r="K222" s="58" t="s">
        <v>2423</v>
      </c>
      <c r="L222" s="280">
        <f t="shared" ca="1" si="31"/>
        <v>0</v>
      </c>
      <c r="Q222" s="263" t="s">
        <v>2201</v>
      </c>
    </row>
    <row r="223" spans="1:17" ht="12.75" customHeight="1">
      <c r="A223" s="277" t="s">
        <v>2699</v>
      </c>
      <c r="B223" s="277" t="s">
        <v>56</v>
      </c>
      <c r="C223" s="277"/>
      <c r="D223" s="58" t="str">
        <f t="shared" si="6"/>
        <v>Latvia</v>
      </c>
      <c r="E223" s="58">
        <f t="shared" si="8"/>
        <v>2015</v>
      </c>
      <c r="F223" s="58" t="s">
        <v>2212</v>
      </c>
      <c r="G223" s="263" t="s">
        <v>610</v>
      </c>
      <c r="H223" s="58" t="s">
        <v>530</v>
      </c>
      <c r="J223" s="58" t="s">
        <v>2198</v>
      </c>
      <c r="K223" s="58" t="s">
        <v>2423</v>
      </c>
      <c r="L223" s="280">
        <f t="shared" ca="1" si="31"/>
        <v>0</v>
      </c>
      <c r="Q223" s="263" t="s">
        <v>2202</v>
      </c>
    </row>
    <row r="224" spans="1:17" ht="12.75" customHeight="1">
      <c r="A224" s="277" t="s">
        <v>2699</v>
      </c>
      <c r="B224" s="277" t="s">
        <v>1904</v>
      </c>
      <c r="C224" s="277"/>
      <c r="D224" s="58" t="str">
        <f t="shared" si="6"/>
        <v>Latvia</v>
      </c>
      <c r="E224" s="58">
        <f t="shared" si="8"/>
        <v>2015</v>
      </c>
      <c r="F224" s="58" t="s">
        <v>2213</v>
      </c>
      <c r="G224" s="263" t="s">
        <v>623</v>
      </c>
      <c r="H224" s="58" t="s">
        <v>530</v>
      </c>
      <c r="J224" s="58" t="s">
        <v>2198</v>
      </c>
      <c r="K224" s="58" t="s">
        <v>2423</v>
      </c>
      <c r="L224" s="280">
        <f t="shared" ca="1" si="31"/>
        <v>1</v>
      </c>
      <c r="Q224" s="263" t="s">
        <v>2203</v>
      </c>
    </row>
    <row r="225" spans="1:17" ht="12.75" customHeight="1">
      <c r="A225" s="277" t="s">
        <v>2699</v>
      </c>
      <c r="B225" s="277" t="s">
        <v>58</v>
      </c>
      <c r="C225" s="277"/>
      <c r="D225" s="58" t="str">
        <f t="shared" si="6"/>
        <v>Latvia</v>
      </c>
      <c r="E225" s="58">
        <f t="shared" ref="E225:E265" si="34">$H$3</f>
        <v>2015</v>
      </c>
      <c r="F225" s="58" t="s">
        <v>2214</v>
      </c>
      <c r="G225" s="263" t="s">
        <v>635</v>
      </c>
      <c r="H225" s="58" t="s">
        <v>530</v>
      </c>
      <c r="J225" s="58" t="s">
        <v>2198</v>
      </c>
      <c r="K225" s="58" t="s">
        <v>2423</v>
      </c>
      <c r="L225" s="280">
        <f t="shared" ca="1" si="31"/>
        <v>0</v>
      </c>
      <c r="Q225" s="263" t="s">
        <v>2204</v>
      </c>
    </row>
    <row r="226" spans="1:17" ht="12.75" customHeight="1">
      <c r="A226" s="277" t="s">
        <v>2699</v>
      </c>
      <c r="B226" s="277" t="s">
        <v>3220</v>
      </c>
      <c r="C226" s="277"/>
      <c r="D226" s="58" t="str">
        <f t="shared" si="6"/>
        <v>Latvia</v>
      </c>
      <c r="E226" s="58">
        <f t="shared" si="34"/>
        <v>2015</v>
      </c>
      <c r="F226" s="58" t="s">
        <v>2215</v>
      </c>
      <c r="G226" s="263" t="s">
        <v>775</v>
      </c>
      <c r="H226" s="58" t="s">
        <v>530</v>
      </c>
      <c r="J226" s="58" t="s">
        <v>2198</v>
      </c>
      <c r="K226" s="58" t="s">
        <v>2423</v>
      </c>
      <c r="L226" s="280">
        <f t="shared" ca="1" si="31"/>
        <v>0</v>
      </c>
      <c r="Q226" s="263" t="s">
        <v>2205</v>
      </c>
    </row>
    <row r="227" spans="1:17" ht="12.75" customHeight="1">
      <c r="A227" s="277" t="s">
        <v>2699</v>
      </c>
      <c r="B227" s="277" t="s">
        <v>65</v>
      </c>
      <c r="C227" s="277"/>
      <c r="D227" s="58" t="str">
        <f t="shared" si="6"/>
        <v>Latvia</v>
      </c>
      <c r="E227" s="58">
        <f t="shared" si="34"/>
        <v>2015</v>
      </c>
      <c r="F227" s="58" t="s">
        <v>2216</v>
      </c>
      <c r="G227" s="58" t="s">
        <v>667</v>
      </c>
      <c r="H227" s="58" t="s">
        <v>530</v>
      </c>
      <c r="J227" s="58" t="s">
        <v>2198</v>
      </c>
      <c r="K227" s="58" t="s">
        <v>2423</v>
      </c>
      <c r="L227" s="280">
        <f t="shared" ca="1" si="31"/>
        <v>0</v>
      </c>
      <c r="Q227" s="263" t="s">
        <v>2206</v>
      </c>
    </row>
    <row r="228" spans="1:17" ht="12.75" customHeight="1">
      <c r="A228" s="277" t="s">
        <v>2699</v>
      </c>
      <c r="B228" s="277" t="s">
        <v>1907</v>
      </c>
      <c r="C228" s="277"/>
      <c r="D228" s="58" t="str">
        <f t="shared" si="6"/>
        <v>Latvia</v>
      </c>
      <c r="E228" s="58">
        <f t="shared" si="34"/>
        <v>2015</v>
      </c>
      <c r="F228" s="58" t="s">
        <v>2217</v>
      </c>
      <c r="G228" s="263" t="s">
        <v>677</v>
      </c>
      <c r="H228" s="58" t="s">
        <v>530</v>
      </c>
      <c r="J228" s="58" t="s">
        <v>2198</v>
      </c>
      <c r="K228" s="58" t="s">
        <v>2423</v>
      </c>
      <c r="L228" s="280">
        <f t="shared" ca="1" si="31"/>
        <v>0</v>
      </c>
      <c r="Q228" s="263" t="s">
        <v>2207</v>
      </c>
    </row>
    <row r="229" spans="1:17" ht="12.75" customHeight="1">
      <c r="A229" s="277" t="s">
        <v>2699</v>
      </c>
      <c r="B229" s="277" t="s">
        <v>68</v>
      </c>
      <c r="C229" s="277"/>
      <c r="D229" s="58" t="str">
        <f t="shared" si="6"/>
        <v>Latvia</v>
      </c>
      <c r="E229" s="58">
        <f t="shared" si="34"/>
        <v>2015</v>
      </c>
      <c r="F229" s="58" t="s">
        <v>2218</v>
      </c>
      <c r="G229" s="263" t="s">
        <v>782</v>
      </c>
      <c r="H229" s="58" t="s">
        <v>530</v>
      </c>
      <c r="J229" s="58" t="s">
        <v>2198</v>
      </c>
      <c r="K229" s="58" t="s">
        <v>2423</v>
      </c>
      <c r="L229" s="280">
        <f t="shared" ca="1" si="31"/>
        <v>0</v>
      </c>
      <c r="Q229" s="263" t="s">
        <v>2208</v>
      </c>
    </row>
    <row r="230" spans="1:17" ht="12.75" customHeight="1">
      <c r="A230" s="277" t="s">
        <v>2699</v>
      </c>
      <c r="B230" s="277" t="s">
        <v>80</v>
      </c>
      <c r="C230" s="277"/>
      <c r="D230" s="58" t="str">
        <f t="shared" si="6"/>
        <v>Latvia</v>
      </c>
      <c r="E230" s="58">
        <f t="shared" si="34"/>
        <v>2015</v>
      </c>
      <c r="F230" s="58" t="s">
        <v>2301</v>
      </c>
      <c r="G230" s="263" t="s">
        <v>756</v>
      </c>
      <c r="H230" s="58" t="s">
        <v>530</v>
      </c>
      <c r="I230" s="58" t="s">
        <v>1322</v>
      </c>
      <c r="J230" s="58" t="s">
        <v>2229</v>
      </c>
      <c r="K230" s="58" t="s">
        <v>2423</v>
      </c>
      <c r="L230" s="280" t="str">
        <f t="shared" ca="1" si="31"/>
        <v>…</v>
      </c>
      <c r="Q230" s="263" t="s">
        <v>2230</v>
      </c>
    </row>
    <row r="231" spans="1:17" ht="12.75" customHeight="1">
      <c r="A231" s="277" t="s">
        <v>2699</v>
      </c>
      <c r="B231" s="277" t="s">
        <v>84</v>
      </c>
      <c r="C231" s="277"/>
      <c r="D231" s="58" t="str">
        <f t="shared" si="6"/>
        <v>Latvia</v>
      </c>
      <c r="E231" s="58">
        <f t="shared" si="34"/>
        <v>2015</v>
      </c>
      <c r="F231" s="58" t="s">
        <v>2227</v>
      </c>
      <c r="G231" s="263" t="s">
        <v>756</v>
      </c>
      <c r="H231" s="58" t="s">
        <v>530</v>
      </c>
      <c r="I231" s="58" t="s">
        <v>1322</v>
      </c>
      <c r="J231" s="58" t="s">
        <v>2229</v>
      </c>
      <c r="K231" s="58" t="s">
        <v>2423</v>
      </c>
      <c r="L231" s="280" t="str">
        <f t="shared" ca="1" si="31"/>
        <v>…</v>
      </c>
      <c r="Q231" s="263" t="s">
        <v>2230</v>
      </c>
    </row>
    <row r="232" spans="1:17" ht="12.75" customHeight="1">
      <c r="A232" s="277" t="s">
        <v>2699</v>
      </c>
      <c r="B232" s="277" t="s">
        <v>88</v>
      </c>
      <c r="C232" s="277"/>
      <c r="D232" s="58" t="str">
        <f t="shared" si="6"/>
        <v>Latvia</v>
      </c>
      <c r="E232" s="58">
        <f t="shared" si="34"/>
        <v>2015</v>
      </c>
      <c r="F232" s="58" t="s">
        <v>2325</v>
      </c>
      <c r="G232" s="263" t="s">
        <v>756</v>
      </c>
      <c r="H232" s="58" t="s">
        <v>530</v>
      </c>
      <c r="I232" s="58" t="s">
        <v>596</v>
      </c>
      <c r="J232" s="58" t="s">
        <v>2229</v>
      </c>
      <c r="K232" s="58" t="s">
        <v>2423</v>
      </c>
      <c r="L232" s="280" t="str">
        <f t="shared" ca="1" si="31"/>
        <v>…</v>
      </c>
      <c r="Q232" s="263" t="s">
        <v>2231</v>
      </c>
    </row>
    <row r="233" spans="1:17" ht="12.75" customHeight="1">
      <c r="A233" s="277" t="s">
        <v>2699</v>
      </c>
      <c r="B233" s="277" t="s">
        <v>92</v>
      </c>
      <c r="C233" s="277"/>
      <c r="D233" s="58" t="str">
        <f t="shared" si="6"/>
        <v>Latvia</v>
      </c>
      <c r="E233" s="58">
        <f t="shared" si="34"/>
        <v>2015</v>
      </c>
      <c r="F233" s="58" t="s">
        <v>2228</v>
      </c>
      <c r="G233" s="263" t="s">
        <v>756</v>
      </c>
      <c r="H233" s="58" t="s">
        <v>530</v>
      </c>
      <c r="I233" s="58" t="s">
        <v>596</v>
      </c>
      <c r="J233" s="58" t="s">
        <v>2229</v>
      </c>
      <c r="K233" s="58" t="s">
        <v>2423</v>
      </c>
      <c r="L233" s="280" t="str">
        <f t="shared" ca="1" si="31"/>
        <v>…</v>
      </c>
      <c r="Q233" s="263" t="s">
        <v>2231</v>
      </c>
    </row>
    <row r="234" spans="1:17" ht="12.75" customHeight="1">
      <c r="A234" s="277" t="s">
        <v>2699</v>
      </c>
      <c r="B234" s="277" t="s">
        <v>1829</v>
      </c>
      <c r="C234" s="277"/>
      <c r="D234" s="58" t="str">
        <f t="shared" si="6"/>
        <v>Latvia</v>
      </c>
      <c r="E234" s="58">
        <f t="shared" si="34"/>
        <v>2015</v>
      </c>
      <c r="F234" s="58" t="s">
        <v>2219</v>
      </c>
      <c r="G234" s="263" t="s">
        <v>756</v>
      </c>
      <c r="H234" s="58" t="s">
        <v>530</v>
      </c>
      <c r="J234" s="58" t="s">
        <v>2229</v>
      </c>
      <c r="K234" s="58" t="s">
        <v>2423</v>
      </c>
      <c r="L234" s="280" t="str">
        <f t="shared" ca="1" si="31"/>
        <v>…</v>
      </c>
      <c r="Q234" s="263" t="s">
        <v>2232</v>
      </c>
    </row>
    <row r="235" spans="1:17" ht="12.75" customHeight="1">
      <c r="A235" s="277" t="s">
        <v>2699</v>
      </c>
      <c r="B235" s="277" t="s">
        <v>97</v>
      </c>
      <c r="C235" s="277"/>
      <c r="D235" s="58" t="str">
        <f t="shared" si="6"/>
        <v>Latvia</v>
      </c>
      <c r="E235" s="58">
        <f t="shared" si="34"/>
        <v>2015</v>
      </c>
      <c r="F235" s="58" t="s">
        <v>2220</v>
      </c>
      <c r="G235" s="263" t="s">
        <v>610</v>
      </c>
      <c r="H235" s="58" t="s">
        <v>530</v>
      </c>
      <c r="J235" s="58" t="s">
        <v>2229</v>
      </c>
      <c r="K235" s="58" t="s">
        <v>2423</v>
      </c>
      <c r="L235" s="280" t="str">
        <f t="shared" ca="1" si="31"/>
        <v>…</v>
      </c>
      <c r="Q235" s="263" t="s">
        <v>2233</v>
      </c>
    </row>
    <row r="236" spans="1:17" ht="12.75" customHeight="1">
      <c r="A236" s="277" t="s">
        <v>2699</v>
      </c>
      <c r="B236" s="277" t="s">
        <v>101</v>
      </c>
      <c r="C236" s="277"/>
      <c r="D236" s="58" t="str">
        <f t="shared" si="6"/>
        <v>Latvia</v>
      </c>
      <c r="E236" s="58">
        <f t="shared" si="34"/>
        <v>2015</v>
      </c>
      <c r="F236" s="58" t="s">
        <v>2221</v>
      </c>
      <c r="G236" s="263" t="s">
        <v>623</v>
      </c>
      <c r="H236" s="58" t="s">
        <v>530</v>
      </c>
      <c r="J236" s="58" t="s">
        <v>2229</v>
      </c>
      <c r="K236" s="58" t="s">
        <v>2423</v>
      </c>
      <c r="L236" s="280" t="str">
        <f t="shared" ca="1" si="31"/>
        <v>…</v>
      </c>
      <c r="Q236" s="263" t="s">
        <v>2234</v>
      </c>
    </row>
    <row r="237" spans="1:17" ht="12.75" customHeight="1">
      <c r="A237" s="277" t="s">
        <v>2699</v>
      </c>
      <c r="B237" s="277" t="s">
        <v>105</v>
      </c>
      <c r="C237" s="277"/>
      <c r="D237" s="58" t="str">
        <f t="shared" si="6"/>
        <v>Latvia</v>
      </c>
      <c r="E237" s="58">
        <f t="shared" si="34"/>
        <v>2015</v>
      </c>
      <c r="F237" s="58" t="s">
        <v>2222</v>
      </c>
      <c r="G237" s="263" t="s">
        <v>635</v>
      </c>
      <c r="H237" s="58" t="s">
        <v>530</v>
      </c>
      <c r="J237" s="58" t="s">
        <v>2229</v>
      </c>
      <c r="K237" s="58" t="s">
        <v>2423</v>
      </c>
      <c r="L237" s="280" t="str">
        <f t="shared" ref="L237:L262" ca="1" si="35">IF(ISNUMBER(INDIRECT("'"&amp;A237&amp;"'!"&amp;B237)),INDIRECT("'"&amp;A237&amp;"'!"&amp;B237),"…")</f>
        <v>…</v>
      </c>
      <c r="Q237" s="263" t="s">
        <v>2235</v>
      </c>
    </row>
    <row r="238" spans="1:17" ht="12.75" customHeight="1">
      <c r="A238" s="277" t="s">
        <v>2699</v>
      </c>
      <c r="B238" s="277" t="s">
        <v>3268</v>
      </c>
      <c r="C238" s="277"/>
      <c r="D238" s="58" t="str">
        <f t="shared" si="6"/>
        <v>Latvia</v>
      </c>
      <c r="E238" s="58">
        <f t="shared" si="34"/>
        <v>2015</v>
      </c>
      <c r="F238" s="58" t="s">
        <v>2223</v>
      </c>
      <c r="G238" s="263" t="s">
        <v>775</v>
      </c>
      <c r="H238" s="58" t="s">
        <v>530</v>
      </c>
      <c r="J238" s="58" t="s">
        <v>2229</v>
      </c>
      <c r="K238" s="58" t="s">
        <v>2423</v>
      </c>
      <c r="L238" s="280" t="str">
        <f t="shared" ca="1" si="35"/>
        <v>…</v>
      </c>
      <c r="Q238" s="263" t="s">
        <v>2236</v>
      </c>
    </row>
    <row r="239" spans="1:17" ht="12.75" customHeight="1">
      <c r="A239" s="277" t="s">
        <v>2699</v>
      </c>
      <c r="B239" s="277" t="s">
        <v>121</v>
      </c>
      <c r="C239" s="277"/>
      <c r="D239" s="58" t="str">
        <f t="shared" si="6"/>
        <v>Latvia</v>
      </c>
      <c r="E239" s="58">
        <f t="shared" si="34"/>
        <v>2015</v>
      </c>
      <c r="F239" s="58" t="s">
        <v>2224</v>
      </c>
      <c r="G239" s="58" t="s">
        <v>667</v>
      </c>
      <c r="H239" s="58" t="s">
        <v>530</v>
      </c>
      <c r="J239" s="58" t="s">
        <v>2229</v>
      </c>
      <c r="K239" s="58" t="s">
        <v>2423</v>
      </c>
      <c r="L239" s="280" t="str">
        <f t="shared" ca="1" si="35"/>
        <v>…</v>
      </c>
      <c r="Q239" s="263" t="s">
        <v>2237</v>
      </c>
    </row>
    <row r="240" spans="1:17" ht="12.75" customHeight="1">
      <c r="A240" s="277" t="s">
        <v>2699</v>
      </c>
      <c r="B240" s="277" t="s">
        <v>1831</v>
      </c>
      <c r="C240" s="277"/>
      <c r="D240" s="58" t="str">
        <f t="shared" si="6"/>
        <v>Latvia</v>
      </c>
      <c r="E240" s="58">
        <f t="shared" si="34"/>
        <v>2015</v>
      </c>
      <c r="F240" s="58" t="s">
        <v>2225</v>
      </c>
      <c r="G240" s="263" t="s">
        <v>677</v>
      </c>
      <c r="H240" s="58" t="s">
        <v>530</v>
      </c>
      <c r="J240" s="58" t="s">
        <v>2229</v>
      </c>
      <c r="K240" s="58" t="s">
        <v>2423</v>
      </c>
      <c r="L240" s="280" t="str">
        <f t="shared" ca="1" si="35"/>
        <v>…</v>
      </c>
      <c r="Q240" s="263" t="s">
        <v>2238</v>
      </c>
    </row>
    <row r="241" spans="1:17" ht="12.75" customHeight="1">
      <c r="A241" s="277" t="s">
        <v>2699</v>
      </c>
      <c r="B241" s="277" t="s">
        <v>125</v>
      </c>
      <c r="C241" s="277"/>
      <c r="D241" s="58" t="str">
        <f t="shared" si="6"/>
        <v>Latvia</v>
      </c>
      <c r="E241" s="58">
        <f t="shared" si="34"/>
        <v>2015</v>
      </c>
      <c r="F241" s="58" t="s">
        <v>2226</v>
      </c>
      <c r="G241" s="263" t="s">
        <v>782</v>
      </c>
      <c r="H241" s="58" t="s">
        <v>530</v>
      </c>
      <c r="J241" s="58" t="s">
        <v>2229</v>
      </c>
      <c r="K241" s="58" t="s">
        <v>2423</v>
      </c>
      <c r="L241" s="280" t="str">
        <f t="shared" ca="1" si="35"/>
        <v>…</v>
      </c>
      <c r="Q241" s="263" t="s">
        <v>2239</v>
      </c>
    </row>
    <row r="242" spans="1:17" ht="12.75" customHeight="1">
      <c r="A242" s="277" t="s">
        <v>2699</v>
      </c>
      <c r="B242" s="277" t="s">
        <v>1712</v>
      </c>
      <c r="C242" s="277"/>
      <c r="D242" s="58" t="str">
        <f t="shared" si="6"/>
        <v>Latvia</v>
      </c>
      <c r="E242" s="58">
        <f t="shared" si="34"/>
        <v>2015</v>
      </c>
      <c r="F242" s="58" t="s">
        <v>2302</v>
      </c>
      <c r="G242" s="263" t="s">
        <v>756</v>
      </c>
      <c r="H242" s="58" t="s">
        <v>530</v>
      </c>
      <c r="I242" s="58" t="s">
        <v>1322</v>
      </c>
      <c r="J242" s="58" t="s">
        <v>2240</v>
      </c>
      <c r="K242" s="58" t="s">
        <v>2423</v>
      </c>
      <c r="L242" s="280" t="str">
        <f t="shared" ca="1" si="35"/>
        <v>…</v>
      </c>
      <c r="Q242" s="263" t="s">
        <v>2241</v>
      </c>
    </row>
    <row r="243" spans="1:17" ht="12.75" customHeight="1">
      <c r="A243" s="277" t="s">
        <v>2699</v>
      </c>
      <c r="B243" s="277" t="s">
        <v>1713</v>
      </c>
      <c r="C243" s="277"/>
      <c r="D243" s="58" t="str">
        <f t="shared" ref="D243:D265" si="36">H$2</f>
        <v>Latvia</v>
      </c>
      <c r="E243" s="58">
        <f t="shared" si="34"/>
        <v>2015</v>
      </c>
      <c r="F243" s="58" t="s">
        <v>2251</v>
      </c>
      <c r="G243" s="263" t="s">
        <v>756</v>
      </c>
      <c r="H243" s="58" t="s">
        <v>530</v>
      </c>
      <c r="I243" s="58" t="s">
        <v>1322</v>
      </c>
      <c r="J243" s="58" t="s">
        <v>2240</v>
      </c>
      <c r="K243" s="58" t="s">
        <v>2423</v>
      </c>
      <c r="L243" s="280" t="str">
        <f t="shared" ca="1" si="35"/>
        <v>…</v>
      </c>
      <c r="Q243" s="263" t="s">
        <v>2241</v>
      </c>
    </row>
    <row r="244" spans="1:17" ht="12.75" customHeight="1">
      <c r="A244" s="277" t="s">
        <v>2699</v>
      </c>
      <c r="B244" s="277" t="s">
        <v>1714</v>
      </c>
      <c r="C244" s="277"/>
      <c r="D244" s="58" t="str">
        <f t="shared" si="36"/>
        <v>Latvia</v>
      </c>
      <c r="E244" s="58">
        <f t="shared" si="34"/>
        <v>2015</v>
      </c>
      <c r="F244" s="58" t="s">
        <v>2326</v>
      </c>
      <c r="G244" s="263" t="s">
        <v>756</v>
      </c>
      <c r="H244" s="58" t="s">
        <v>530</v>
      </c>
      <c r="I244" s="58" t="s">
        <v>596</v>
      </c>
      <c r="J244" s="58" t="s">
        <v>2240</v>
      </c>
      <c r="K244" s="58" t="s">
        <v>2423</v>
      </c>
      <c r="L244" s="280" t="str">
        <f t="shared" ca="1" si="35"/>
        <v>…</v>
      </c>
      <c r="Q244" s="263" t="s">
        <v>2242</v>
      </c>
    </row>
    <row r="245" spans="1:17" ht="12.75" customHeight="1">
      <c r="A245" s="277" t="s">
        <v>2699</v>
      </c>
      <c r="B245" s="277" t="s">
        <v>1715</v>
      </c>
      <c r="C245" s="277"/>
      <c r="D245" s="58" t="str">
        <f t="shared" si="36"/>
        <v>Latvia</v>
      </c>
      <c r="E245" s="58">
        <f t="shared" si="34"/>
        <v>2015</v>
      </c>
      <c r="F245" s="58" t="s">
        <v>2252</v>
      </c>
      <c r="G245" s="263" t="s">
        <v>756</v>
      </c>
      <c r="H245" s="58" t="s">
        <v>530</v>
      </c>
      <c r="I245" s="58" t="s">
        <v>596</v>
      </c>
      <c r="J245" s="58" t="s">
        <v>2240</v>
      </c>
      <c r="K245" s="58" t="s">
        <v>2423</v>
      </c>
      <c r="L245" s="280" t="str">
        <f t="shared" ca="1" si="35"/>
        <v>…</v>
      </c>
      <c r="Q245" s="263" t="s">
        <v>2242</v>
      </c>
    </row>
    <row r="246" spans="1:17" ht="12.75" customHeight="1">
      <c r="A246" s="277" t="s">
        <v>2699</v>
      </c>
      <c r="B246" s="277" t="s">
        <v>1945</v>
      </c>
      <c r="C246" s="277"/>
      <c r="D246" s="58" t="str">
        <f t="shared" si="36"/>
        <v>Latvia</v>
      </c>
      <c r="E246" s="58">
        <f t="shared" si="34"/>
        <v>2015</v>
      </c>
      <c r="F246" s="58" t="s">
        <v>2253</v>
      </c>
      <c r="G246" s="263" t="s">
        <v>756</v>
      </c>
      <c r="H246" s="58" t="s">
        <v>530</v>
      </c>
      <c r="J246" s="58" t="s">
        <v>2240</v>
      </c>
      <c r="K246" s="58" t="s">
        <v>2423</v>
      </c>
      <c r="L246" s="280" t="str">
        <f t="shared" ca="1" si="35"/>
        <v>…</v>
      </c>
      <c r="Q246" s="263" t="s">
        <v>2243</v>
      </c>
    </row>
    <row r="247" spans="1:17" ht="12.75" customHeight="1">
      <c r="A247" s="277" t="s">
        <v>2699</v>
      </c>
      <c r="B247" s="277" t="s">
        <v>2156</v>
      </c>
      <c r="C247" s="277"/>
      <c r="D247" s="58" t="str">
        <f t="shared" si="36"/>
        <v>Latvia</v>
      </c>
      <c r="E247" s="58">
        <f t="shared" si="34"/>
        <v>2015</v>
      </c>
      <c r="F247" s="58" t="s">
        <v>2254</v>
      </c>
      <c r="G247" s="263" t="s">
        <v>610</v>
      </c>
      <c r="H247" s="58" t="s">
        <v>530</v>
      </c>
      <c r="J247" s="58" t="s">
        <v>2240</v>
      </c>
      <c r="K247" s="58" t="s">
        <v>2423</v>
      </c>
      <c r="L247" s="280" t="str">
        <f t="shared" ca="1" si="35"/>
        <v>…</v>
      </c>
      <c r="Q247" s="263" t="s">
        <v>2244</v>
      </c>
    </row>
    <row r="248" spans="1:17" ht="12.75" customHeight="1">
      <c r="A248" s="277" t="s">
        <v>2699</v>
      </c>
      <c r="B248" s="277" t="s">
        <v>1716</v>
      </c>
      <c r="C248" s="277"/>
      <c r="D248" s="58" t="str">
        <f t="shared" si="36"/>
        <v>Latvia</v>
      </c>
      <c r="E248" s="58">
        <f t="shared" si="34"/>
        <v>2015</v>
      </c>
      <c r="F248" s="58" t="s">
        <v>2255</v>
      </c>
      <c r="G248" s="263" t="s">
        <v>623</v>
      </c>
      <c r="H248" s="58" t="s">
        <v>530</v>
      </c>
      <c r="J248" s="58" t="s">
        <v>2240</v>
      </c>
      <c r="K248" s="58" t="s">
        <v>2423</v>
      </c>
      <c r="L248" s="280" t="str">
        <f t="shared" ca="1" si="35"/>
        <v>…</v>
      </c>
      <c r="Q248" s="263" t="s">
        <v>2245</v>
      </c>
    </row>
    <row r="249" spans="1:17" ht="12.75" customHeight="1">
      <c r="A249" s="277" t="s">
        <v>2699</v>
      </c>
      <c r="B249" s="277" t="s">
        <v>1717</v>
      </c>
      <c r="C249" s="277"/>
      <c r="D249" s="58" t="str">
        <f t="shared" si="36"/>
        <v>Latvia</v>
      </c>
      <c r="E249" s="58">
        <f t="shared" si="34"/>
        <v>2015</v>
      </c>
      <c r="F249" s="58" t="s">
        <v>2256</v>
      </c>
      <c r="G249" s="263" t="s">
        <v>635</v>
      </c>
      <c r="H249" s="58" t="s">
        <v>530</v>
      </c>
      <c r="J249" s="58" t="s">
        <v>2240</v>
      </c>
      <c r="K249" s="58" t="s">
        <v>2423</v>
      </c>
      <c r="L249" s="280" t="str">
        <f t="shared" ca="1" si="35"/>
        <v>…</v>
      </c>
      <c r="Q249" s="263" t="s">
        <v>2246</v>
      </c>
    </row>
    <row r="250" spans="1:17" ht="12.75" customHeight="1">
      <c r="A250" s="277" t="s">
        <v>2699</v>
      </c>
      <c r="B250" s="277" t="s">
        <v>223</v>
      </c>
      <c r="C250" s="277"/>
      <c r="D250" s="58" t="str">
        <f t="shared" si="36"/>
        <v>Latvia</v>
      </c>
      <c r="E250" s="58">
        <f t="shared" si="34"/>
        <v>2015</v>
      </c>
      <c r="F250" s="58" t="s">
        <v>2257</v>
      </c>
      <c r="G250" s="263" t="s">
        <v>775</v>
      </c>
      <c r="H250" s="58" t="s">
        <v>530</v>
      </c>
      <c r="J250" s="58" t="s">
        <v>2240</v>
      </c>
      <c r="K250" s="58" t="s">
        <v>2423</v>
      </c>
      <c r="L250" s="280" t="str">
        <f t="shared" ca="1" si="35"/>
        <v>…</v>
      </c>
      <c r="Q250" s="263" t="s">
        <v>2247</v>
      </c>
    </row>
    <row r="251" spans="1:17">
      <c r="A251" s="277" t="s">
        <v>2699</v>
      </c>
      <c r="B251" s="277" t="s">
        <v>1719</v>
      </c>
      <c r="C251" s="277"/>
      <c r="D251" s="58" t="str">
        <f t="shared" si="36"/>
        <v>Latvia</v>
      </c>
      <c r="E251" s="58">
        <f t="shared" si="34"/>
        <v>2015</v>
      </c>
      <c r="F251" s="58" t="s">
        <v>2258</v>
      </c>
      <c r="G251" s="58" t="s">
        <v>667</v>
      </c>
      <c r="H251" s="58" t="s">
        <v>530</v>
      </c>
      <c r="J251" s="58" t="s">
        <v>2240</v>
      </c>
      <c r="K251" s="58" t="s">
        <v>2423</v>
      </c>
      <c r="L251" s="280" t="str">
        <f t="shared" ca="1" si="35"/>
        <v>…</v>
      </c>
      <c r="Q251" s="263" t="s">
        <v>2248</v>
      </c>
    </row>
    <row r="252" spans="1:17" ht="12.75" customHeight="1">
      <c r="A252" s="277" t="s">
        <v>2699</v>
      </c>
      <c r="B252" s="277" t="s">
        <v>1947</v>
      </c>
      <c r="C252" s="277"/>
      <c r="D252" s="58" t="str">
        <f t="shared" si="36"/>
        <v>Latvia</v>
      </c>
      <c r="E252" s="58">
        <f t="shared" si="34"/>
        <v>2015</v>
      </c>
      <c r="F252" s="58" t="s">
        <v>2259</v>
      </c>
      <c r="G252" s="263" t="s">
        <v>677</v>
      </c>
      <c r="H252" s="58" t="s">
        <v>530</v>
      </c>
      <c r="J252" s="58" t="s">
        <v>2240</v>
      </c>
      <c r="K252" s="58" t="s">
        <v>2423</v>
      </c>
      <c r="L252" s="280" t="str">
        <f t="shared" ca="1" si="35"/>
        <v>…</v>
      </c>
      <c r="Q252" s="263" t="s">
        <v>2249</v>
      </c>
    </row>
    <row r="253" spans="1:17" ht="12.75" customHeight="1">
      <c r="A253" s="277" t="s">
        <v>2699</v>
      </c>
      <c r="B253" s="277" t="s">
        <v>1720</v>
      </c>
      <c r="C253" s="277"/>
      <c r="D253" s="58" t="str">
        <f t="shared" si="36"/>
        <v>Latvia</v>
      </c>
      <c r="E253" s="58">
        <f t="shared" si="34"/>
        <v>2015</v>
      </c>
      <c r="F253" s="58" t="s">
        <v>2260</v>
      </c>
      <c r="G253" s="263" t="s">
        <v>782</v>
      </c>
      <c r="H253" s="58" t="s">
        <v>530</v>
      </c>
      <c r="J253" s="58" t="s">
        <v>2240</v>
      </c>
      <c r="K253" s="58" t="s">
        <v>2423</v>
      </c>
      <c r="L253" s="280" t="str">
        <f t="shared" ca="1" si="35"/>
        <v>…</v>
      </c>
      <c r="Q253" s="263" t="s">
        <v>2250</v>
      </c>
    </row>
    <row r="254" spans="1:17" ht="12.75" customHeight="1">
      <c r="A254" s="277" t="s">
        <v>2699</v>
      </c>
      <c r="B254" s="277" t="s">
        <v>280</v>
      </c>
      <c r="C254" s="277"/>
      <c r="D254" s="58" t="str">
        <f t="shared" si="36"/>
        <v>Latvia</v>
      </c>
      <c r="E254" s="58">
        <f t="shared" si="34"/>
        <v>2015</v>
      </c>
      <c r="F254" s="58" t="s">
        <v>2303</v>
      </c>
      <c r="G254" s="263" t="s">
        <v>756</v>
      </c>
      <c r="H254" s="58" t="s">
        <v>530</v>
      </c>
      <c r="I254" s="58" t="s">
        <v>1322</v>
      </c>
      <c r="J254" s="58" t="s">
        <v>2271</v>
      </c>
      <c r="K254" s="58" t="s">
        <v>2423</v>
      </c>
      <c r="L254" s="280" t="str">
        <f t="shared" ca="1" si="35"/>
        <v>…</v>
      </c>
      <c r="Q254" s="263" t="s">
        <v>2272</v>
      </c>
    </row>
    <row r="255" spans="1:17" ht="12.75" customHeight="1">
      <c r="A255" s="277" t="s">
        <v>2699</v>
      </c>
      <c r="B255" s="277" t="s">
        <v>283</v>
      </c>
      <c r="C255" s="277"/>
      <c r="D255" s="58" t="str">
        <f t="shared" si="36"/>
        <v>Latvia</v>
      </c>
      <c r="E255" s="58">
        <f t="shared" si="34"/>
        <v>2015</v>
      </c>
      <c r="F255" s="58" t="s">
        <v>2261</v>
      </c>
      <c r="G255" s="263" t="s">
        <v>756</v>
      </c>
      <c r="H255" s="58" t="s">
        <v>530</v>
      </c>
      <c r="I255" s="58" t="s">
        <v>1322</v>
      </c>
      <c r="J255" s="58" t="s">
        <v>2271</v>
      </c>
      <c r="K255" s="58" t="s">
        <v>2423</v>
      </c>
      <c r="L255" s="280" t="str">
        <f t="shared" ca="1" si="35"/>
        <v>…</v>
      </c>
      <c r="Q255" s="263" t="s">
        <v>2272</v>
      </c>
    </row>
    <row r="256" spans="1:17" ht="12.75" customHeight="1">
      <c r="A256" s="277" t="s">
        <v>2699</v>
      </c>
      <c r="B256" s="277" t="s">
        <v>286</v>
      </c>
      <c r="C256" s="277"/>
      <c r="D256" s="58" t="str">
        <f t="shared" si="36"/>
        <v>Latvia</v>
      </c>
      <c r="E256" s="58">
        <f t="shared" si="34"/>
        <v>2015</v>
      </c>
      <c r="F256" s="58" t="s">
        <v>2327</v>
      </c>
      <c r="G256" s="263" t="s">
        <v>756</v>
      </c>
      <c r="H256" s="58" t="s">
        <v>530</v>
      </c>
      <c r="I256" s="58" t="s">
        <v>596</v>
      </c>
      <c r="J256" s="58" t="s">
        <v>2271</v>
      </c>
      <c r="K256" s="58" t="s">
        <v>2423</v>
      </c>
      <c r="L256" s="280" t="str">
        <f t="shared" ca="1" si="35"/>
        <v>…</v>
      </c>
      <c r="Q256" s="263" t="s">
        <v>2273</v>
      </c>
    </row>
    <row r="257" spans="1:17" ht="12.75" customHeight="1">
      <c r="A257" s="277" t="s">
        <v>2699</v>
      </c>
      <c r="B257" s="277" t="s">
        <v>289</v>
      </c>
      <c r="C257" s="277"/>
      <c r="D257" s="58" t="str">
        <f t="shared" si="36"/>
        <v>Latvia</v>
      </c>
      <c r="E257" s="58">
        <f t="shared" si="34"/>
        <v>2015</v>
      </c>
      <c r="F257" s="58" t="s">
        <v>2262</v>
      </c>
      <c r="G257" s="263" t="s">
        <v>756</v>
      </c>
      <c r="H257" s="58" t="s">
        <v>530</v>
      </c>
      <c r="I257" s="58" t="s">
        <v>596</v>
      </c>
      <c r="J257" s="58" t="s">
        <v>2271</v>
      </c>
      <c r="K257" s="58" t="s">
        <v>2423</v>
      </c>
      <c r="L257" s="280" t="str">
        <f t="shared" ca="1" si="35"/>
        <v>…</v>
      </c>
      <c r="Q257" s="263" t="s">
        <v>2273</v>
      </c>
    </row>
    <row r="258" spans="1:17" ht="12.75" customHeight="1">
      <c r="A258" s="277" t="s">
        <v>2699</v>
      </c>
      <c r="B258" s="277" t="s">
        <v>1965</v>
      </c>
      <c r="C258" s="277"/>
      <c r="D258" s="58" t="str">
        <f t="shared" si="36"/>
        <v>Latvia</v>
      </c>
      <c r="E258" s="58">
        <f t="shared" si="34"/>
        <v>2015</v>
      </c>
      <c r="F258" s="58" t="s">
        <v>2263</v>
      </c>
      <c r="G258" s="263" t="s">
        <v>756</v>
      </c>
      <c r="H258" s="58" t="s">
        <v>530</v>
      </c>
      <c r="J258" s="58" t="s">
        <v>2271</v>
      </c>
      <c r="K258" s="58" t="s">
        <v>2423</v>
      </c>
      <c r="L258" s="280" t="str">
        <f t="shared" ca="1" si="35"/>
        <v>…</v>
      </c>
      <c r="Q258" s="263" t="s">
        <v>2274</v>
      </c>
    </row>
    <row r="259" spans="1:17" ht="12.75" customHeight="1">
      <c r="A259" s="277" t="s">
        <v>2699</v>
      </c>
      <c r="B259" s="277" t="s">
        <v>3269</v>
      </c>
      <c r="C259" s="277"/>
      <c r="D259" s="58" t="str">
        <f t="shared" si="36"/>
        <v>Latvia</v>
      </c>
      <c r="E259" s="58">
        <f t="shared" si="34"/>
        <v>2015</v>
      </c>
      <c r="F259" s="58" t="s">
        <v>2264</v>
      </c>
      <c r="G259" s="263" t="s">
        <v>610</v>
      </c>
      <c r="H259" s="58" t="s">
        <v>530</v>
      </c>
      <c r="J259" s="58" t="s">
        <v>2271</v>
      </c>
      <c r="K259" s="58" t="s">
        <v>2423</v>
      </c>
      <c r="L259" s="280" t="str">
        <f t="shared" ca="1" si="35"/>
        <v>…</v>
      </c>
      <c r="Q259" s="263" t="s">
        <v>2275</v>
      </c>
    </row>
    <row r="260" spans="1:17" ht="12.75" customHeight="1">
      <c r="A260" s="277" t="s">
        <v>2699</v>
      </c>
      <c r="B260" s="277" t="s">
        <v>1731</v>
      </c>
      <c r="C260" s="277"/>
      <c r="D260" s="58" t="str">
        <f t="shared" si="36"/>
        <v>Latvia</v>
      </c>
      <c r="E260" s="58">
        <f t="shared" si="34"/>
        <v>2015</v>
      </c>
      <c r="F260" s="58" t="s">
        <v>2265</v>
      </c>
      <c r="G260" s="263" t="s">
        <v>623</v>
      </c>
      <c r="H260" s="58" t="s">
        <v>530</v>
      </c>
      <c r="J260" s="58" t="s">
        <v>2271</v>
      </c>
      <c r="K260" s="58" t="s">
        <v>2423</v>
      </c>
      <c r="L260" s="280" t="str">
        <f t="shared" ca="1" si="35"/>
        <v>…</v>
      </c>
      <c r="Q260" s="263" t="s">
        <v>2276</v>
      </c>
    </row>
    <row r="261" spans="1:17" ht="12.75" customHeight="1">
      <c r="A261" s="277" t="s">
        <v>2699</v>
      </c>
      <c r="B261" s="277" t="s">
        <v>294</v>
      </c>
      <c r="C261" s="277"/>
      <c r="D261" s="58" t="str">
        <f t="shared" si="36"/>
        <v>Latvia</v>
      </c>
      <c r="E261" s="58">
        <f t="shared" si="34"/>
        <v>2015</v>
      </c>
      <c r="F261" s="58" t="s">
        <v>2266</v>
      </c>
      <c r="G261" s="263" t="s">
        <v>635</v>
      </c>
      <c r="H261" s="58" t="s">
        <v>530</v>
      </c>
      <c r="J261" s="58" t="s">
        <v>2271</v>
      </c>
      <c r="K261" s="58" t="s">
        <v>2423</v>
      </c>
      <c r="L261" s="280" t="str">
        <f t="shared" ca="1" si="35"/>
        <v>…</v>
      </c>
      <c r="Q261" s="263" t="s">
        <v>2277</v>
      </c>
    </row>
    <row r="262" spans="1:17" ht="12.75" customHeight="1">
      <c r="A262" s="277" t="s">
        <v>2699</v>
      </c>
      <c r="B262" s="277" t="s">
        <v>297</v>
      </c>
      <c r="C262" s="277"/>
      <c r="D262" s="58" t="str">
        <f t="shared" si="36"/>
        <v>Latvia</v>
      </c>
      <c r="E262" s="58">
        <f t="shared" si="34"/>
        <v>2015</v>
      </c>
      <c r="F262" s="58" t="s">
        <v>2267</v>
      </c>
      <c r="G262" s="263" t="s">
        <v>775</v>
      </c>
      <c r="H262" s="58" t="s">
        <v>530</v>
      </c>
      <c r="J262" s="58" t="s">
        <v>2271</v>
      </c>
      <c r="K262" s="58" t="s">
        <v>2423</v>
      </c>
      <c r="L262" s="280" t="str">
        <f t="shared" ca="1" si="35"/>
        <v>…</v>
      </c>
      <c r="Q262" s="263" t="s">
        <v>2278</v>
      </c>
    </row>
    <row r="263" spans="1:17" ht="12.75" customHeight="1">
      <c r="A263" s="277" t="s">
        <v>2699</v>
      </c>
      <c r="B263" s="277" t="s">
        <v>303</v>
      </c>
      <c r="C263" s="277"/>
      <c r="D263" s="58" t="str">
        <f t="shared" si="36"/>
        <v>Latvia</v>
      </c>
      <c r="E263" s="58">
        <f t="shared" si="34"/>
        <v>2015</v>
      </c>
      <c r="F263" s="58" t="s">
        <v>2268</v>
      </c>
      <c r="G263" s="58" t="s">
        <v>667</v>
      </c>
      <c r="H263" s="58" t="s">
        <v>530</v>
      </c>
      <c r="J263" s="58" t="s">
        <v>2271</v>
      </c>
      <c r="K263" s="58" t="s">
        <v>2423</v>
      </c>
      <c r="L263" s="280" t="str">
        <f t="shared" ref="L263:L265" ca="1" si="37">IF(ISNUMBER(INDIRECT("'"&amp;A263&amp;"'!"&amp;B263)),INDIRECT("'"&amp;A263&amp;"'!"&amp;B263),"…")</f>
        <v>…</v>
      </c>
      <c r="Q263" s="263" t="s">
        <v>2279</v>
      </c>
    </row>
    <row r="264" spans="1:17" ht="12.75" customHeight="1">
      <c r="A264" s="277" t="s">
        <v>2699</v>
      </c>
      <c r="B264" s="277" t="s">
        <v>1967</v>
      </c>
      <c r="C264" s="277"/>
      <c r="D264" s="58" t="str">
        <f t="shared" si="36"/>
        <v>Latvia</v>
      </c>
      <c r="E264" s="58">
        <f t="shared" si="34"/>
        <v>2015</v>
      </c>
      <c r="F264" s="58" t="s">
        <v>2269</v>
      </c>
      <c r="G264" s="263" t="s">
        <v>677</v>
      </c>
      <c r="H264" s="58" t="s">
        <v>530</v>
      </c>
      <c r="J264" s="58" t="s">
        <v>2271</v>
      </c>
      <c r="K264" s="58" t="s">
        <v>2423</v>
      </c>
      <c r="L264" s="280" t="str">
        <f t="shared" ca="1" si="37"/>
        <v>…</v>
      </c>
      <c r="Q264" s="263" t="s">
        <v>2280</v>
      </c>
    </row>
    <row r="265" spans="1:17" ht="12.75" customHeight="1">
      <c r="A265" s="277" t="s">
        <v>2699</v>
      </c>
      <c r="B265" s="277" t="s">
        <v>306</v>
      </c>
      <c r="C265" s="277"/>
      <c r="D265" s="58" t="str">
        <f t="shared" si="36"/>
        <v>Latvia</v>
      </c>
      <c r="E265" s="58">
        <f t="shared" si="34"/>
        <v>2015</v>
      </c>
      <c r="F265" s="58" t="s">
        <v>2270</v>
      </c>
      <c r="G265" s="263" t="s">
        <v>782</v>
      </c>
      <c r="H265" s="58" t="s">
        <v>530</v>
      </c>
      <c r="J265" s="58" t="s">
        <v>2271</v>
      </c>
      <c r="K265" s="58" t="s">
        <v>2423</v>
      </c>
      <c r="L265" s="280" t="str">
        <f t="shared" ca="1" si="37"/>
        <v>…</v>
      </c>
      <c r="Q265" s="263" t="s">
        <v>2281</v>
      </c>
    </row>
    <row r="266" spans="1:17" ht="12.75" customHeight="1">
      <c r="A266" s="277" t="s">
        <v>1318</v>
      </c>
      <c r="B266" s="277" t="s">
        <v>1530</v>
      </c>
      <c r="C266" s="277"/>
      <c r="D266" s="58" t="str">
        <f t="shared" ref="D266:D269" si="38">H$2</f>
        <v>Latvia</v>
      </c>
      <c r="E266" s="58">
        <f t="shared" si="8"/>
        <v>2015</v>
      </c>
      <c r="F266" s="263" t="s">
        <v>2307</v>
      </c>
      <c r="G266" s="263" t="s">
        <v>756</v>
      </c>
      <c r="H266" s="58" t="s">
        <v>530</v>
      </c>
      <c r="I266" s="58" t="s">
        <v>1322</v>
      </c>
      <c r="J266" s="58" t="s">
        <v>1555</v>
      </c>
      <c r="K266" s="58" t="s">
        <v>757</v>
      </c>
      <c r="L266" s="280">
        <f t="shared" ref="L266:L279" ca="1" si="39">IF(ISNUMBER(INDIRECT("'"&amp;A266&amp;"'!"&amp;B266)),INDIRECT("'"&amp;A266&amp;"'!"&amp;B266),"…")</f>
        <v>2642.0789420000001</v>
      </c>
      <c r="Q266" s="263" t="s">
        <v>3383</v>
      </c>
    </row>
    <row r="267" spans="1:17" ht="12.75" customHeight="1">
      <c r="A267" s="277" t="s">
        <v>1318</v>
      </c>
      <c r="B267" s="277" t="s">
        <v>1531</v>
      </c>
      <c r="C267" s="277"/>
      <c r="D267" s="58" t="str">
        <f t="shared" si="38"/>
        <v>Latvia</v>
      </c>
      <c r="E267" s="58">
        <f t="shared" si="8"/>
        <v>2015</v>
      </c>
      <c r="F267" s="263" t="s">
        <v>1848</v>
      </c>
      <c r="G267" s="263" t="s">
        <v>756</v>
      </c>
      <c r="H267" s="58" t="s">
        <v>530</v>
      </c>
      <c r="I267" s="58" t="s">
        <v>1397</v>
      </c>
      <c r="J267" s="58" t="s">
        <v>1555</v>
      </c>
      <c r="K267" s="58" t="s">
        <v>757</v>
      </c>
      <c r="L267" s="280">
        <f t="shared" ca="1" si="39"/>
        <v>2685.7423399999998</v>
      </c>
      <c r="Q267" s="263" t="s">
        <v>3384</v>
      </c>
    </row>
    <row r="268" spans="1:17">
      <c r="A268" s="277" t="s">
        <v>1318</v>
      </c>
      <c r="B268" s="277" t="s">
        <v>1532</v>
      </c>
      <c r="C268" s="277"/>
      <c r="D268" s="58" t="str">
        <f t="shared" si="38"/>
        <v>Latvia</v>
      </c>
      <c r="E268" s="58">
        <f t="shared" si="8"/>
        <v>2015</v>
      </c>
      <c r="F268" s="263" t="s">
        <v>2331</v>
      </c>
      <c r="G268" s="263" t="s">
        <v>756</v>
      </c>
      <c r="H268" s="58" t="s">
        <v>530</v>
      </c>
      <c r="I268" s="58" t="s">
        <v>1397</v>
      </c>
      <c r="J268" s="58" t="s">
        <v>1555</v>
      </c>
      <c r="K268" s="58" t="s">
        <v>757</v>
      </c>
      <c r="L268" s="280">
        <f t="shared" ca="1" si="39"/>
        <v>0</v>
      </c>
      <c r="Q268" s="263" t="s">
        <v>3384</v>
      </c>
    </row>
    <row r="269" spans="1:17" ht="12.75" customHeight="1">
      <c r="A269" s="277" t="s">
        <v>1318</v>
      </c>
      <c r="B269" s="277" t="s">
        <v>1533</v>
      </c>
      <c r="C269" s="277"/>
      <c r="D269" s="58" t="str">
        <f t="shared" si="38"/>
        <v>Latvia</v>
      </c>
      <c r="E269" s="58">
        <f t="shared" si="8"/>
        <v>2015</v>
      </c>
      <c r="F269" s="263" t="s">
        <v>1849</v>
      </c>
      <c r="G269" s="263" t="s">
        <v>756</v>
      </c>
      <c r="H269" s="58" t="s">
        <v>530</v>
      </c>
      <c r="I269" s="58" t="s">
        <v>1397</v>
      </c>
      <c r="J269" s="58" t="s">
        <v>1555</v>
      </c>
      <c r="K269" s="58" t="s">
        <v>757</v>
      </c>
      <c r="L269" s="280">
        <f t="shared" ca="1" si="39"/>
        <v>44.65461980000002</v>
      </c>
      <c r="Q269" s="263" t="s">
        <v>3384</v>
      </c>
    </row>
    <row r="270" spans="1:17" ht="12.75" customHeight="1">
      <c r="A270" s="277" t="s">
        <v>1318</v>
      </c>
      <c r="B270" s="277" t="s">
        <v>1839</v>
      </c>
      <c r="C270" s="277"/>
      <c r="D270" s="58" t="str">
        <f t="shared" si="6"/>
        <v>Latvia</v>
      </c>
      <c r="E270" s="58">
        <f t="shared" si="8"/>
        <v>2015</v>
      </c>
      <c r="F270" s="58" t="s">
        <v>1556</v>
      </c>
      <c r="G270" s="263" t="s">
        <v>756</v>
      </c>
      <c r="H270" s="58" t="s">
        <v>530</v>
      </c>
      <c r="J270" s="58" t="s">
        <v>1555</v>
      </c>
      <c r="K270" s="58" t="s">
        <v>757</v>
      </c>
      <c r="L270" s="280">
        <f t="shared" ca="1" si="39"/>
        <v>0</v>
      </c>
      <c r="Q270" s="263" t="s">
        <v>1557</v>
      </c>
    </row>
    <row r="271" spans="1:17" ht="12.75" customHeight="1">
      <c r="A271" s="277" t="s">
        <v>1318</v>
      </c>
      <c r="B271" s="277" t="s">
        <v>3349</v>
      </c>
      <c r="C271" s="277"/>
      <c r="D271" s="58" t="str">
        <f t="shared" si="6"/>
        <v>Latvia</v>
      </c>
      <c r="E271" s="58">
        <f t="shared" si="8"/>
        <v>2015</v>
      </c>
      <c r="F271" s="58" t="s">
        <v>1558</v>
      </c>
      <c r="G271" s="263" t="s">
        <v>610</v>
      </c>
      <c r="H271" s="58" t="s">
        <v>530</v>
      </c>
      <c r="I271" s="58" t="s">
        <v>611</v>
      </c>
      <c r="J271" s="58" t="s">
        <v>1555</v>
      </c>
      <c r="K271" s="58" t="s">
        <v>757</v>
      </c>
      <c r="L271" s="280">
        <f t="shared" ca="1" si="39"/>
        <v>316.87844000000007</v>
      </c>
      <c r="Q271" s="263" t="s">
        <v>1559</v>
      </c>
    </row>
    <row r="272" spans="1:17" ht="12.75" customHeight="1">
      <c r="A272" s="277" t="s">
        <v>1318</v>
      </c>
      <c r="B272" s="277" t="s">
        <v>1534</v>
      </c>
      <c r="C272" s="277"/>
      <c r="D272" s="58" t="str">
        <f t="shared" si="6"/>
        <v>Latvia</v>
      </c>
      <c r="E272" s="58">
        <f t="shared" si="8"/>
        <v>2015</v>
      </c>
      <c r="F272" s="58" t="s">
        <v>1560</v>
      </c>
      <c r="G272" s="263" t="s">
        <v>623</v>
      </c>
      <c r="H272" s="58" t="s">
        <v>530</v>
      </c>
      <c r="I272" s="58" t="s">
        <v>611</v>
      </c>
      <c r="J272" s="58" t="s">
        <v>1555</v>
      </c>
      <c r="K272" s="58" t="s">
        <v>757</v>
      </c>
      <c r="L272" s="280">
        <f t="shared" ca="1" si="39"/>
        <v>2.2596499999999651</v>
      </c>
      <c r="Q272" s="263" t="s">
        <v>1561</v>
      </c>
    </row>
    <row r="273" spans="1:17" ht="12.75" customHeight="1">
      <c r="A273" s="277" t="s">
        <v>1318</v>
      </c>
      <c r="B273" s="277" t="s">
        <v>1535</v>
      </c>
      <c r="C273" s="277"/>
      <c r="D273" s="58" t="str">
        <f t="shared" si="6"/>
        <v>Latvia</v>
      </c>
      <c r="E273" s="58">
        <f t="shared" si="8"/>
        <v>2015</v>
      </c>
      <c r="F273" s="58" t="s">
        <v>1562</v>
      </c>
      <c r="G273" s="263" t="s">
        <v>635</v>
      </c>
      <c r="H273" s="58" t="s">
        <v>530</v>
      </c>
      <c r="I273" s="58" t="s">
        <v>611</v>
      </c>
      <c r="J273" s="58" t="s">
        <v>1555</v>
      </c>
      <c r="K273" s="58" t="s">
        <v>757</v>
      </c>
      <c r="L273" s="280">
        <f t="shared" ca="1" si="39"/>
        <v>205.35447977940007</v>
      </c>
      <c r="Q273" s="263" t="s">
        <v>1563</v>
      </c>
    </row>
    <row r="274" spans="1:17" ht="12.75" customHeight="1">
      <c r="A274" s="277" t="s">
        <v>1318</v>
      </c>
      <c r="B274" s="277" t="s">
        <v>1536</v>
      </c>
      <c r="C274" s="277"/>
      <c r="D274" s="58" t="str">
        <f t="shared" si="6"/>
        <v>Latvia</v>
      </c>
      <c r="E274" s="58">
        <f t="shared" si="8"/>
        <v>2015</v>
      </c>
      <c r="F274" s="58" t="s">
        <v>1564</v>
      </c>
      <c r="G274" s="263" t="s">
        <v>775</v>
      </c>
      <c r="H274" s="58" t="s">
        <v>530</v>
      </c>
      <c r="I274" s="58" t="s">
        <v>611</v>
      </c>
      <c r="J274" s="58" t="s">
        <v>1555</v>
      </c>
      <c r="K274" s="58" t="s">
        <v>757</v>
      </c>
      <c r="L274" s="280">
        <f t="shared" ca="1" si="39"/>
        <v>0</v>
      </c>
      <c r="Q274" s="263" t="s">
        <v>1565</v>
      </c>
    </row>
    <row r="275" spans="1:17" ht="12.75" customHeight="1">
      <c r="A275" s="277" t="s">
        <v>1318</v>
      </c>
      <c r="B275" s="277" t="s">
        <v>1537</v>
      </c>
      <c r="C275" s="277"/>
      <c r="D275" s="58" t="str">
        <f t="shared" si="6"/>
        <v>Latvia</v>
      </c>
      <c r="E275" s="58">
        <f t="shared" si="8"/>
        <v>2015</v>
      </c>
      <c r="F275" s="58" t="s">
        <v>1566</v>
      </c>
      <c r="G275" s="263" t="s">
        <v>648</v>
      </c>
      <c r="H275" s="58" t="s">
        <v>530</v>
      </c>
      <c r="I275" s="58" t="s">
        <v>611</v>
      </c>
      <c r="J275" s="58" t="s">
        <v>1555</v>
      </c>
      <c r="K275" s="58" t="s">
        <v>757</v>
      </c>
      <c r="L275" s="280">
        <f t="shared" ca="1" si="39"/>
        <v>0</v>
      </c>
      <c r="Q275" s="263" t="s">
        <v>1567</v>
      </c>
    </row>
    <row r="276" spans="1:17" ht="12.75" customHeight="1">
      <c r="A276" s="277" t="s">
        <v>1318</v>
      </c>
      <c r="B276" s="277" t="s">
        <v>1840</v>
      </c>
      <c r="C276" s="277"/>
      <c r="D276" s="58" t="str">
        <f t="shared" si="6"/>
        <v>Latvia</v>
      </c>
      <c r="E276" s="58">
        <f t="shared" si="8"/>
        <v>2015</v>
      </c>
      <c r="F276" s="58" t="s">
        <v>1568</v>
      </c>
      <c r="G276" s="263" t="s">
        <v>653</v>
      </c>
      <c r="H276" s="58" t="s">
        <v>530</v>
      </c>
      <c r="I276" s="58" t="s">
        <v>611</v>
      </c>
      <c r="J276" s="58" t="s">
        <v>1555</v>
      </c>
      <c r="K276" s="58" t="s">
        <v>654</v>
      </c>
      <c r="L276" s="280">
        <f t="shared" ca="1" si="39"/>
        <v>0</v>
      </c>
      <c r="Q276" s="263" t="s">
        <v>1569</v>
      </c>
    </row>
    <row r="277" spans="1:17" ht="12" customHeight="1">
      <c r="A277" s="277" t="s">
        <v>1318</v>
      </c>
      <c r="B277" s="277" t="s">
        <v>1538</v>
      </c>
      <c r="C277" s="277"/>
      <c r="D277" s="58" t="str">
        <f t="shared" si="6"/>
        <v>Latvia</v>
      </c>
      <c r="E277" s="58">
        <f t="shared" si="8"/>
        <v>2015</v>
      </c>
      <c r="F277" s="58" t="s">
        <v>1570</v>
      </c>
      <c r="G277" s="263" t="s">
        <v>859</v>
      </c>
      <c r="H277" s="58" t="s">
        <v>530</v>
      </c>
      <c r="I277" s="58" t="s">
        <v>611</v>
      </c>
      <c r="J277" s="58" t="s">
        <v>1555</v>
      </c>
      <c r="K277" s="58" t="s">
        <v>757</v>
      </c>
      <c r="L277" s="280">
        <f t="shared" ca="1" si="39"/>
        <v>0</v>
      </c>
      <c r="Q277" s="263" t="s">
        <v>2457</v>
      </c>
    </row>
    <row r="278" spans="1:17" ht="12.75" customHeight="1">
      <c r="A278" s="277" t="s">
        <v>1318</v>
      </c>
      <c r="B278" s="277" t="s">
        <v>1539</v>
      </c>
      <c r="C278" s="277"/>
      <c r="D278" s="58" t="str">
        <f t="shared" si="6"/>
        <v>Latvia</v>
      </c>
      <c r="E278" s="58">
        <f t="shared" si="8"/>
        <v>2015</v>
      </c>
      <c r="F278" s="58" t="s">
        <v>1571</v>
      </c>
      <c r="G278" s="263" t="s">
        <v>703</v>
      </c>
      <c r="H278" s="58" t="s">
        <v>530</v>
      </c>
      <c r="J278" s="58" t="s">
        <v>1555</v>
      </c>
      <c r="K278" s="58" t="s">
        <v>757</v>
      </c>
      <c r="L278" s="280">
        <f t="shared" ca="1" si="39"/>
        <v>2.82</v>
      </c>
      <c r="Q278" s="263" t="s">
        <v>1572</v>
      </c>
    </row>
    <row r="279" spans="1:17" ht="12.75" customHeight="1">
      <c r="A279" s="277" t="s">
        <v>1318</v>
      </c>
      <c r="B279" s="277" t="s">
        <v>1841</v>
      </c>
      <c r="C279" s="277"/>
      <c r="D279" s="58" t="str">
        <f t="shared" si="6"/>
        <v>Latvia</v>
      </c>
      <c r="E279" s="58">
        <f t="shared" si="8"/>
        <v>2015</v>
      </c>
      <c r="F279" s="58" t="s">
        <v>1573</v>
      </c>
      <c r="G279" s="263" t="s">
        <v>710</v>
      </c>
      <c r="H279" s="58" t="s">
        <v>530</v>
      </c>
      <c r="J279" s="58" t="s">
        <v>1555</v>
      </c>
      <c r="K279" s="58" t="s">
        <v>757</v>
      </c>
      <c r="L279" s="280">
        <f t="shared" ca="1" si="39"/>
        <v>194.12</v>
      </c>
      <c r="Q279" s="263" t="s">
        <v>1574</v>
      </c>
    </row>
    <row r="280" spans="1:17" ht="12.75" customHeight="1">
      <c r="A280" s="277" t="s">
        <v>1318</v>
      </c>
      <c r="B280" s="277" t="s">
        <v>1540</v>
      </c>
      <c r="C280" s="277"/>
      <c r="D280" s="58" t="str">
        <f t="shared" ref="D280" si="40">H$2</f>
        <v>Latvia</v>
      </c>
      <c r="E280" s="58">
        <f t="shared" ref="E280" si="41">$H$3</f>
        <v>2015</v>
      </c>
      <c r="F280" s="263" t="s">
        <v>3357</v>
      </c>
      <c r="G280" s="263" t="s">
        <v>3276</v>
      </c>
      <c r="H280" s="58" t="s">
        <v>530</v>
      </c>
      <c r="J280" s="58" t="s">
        <v>1555</v>
      </c>
      <c r="K280" s="58" t="s">
        <v>757</v>
      </c>
      <c r="L280" s="280">
        <f t="shared" ref="L280" ca="1" si="42">IF(ISNUMBER(INDIRECT("'"&amp;A280&amp;"'!"&amp;B280)),INDIRECT("'"&amp;A280&amp;"'!"&amp;B280),"…")</f>
        <v>0</v>
      </c>
      <c r="Q280" s="263" t="s">
        <v>3358</v>
      </c>
    </row>
    <row r="281" spans="1:17" ht="12.75" customHeight="1">
      <c r="A281" s="277" t="s">
        <v>1318</v>
      </c>
      <c r="B281" s="277" t="s">
        <v>3350</v>
      </c>
      <c r="C281" s="277"/>
      <c r="D281" s="58" t="str">
        <f t="shared" si="6"/>
        <v>Latvia</v>
      </c>
      <c r="E281" s="58">
        <f t="shared" si="8"/>
        <v>2015</v>
      </c>
      <c r="F281" s="58" t="s">
        <v>1575</v>
      </c>
      <c r="G281" s="263" t="s">
        <v>1425</v>
      </c>
      <c r="H281" s="58" t="s">
        <v>530</v>
      </c>
      <c r="J281" s="58" t="s">
        <v>1555</v>
      </c>
      <c r="K281" s="58" t="s">
        <v>757</v>
      </c>
      <c r="L281" s="280">
        <f t="shared" ref="L281:L288" ca="1" si="43">IF(ISNUMBER(INDIRECT("'"&amp;A281&amp;"'!"&amp;B281)),INDIRECT("'"&amp;A281&amp;"'!"&amp;B281),"…")</f>
        <v>46.92</v>
      </c>
      <c r="Q281" s="263" t="s">
        <v>1576</v>
      </c>
    </row>
    <row r="282" spans="1:17" ht="12.75" customHeight="1">
      <c r="A282" s="277" t="s">
        <v>1318</v>
      </c>
      <c r="B282" s="277" t="s">
        <v>1842</v>
      </c>
      <c r="C282" s="277"/>
      <c r="D282" s="58" t="str">
        <f t="shared" si="6"/>
        <v>Latvia</v>
      </c>
      <c r="E282" s="58">
        <f t="shared" si="8"/>
        <v>2015</v>
      </c>
      <c r="F282" s="58" t="s">
        <v>1577</v>
      </c>
      <c r="G282" s="263" t="s">
        <v>1111</v>
      </c>
      <c r="H282" s="58" t="s">
        <v>530</v>
      </c>
      <c r="J282" s="58" t="s">
        <v>1555</v>
      </c>
      <c r="K282" s="58" t="s">
        <v>654</v>
      </c>
      <c r="L282" s="280">
        <f t="shared" ca="1" si="43"/>
        <v>0</v>
      </c>
      <c r="Q282" s="263" t="s">
        <v>1578</v>
      </c>
    </row>
    <row r="283" spans="1:17" ht="12.75" customHeight="1">
      <c r="A283" s="277" t="s">
        <v>1318</v>
      </c>
      <c r="B283" s="277" t="s">
        <v>3351</v>
      </c>
      <c r="C283" s="277"/>
      <c r="D283" s="58" t="str">
        <f t="shared" si="6"/>
        <v>Latvia</v>
      </c>
      <c r="E283" s="58">
        <f t="shared" si="8"/>
        <v>2015</v>
      </c>
      <c r="F283" s="58" t="s">
        <v>1580</v>
      </c>
      <c r="G283" s="263" t="s">
        <v>735</v>
      </c>
      <c r="H283" s="58" t="s">
        <v>530</v>
      </c>
      <c r="J283" s="58" t="s">
        <v>1555</v>
      </c>
      <c r="K283" s="58" t="s">
        <v>654</v>
      </c>
      <c r="L283" s="280">
        <f t="shared" ca="1" si="43"/>
        <v>0</v>
      </c>
      <c r="Q283" s="263" t="s">
        <v>1581</v>
      </c>
    </row>
    <row r="284" spans="1:17" ht="12.75" customHeight="1">
      <c r="A284" s="277" t="s">
        <v>1318</v>
      </c>
      <c r="B284" s="277" t="s">
        <v>3352</v>
      </c>
      <c r="C284" s="277"/>
      <c r="D284" s="58" t="str">
        <f t="shared" si="6"/>
        <v>Latvia</v>
      </c>
      <c r="E284" s="58">
        <f t="shared" si="8"/>
        <v>2015</v>
      </c>
      <c r="F284" s="58" t="s">
        <v>1583</v>
      </c>
      <c r="G284" s="263" t="s">
        <v>746</v>
      </c>
      <c r="H284" s="58" t="s">
        <v>530</v>
      </c>
      <c r="J284" s="58" t="s">
        <v>1555</v>
      </c>
      <c r="K284" s="58" t="s">
        <v>654</v>
      </c>
      <c r="L284" s="280">
        <f t="shared" ca="1" si="43"/>
        <v>0</v>
      </c>
      <c r="Q284" s="263" t="s">
        <v>1584</v>
      </c>
    </row>
    <row r="285" spans="1:17" ht="12.75" customHeight="1">
      <c r="A285" s="277" t="s">
        <v>1318</v>
      </c>
      <c r="B285" s="277" t="s">
        <v>3353</v>
      </c>
      <c r="C285" s="277"/>
      <c r="D285" s="58" t="str">
        <f t="shared" si="6"/>
        <v>Latvia</v>
      </c>
      <c r="E285" s="58">
        <f t="shared" si="8"/>
        <v>2015</v>
      </c>
      <c r="F285" s="58" t="s">
        <v>1586</v>
      </c>
      <c r="G285" s="263" t="s">
        <v>667</v>
      </c>
      <c r="H285" s="58" t="s">
        <v>530</v>
      </c>
      <c r="I285" s="58" t="s">
        <v>557</v>
      </c>
      <c r="J285" s="58" t="s">
        <v>1555</v>
      </c>
      <c r="K285" s="58" t="s">
        <v>757</v>
      </c>
      <c r="L285" s="280">
        <f t="shared" ca="1" si="43"/>
        <v>0</v>
      </c>
      <c r="Q285" s="263" t="s">
        <v>1587</v>
      </c>
    </row>
    <row r="286" spans="1:17" ht="12.75" customHeight="1">
      <c r="A286" s="277" t="s">
        <v>1318</v>
      </c>
      <c r="B286" s="277" t="s">
        <v>3354</v>
      </c>
      <c r="C286" s="277"/>
      <c r="D286" s="58" t="str">
        <f t="shared" si="6"/>
        <v>Latvia</v>
      </c>
      <c r="E286" s="58">
        <f t="shared" si="8"/>
        <v>2015</v>
      </c>
      <c r="F286" s="58" t="s">
        <v>1588</v>
      </c>
      <c r="G286" s="263" t="s">
        <v>677</v>
      </c>
      <c r="H286" s="58" t="s">
        <v>530</v>
      </c>
      <c r="I286" s="58" t="s">
        <v>557</v>
      </c>
      <c r="J286" s="58" t="s">
        <v>1555</v>
      </c>
      <c r="K286" s="58" t="s">
        <v>757</v>
      </c>
      <c r="L286" s="280">
        <f t="shared" ca="1" si="43"/>
        <v>0</v>
      </c>
      <c r="Q286" s="263" t="s">
        <v>1589</v>
      </c>
    </row>
    <row r="287" spans="1:17" ht="12.75" customHeight="1">
      <c r="A287" s="277" t="s">
        <v>1318</v>
      </c>
      <c r="B287" s="277" t="s">
        <v>3355</v>
      </c>
      <c r="C287" s="277"/>
      <c r="D287" s="58" t="str">
        <f t="shared" si="6"/>
        <v>Latvia</v>
      </c>
      <c r="E287" s="58">
        <f t="shared" si="8"/>
        <v>2015</v>
      </c>
      <c r="F287" s="58" t="s">
        <v>1590</v>
      </c>
      <c r="G287" s="263" t="s">
        <v>782</v>
      </c>
      <c r="H287" s="58" t="s">
        <v>530</v>
      </c>
      <c r="I287" s="58" t="s">
        <v>557</v>
      </c>
      <c r="J287" s="58" t="s">
        <v>1555</v>
      </c>
      <c r="K287" s="58" t="s">
        <v>757</v>
      </c>
      <c r="L287" s="280">
        <f t="shared" ca="1" si="43"/>
        <v>0</v>
      </c>
      <c r="Q287" s="263" t="s">
        <v>1591</v>
      </c>
    </row>
    <row r="288" spans="1:17">
      <c r="A288" s="277" t="s">
        <v>1318</v>
      </c>
      <c r="B288" s="277" t="s">
        <v>3356</v>
      </c>
      <c r="C288" s="277"/>
      <c r="D288" s="58" t="str">
        <f t="shared" si="6"/>
        <v>Latvia</v>
      </c>
      <c r="E288" s="58">
        <f t="shared" si="8"/>
        <v>2015</v>
      </c>
      <c r="F288" s="58" t="s">
        <v>1592</v>
      </c>
      <c r="G288" s="263" t="s">
        <v>1446</v>
      </c>
      <c r="H288" s="58" t="s">
        <v>530</v>
      </c>
      <c r="J288" s="58" t="s">
        <v>1555</v>
      </c>
      <c r="K288" s="58" t="s">
        <v>757</v>
      </c>
      <c r="L288" s="280">
        <f t="shared" ca="1" si="43"/>
        <v>0</v>
      </c>
      <c r="Q288" s="263" t="s">
        <v>1593</v>
      </c>
    </row>
    <row r="289" spans="1:17" ht="12.75" customHeight="1">
      <c r="A289" s="277" t="s">
        <v>1318</v>
      </c>
      <c r="B289" s="277" t="s">
        <v>1544</v>
      </c>
      <c r="C289" s="277"/>
      <c r="D289" s="58" t="str">
        <f t="shared" ref="D289:D292" si="44">H$2</f>
        <v>Latvia</v>
      </c>
      <c r="E289" s="58">
        <f t="shared" si="8"/>
        <v>2015</v>
      </c>
      <c r="F289" s="263" t="s">
        <v>3359</v>
      </c>
      <c r="G289" s="263" t="s">
        <v>756</v>
      </c>
      <c r="H289" s="58" t="s">
        <v>530</v>
      </c>
      <c r="I289" s="58" t="s">
        <v>1322</v>
      </c>
      <c r="J289" s="263" t="s">
        <v>3322</v>
      </c>
      <c r="K289" s="58" t="s">
        <v>757</v>
      </c>
      <c r="L289" s="280">
        <f t="shared" ref="L289" ca="1" si="45">IF(ISNUMBER(INDIRECT("'"&amp;A289&amp;"'!"&amp;B289)),INDIRECT("'"&amp;A289&amp;"'!"&amp;B289),"…")</f>
        <v>0</v>
      </c>
      <c r="Q289" s="263" t="s">
        <v>3323</v>
      </c>
    </row>
    <row r="290" spans="1:17" ht="12.75" customHeight="1">
      <c r="A290" s="277" t="s">
        <v>1318</v>
      </c>
      <c r="B290" s="277" t="s">
        <v>1545</v>
      </c>
      <c r="C290" s="277"/>
      <c r="D290" s="58" t="str">
        <f t="shared" si="44"/>
        <v>Latvia</v>
      </c>
      <c r="E290" s="58">
        <f t="shared" si="8"/>
        <v>2015</v>
      </c>
      <c r="F290" s="263" t="s">
        <v>3360</v>
      </c>
      <c r="G290" s="263" t="s">
        <v>756</v>
      </c>
      <c r="H290" s="58" t="s">
        <v>530</v>
      </c>
      <c r="I290" s="58" t="s">
        <v>1397</v>
      </c>
      <c r="J290" s="263" t="s">
        <v>3322</v>
      </c>
      <c r="K290" s="58" t="s">
        <v>757</v>
      </c>
      <c r="L290" s="280">
        <f ca="1">IF(ISNUMBER(INDIRECT("'"&amp;A290&amp;"'!"&amp;B290)),INDIRECT("'"&amp;A290&amp;"'!"&amp;B290),"…")</f>
        <v>2651.04</v>
      </c>
      <c r="Q290" s="263" t="s">
        <v>3323</v>
      </c>
    </row>
    <row r="291" spans="1:17" ht="12.75" customHeight="1">
      <c r="A291" s="277" t="s">
        <v>1318</v>
      </c>
      <c r="B291" s="277" t="s">
        <v>1546</v>
      </c>
      <c r="C291" s="277"/>
      <c r="D291" s="58" t="str">
        <f t="shared" si="44"/>
        <v>Latvia</v>
      </c>
      <c r="E291" s="58">
        <f t="shared" si="8"/>
        <v>2015</v>
      </c>
      <c r="F291" s="263" t="s">
        <v>3361</v>
      </c>
      <c r="G291" s="263" t="s">
        <v>756</v>
      </c>
      <c r="H291" s="58" t="s">
        <v>530</v>
      </c>
      <c r="I291" s="58" t="s">
        <v>1397</v>
      </c>
      <c r="J291" s="263" t="s">
        <v>3322</v>
      </c>
      <c r="K291" s="58" t="s">
        <v>757</v>
      </c>
      <c r="L291" s="280">
        <f ca="1">IF(ISNUMBER(INDIRECT("'"&amp;A291&amp;"'!"&amp;B291)),INDIRECT("'"&amp;A291&amp;"'!"&amp;B291),"…")</f>
        <v>0</v>
      </c>
      <c r="Q291" s="263" t="s">
        <v>3323</v>
      </c>
    </row>
    <row r="292" spans="1:17" ht="12.75" customHeight="1">
      <c r="A292" s="277" t="s">
        <v>1318</v>
      </c>
      <c r="B292" s="277" t="s">
        <v>1547</v>
      </c>
      <c r="C292" s="277"/>
      <c r="D292" s="58" t="str">
        <f t="shared" si="44"/>
        <v>Latvia</v>
      </c>
      <c r="E292" s="58">
        <f t="shared" si="8"/>
        <v>2015</v>
      </c>
      <c r="F292" s="263" t="s">
        <v>3362</v>
      </c>
      <c r="G292" s="263" t="s">
        <v>756</v>
      </c>
      <c r="H292" s="58" t="s">
        <v>530</v>
      </c>
      <c r="I292" s="58" t="s">
        <v>1397</v>
      </c>
      <c r="J292" s="263" t="s">
        <v>3322</v>
      </c>
      <c r="K292" s="58" t="s">
        <v>757</v>
      </c>
      <c r="L292" s="280">
        <f ca="1">IF(ISNUMBER(INDIRECT("'"&amp;A292&amp;"'!"&amp;B292)),INDIRECT("'"&amp;A292&amp;"'!"&amp;B292),"…")</f>
        <v>0</v>
      </c>
      <c r="Q292" s="263" t="s">
        <v>3323</v>
      </c>
    </row>
    <row r="293" spans="1:17">
      <c r="A293" s="277" t="s">
        <v>1318</v>
      </c>
      <c r="B293" s="277" t="s">
        <v>1844</v>
      </c>
      <c r="C293" s="277"/>
      <c r="D293" s="58" t="str">
        <f t="shared" si="6"/>
        <v>Latvia</v>
      </c>
      <c r="E293" s="58">
        <f t="shared" si="8"/>
        <v>2015</v>
      </c>
      <c r="F293" s="58" t="s">
        <v>3363</v>
      </c>
      <c r="G293" s="263" t="s">
        <v>756</v>
      </c>
      <c r="H293" s="58" t="s">
        <v>530</v>
      </c>
      <c r="J293" s="263" t="s">
        <v>3322</v>
      </c>
      <c r="K293" s="58" t="s">
        <v>757</v>
      </c>
      <c r="L293" s="280">
        <f t="shared" ca="1" si="7"/>
        <v>0</v>
      </c>
      <c r="Q293" s="263" t="s">
        <v>3323</v>
      </c>
    </row>
    <row r="294" spans="1:17" ht="12.75" customHeight="1">
      <c r="A294" s="277" t="s">
        <v>1318</v>
      </c>
      <c r="B294" s="277" t="s">
        <v>3341</v>
      </c>
      <c r="C294" s="277"/>
      <c r="D294" s="58" t="str">
        <f t="shared" si="6"/>
        <v>Latvia</v>
      </c>
      <c r="E294" s="58">
        <f t="shared" si="8"/>
        <v>2015</v>
      </c>
      <c r="F294" s="58" t="s">
        <v>3364</v>
      </c>
      <c r="G294" s="263" t="s">
        <v>610</v>
      </c>
      <c r="H294" s="58" t="s">
        <v>530</v>
      </c>
      <c r="J294" s="263" t="s">
        <v>3322</v>
      </c>
      <c r="K294" s="58" t="s">
        <v>757</v>
      </c>
      <c r="L294" s="280">
        <f t="shared" ca="1" si="7"/>
        <v>304.57599999999996</v>
      </c>
      <c r="Q294" s="263" t="s">
        <v>3324</v>
      </c>
    </row>
    <row r="295" spans="1:17" ht="12.75" customHeight="1">
      <c r="A295" s="277" t="s">
        <v>1318</v>
      </c>
      <c r="B295" s="277" t="s">
        <v>1548</v>
      </c>
      <c r="C295" s="277"/>
      <c r="D295" s="58" t="str">
        <f t="shared" si="6"/>
        <v>Latvia</v>
      </c>
      <c r="E295" s="58">
        <f t="shared" si="8"/>
        <v>2015</v>
      </c>
      <c r="F295" s="58" t="s">
        <v>3365</v>
      </c>
      <c r="G295" s="263" t="s">
        <v>623</v>
      </c>
      <c r="H295" s="58" t="s">
        <v>530</v>
      </c>
      <c r="J295" s="263" t="s">
        <v>3322</v>
      </c>
      <c r="K295" s="58" t="s">
        <v>757</v>
      </c>
      <c r="L295" s="280">
        <f t="shared" ca="1" si="7"/>
        <v>0</v>
      </c>
      <c r="Q295" s="263" t="s">
        <v>3325</v>
      </c>
    </row>
    <row r="296" spans="1:17" ht="12.75" customHeight="1">
      <c r="A296" s="277" t="s">
        <v>1318</v>
      </c>
      <c r="B296" s="277" t="s">
        <v>1549</v>
      </c>
      <c r="C296" s="277"/>
      <c r="D296" s="58" t="str">
        <f t="shared" si="6"/>
        <v>Latvia</v>
      </c>
      <c r="E296" s="58">
        <f t="shared" si="8"/>
        <v>2015</v>
      </c>
      <c r="F296" s="58" t="s">
        <v>3366</v>
      </c>
      <c r="G296" s="263" t="s">
        <v>635</v>
      </c>
      <c r="H296" s="58" t="s">
        <v>530</v>
      </c>
      <c r="J296" s="263" t="s">
        <v>3322</v>
      </c>
      <c r="K296" s="58" t="s">
        <v>757</v>
      </c>
      <c r="L296" s="280">
        <f t="shared" ca="1" si="7"/>
        <v>203.28799999999998</v>
      </c>
      <c r="Q296" s="263" t="s">
        <v>3326</v>
      </c>
    </row>
    <row r="297" spans="1:17" ht="12.75" customHeight="1">
      <c r="A297" s="277" t="s">
        <v>1318</v>
      </c>
      <c r="B297" s="277" t="s">
        <v>1550</v>
      </c>
      <c r="C297" s="277"/>
      <c r="D297" s="58" t="str">
        <f t="shared" si="6"/>
        <v>Latvia</v>
      </c>
      <c r="E297" s="58">
        <f t="shared" si="8"/>
        <v>2015</v>
      </c>
      <c r="F297" s="58" t="s">
        <v>3367</v>
      </c>
      <c r="G297" s="263" t="s">
        <v>775</v>
      </c>
      <c r="H297" s="58" t="s">
        <v>530</v>
      </c>
      <c r="J297" s="263" t="s">
        <v>3322</v>
      </c>
      <c r="K297" s="58" t="s">
        <v>757</v>
      </c>
      <c r="L297" s="280">
        <f t="shared" ca="1" si="7"/>
        <v>0</v>
      </c>
      <c r="Q297" s="263" t="s">
        <v>3327</v>
      </c>
    </row>
    <row r="298" spans="1:17" ht="12.75" customHeight="1">
      <c r="A298" s="277" t="s">
        <v>1318</v>
      </c>
      <c r="B298" s="277" t="s">
        <v>1551</v>
      </c>
      <c r="C298" s="277"/>
      <c r="D298" s="58" t="str">
        <f t="shared" si="6"/>
        <v>Latvia</v>
      </c>
      <c r="E298" s="58">
        <f t="shared" si="8"/>
        <v>2015</v>
      </c>
      <c r="F298" s="58" t="s">
        <v>3368</v>
      </c>
      <c r="G298" s="263" t="s">
        <v>648</v>
      </c>
      <c r="H298" s="58" t="s">
        <v>530</v>
      </c>
      <c r="J298" s="263" t="s">
        <v>3322</v>
      </c>
      <c r="K298" s="58" t="s">
        <v>757</v>
      </c>
      <c r="L298" s="280">
        <f t="shared" ca="1" si="7"/>
        <v>0</v>
      </c>
      <c r="Q298" s="263" t="s">
        <v>3328</v>
      </c>
    </row>
    <row r="299" spans="1:17" ht="12.75" customHeight="1">
      <c r="A299" s="277" t="s">
        <v>1318</v>
      </c>
      <c r="B299" s="277" t="s">
        <v>1845</v>
      </c>
      <c r="C299" s="277"/>
      <c r="D299" s="58" t="str">
        <f t="shared" si="6"/>
        <v>Latvia</v>
      </c>
      <c r="E299" s="58">
        <f t="shared" si="8"/>
        <v>2015</v>
      </c>
      <c r="F299" s="58" t="s">
        <v>3369</v>
      </c>
      <c r="G299" s="263" t="s">
        <v>653</v>
      </c>
      <c r="H299" s="58" t="s">
        <v>530</v>
      </c>
      <c r="J299" s="263" t="s">
        <v>3322</v>
      </c>
      <c r="K299" s="58" t="s">
        <v>654</v>
      </c>
      <c r="L299" s="280">
        <f t="shared" ca="1" si="7"/>
        <v>0</v>
      </c>
      <c r="Q299" s="263" t="s">
        <v>3329</v>
      </c>
    </row>
    <row r="300" spans="1:17" ht="12.75" customHeight="1">
      <c r="A300" s="277" t="s">
        <v>1318</v>
      </c>
      <c r="B300" s="277" t="s">
        <v>1552</v>
      </c>
      <c r="C300" s="277"/>
      <c r="D300" s="58" t="str">
        <f t="shared" si="6"/>
        <v>Latvia</v>
      </c>
      <c r="E300" s="58">
        <f t="shared" si="8"/>
        <v>2015</v>
      </c>
      <c r="F300" s="58" t="s">
        <v>3370</v>
      </c>
      <c r="G300" s="263" t="s">
        <v>859</v>
      </c>
      <c r="H300" s="58" t="s">
        <v>530</v>
      </c>
      <c r="J300" s="263" t="s">
        <v>3322</v>
      </c>
      <c r="K300" s="58" t="s">
        <v>757</v>
      </c>
      <c r="L300" s="280">
        <f t="shared" ca="1" si="7"/>
        <v>0</v>
      </c>
      <c r="Q300" s="263" t="s">
        <v>3330</v>
      </c>
    </row>
    <row r="301" spans="1:17" ht="12.75" customHeight="1">
      <c r="A301" s="277" t="s">
        <v>1318</v>
      </c>
      <c r="B301" s="277" t="s">
        <v>1553</v>
      </c>
      <c r="C301" s="277"/>
      <c r="D301" s="58" t="str">
        <f t="shared" si="6"/>
        <v>Latvia</v>
      </c>
      <c r="E301" s="58">
        <f t="shared" si="8"/>
        <v>2015</v>
      </c>
      <c r="F301" s="58" t="s">
        <v>3371</v>
      </c>
      <c r="G301" s="263" t="s">
        <v>703</v>
      </c>
      <c r="H301" s="58" t="s">
        <v>530</v>
      </c>
      <c r="J301" s="263" t="s">
        <v>3322</v>
      </c>
      <c r="K301" s="58" t="s">
        <v>757</v>
      </c>
      <c r="L301" s="280">
        <f t="shared" ca="1" si="7"/>
        <v>0</v>
      </c>
      <c r="Q301" s="263" t="s">
        <v>3331</v>
      </c>
    </row>
    <row r="302" spans="1:17" ht="12.75" customHeight="1">
      <c r="A302" s="277" t="s">
        <v>1318</v>
      </c>
      <c r="B302" s="277" t="s">
        <v>1846</v>
      </c>
      <c r="C302" s="277"/>
      <c r="D302" s="58" t="str">
        <f t="shared" si="6"/>
        <v>Latvia</v>
      </c>
      <c r="E302" s="58">
        <f t="shared" si="8"/>
        <v>2015</v>
      </c>
      <c r="F302" s="58" t="s">
        <v>3372</v>
      </c>
      <c r="G302" s="263" t="s">
        <v>710</v>
      </c>
      <c r="H302" s="58" t="s">
        <v>530</v>
      </c>
      <c r="J302" s="263" t="s">
        <v>3322</v>
      </c>
      <c r="K302" s="58" t="s">
        <v>757</v>
      </c>
      <c r="L302" s="280">
        <f t="shared" ca="1" si="7"/>
        <v>155.4</v>
      </c>
      <c r="Q302" s="263" t="s">
        <v>3332</v>
      </c>
    </row>
    <row r="303" spans="1:17" ht="12.75" customHeight="1">
      <c r="A303" s="277" t="s">
        <v>1318</v>
      </c>
      <c r="B303" s="277" t="s">
        <v>1554</v>
      </c>
      <c r="C303" s="277"/>
      <c r="D303" s="58" t="str">
        <f t="shared" ref="D303" si="46">H$2</f>
        <v>Latvia</v>
      </c>
      <c r="E303" s="58">
        <f t="shared" ref="E303" si="47">$H$3</f>
        <v>2015</v>
      </c>
      <c r="F303" s="263" t="s">
        <v>3373</v>
      </c>
      <c r="G303" s="263" t="s">
        <v>3276</v>
      </c>
      <c r="H303" s="58" t="s">
        <v>530</v>
      </c>
      <c r="J303" s="263" t="s">
        <v>3322</v>
      </c>
      <c r="K303" s="58" t="s">
        <v>757</v>
      </c>
      <c r="L303" s="280">
        <f t="shared" ref="L303" ca="1" si="48">IF(ISNUMBER(INDIRECT("'"&amp;A303&amp;"'!"&amp;B303)),INDIRECT("'"&amp;A303&amp;"'!"&amp;B303),"…")</f>
        <v>0</v>
      </c>
      <c r="Q303" s="263" t="s">
        <v>3333</v>
      </c>
    </row>
    <row r="304" spans="1:17" ht="12.75" customHeight="1">
      <c r="A304" s="277" t="s">
        <v>1318</v>
      </c>
      <c r="B304" s="277" t="s">
        <v>3342</v>
      </c>
      <c r="C304" s="277"/>
      <c r="D304" s="58" t="str">
        <f t="shared" si="6"/>
        <v>Latvia</v>
      </c>
      <c r="E304" s="58">
        <f t="shared" si="8"/>
        <v>2015</v>
      </c>
      <c r="F304" s="58" t="s">
        <v>3374</v>
      </c>
      <c r="G304" s="263" t="s">
        <v>1425</v>
      </c>
      <c r="H304" s="58" t="s">
        <v>530</v>
      </c>
      <c r="J304" s="263" t="s">
        <v>3322</v>
      </c>
      <c r="K304" s="58" t="s">
        <v>757</v>
      </c>
      <c r="L304" s="280">
        <f t="shared" ca="1" si="7"/>
        <v>29.6</v>
      </c>
      <c r="Q304" s="263" t="s">
        <v>3334</v>
      </c>
    </row>
    <row r="305" spans="1:17" ht="12.75" customHeight="1">
      <c r="A305" s="277" t="s">
        <v>1318</v>
      </c>
      <c r="B305" s="277" t="s">
        <v>1847</v>
      </c>
      <c r="C305" s="277"/>
      <c r="D305" s="58" t="str">
        <f t="shared" si="6"/>
        <v>Latvia</v>
      </c>
      <c r="E305" s="58">
        <f t="shared" si="8"/>
        <v>2015</v>
      </c>
      <c r="F305" s="58" t="s">
        <v>3375</v>
      </c>
      <c r="G305" s="263" t="s">
        <v>1111</v>
      </c>
      <c r="H305" s="58" t="s">
        <v>530</v>
      </c>
      <c r="J305" s="263" t="s">
        <v>3322</v>
      </c>
      <c r="K305" s="58" t="s">
        <v>654</v>
      </c>
      <c r="L305" s="280">
        <f t="shared" ca="1" si="7"/>
        <v>0</v>
      </c>
      <c r="Q305" s="263" t="s">
        <v>3335</v>
      </c>
    </row>
    <row r="306" spans="1:17" ht="12.75" customHeight="1">
      <c r="A306" s="277" t="s">
        <v>1318</v>
      </c>
      <c r="B306" s="277" t="s">
        <v>3343</v>
      </c>
      <c r="C306" s="277"/>
      <c r="D306" s="58" t="str">
        <f t="shared" si="6"/>
        <v>Latvia</v>
      </c>
      <c r="E306" s="58">
        <f t="shared" si="8"/>
        <v>2015</v>
      </c>
      <c r="F306" s="58" t="s">
        <v>3376</v>
      </c>
      <c r="G306" s="263" t="s">
        <v>735</v>
      </c>
      <c r="H306" s="58" t="s">
        <v>530</v>
      </c>
      <c r="J306" s="263" t="s">
        <v>3322</v>
      </c>
      <c r="K306" s="58" t="s">
        <v>654</v>
      </c>
      <c r="L306" s="280">
        <f t="shared" ca="1" si="7"/>
        <v>0</v>
      </c>
      <c r="Q306" s="263" t="s">
        <v>3336</v>
      </c>
    </row>
    <row r="307" spans="1:17" ht="12.75" customHeight="1">
      <c r="A307" s="277" t="s">
        <v>1318</v>
      </c>
      <c r="B307" s="277" t="s">
        <v>3344</v>
      </c>
      <c r="C307" s="277"/>
      <c r="D307" s="58" t="str">
        <f t="shared" si="6"/>
        <v>Latvia</v>
      </c>
      <c r="E307" s="58">
        <f t="shared" si="8"/>
        <v>2015</v>
      </c>
      <c r="F307" s="58" t="s">
        <v>3377</v>
      </c>
      <c r="G307" s="263" t="s">
        <v>746</v>
      </c>
      <c r="H307" s="58" t="s">
        <v>530</v>
      </c>
      <c r="J307" s="263" t="s">
        <v>3322</v>
      </c>
      <c r="K307" s="58" t="s">
        <v>654</v>
      </c>
      <c r="L307" s="280">
        <f t="shared" ca="1" si="7"/>
        <v>0</v>
      </c>
      <c r="Q307" s="263" t="s">
        <v>3337</v>
      </c>
    </row>
    <row r="308" spans="1:17" ht="12.75" customHeight="1">
      <c r="A308" s="277" t="s">
        <v>1318</v>
      </c>
      <c r="B308" s="277" t="s">
        <v>3345</v>
      </c>
      <c r="C308" s="277"/>
      <c r="D308" s="58" t="str">
        <f t="shared" si="6"/>
        <v>Latvia</v>
      </c>
      <c r="E308" s="58">
        <f t="shared" si="8"/>
        <v>2015</v>
      </c>
      <c r="F308" s="58" t="s">
        <v>3378</v>
      </c>
      <c r="G308" s="263" t="s">
        <v>667</v>
      </c>
      <c r="H308" s="58" t="s">
        <v>530</v>
      </c>
      <c r="J308" s="263" t="s">
        <v>3322</v>
      </c>
      <c r="K308" s="58" t="s">
        <v>757</v>
      </c>
      <c r="L308" s="280">
        <f t="shared" ca="1" si="7"/>
        <v>0</v>
      </c>
      <c r="Q308" s="263" t="s">
        <v>3338</v>
      </c>
    </row>
    <row r="309" spans="1:17" ht="12.75" customHeight="1">
      <c r="A309" s="277" t="s">
        <v>1318</v>
      </c>
      <c r="B309" s="277" t="s">
        <v>3346</v>
      </c>
      <c r="C309" s="277"/>
      <c r="D309" s="58" t="str">
        <f t="shared" si="6"/>
        <v>Latvia</v>
      </c>
      <c r="E309" s="58">
        <f t="shared" si="8"/>
        <v>2015</v>
      </c>
      <c r="F309" s="58" t="s">
        <v>3379</v>
      </c>
      <c r="G309" s="263" t="s">
        <v>677</v>
      </c>
      <c r="H309" s="58" t="s">
        <v>530</v>
      </c>
      <c r="J309" s="263" t="s">
        <v>3322</v>
      </c>
      <c r="K309" s="58" t="s">
        <v>757</v>
      </c>
      <c r="L309" s="280">
        <f t="shared" ca="1" si="7"/>
        <v>0</v>
      </c>
      <c r="Q309" s="263" t="s">
        <v>3339</v>
      </c>
    </row>
    <row r="310" spans="1:17" ht="12.75" customHeight="1">
      <c r="A310" s="277" t="s">
        <v>1318</v>
      </c>
      <c r="B310" s="277" t="s">
        <v>3347</v>
      </c>
      <c r="C310" s="277"/>
      <c r="D310" s="58" t="str">
        <f t="shared" si="6"/>
        <v>Latvia</v>
      </c>
      <c r="E310" s="58">
        <f t="shared" si="8"/>
        <v>2015</v>
      </c>
      <c r="F310" s="58" t="s">
        <v>3380</v>
      </c>
      <c r="G310" s="263" t="s">
        <v>782</v>
      </c>
      <c r="H310" s="58" t="s">
        <v>530</v>
      </c>
      <c r="J310" s="263" t="s">
        <v>3322</v>
      </c>
      <c r="K310" s="58" t="s">
        <v>757</v>
      </c>
      <c r="L310" s="280">
        <f t="shared" ca="1" si="7"/>
        <v>0</v>
      </c>
      <c r="Q310" s="263" t="s">
        <v>3340</v>
      </c>
    </row>
    <row r="311" spans="1:17" ht="12.75" customHeight="1">
      <c r="A311" s="277" t="s">
        <v>1318</v>
      </c>
      <c r="B311" s="277" t="s">
        <v>3348</v>
      </c>
      <c r="C311" s="277"/>
      <c r="D311" s="58" t="str">
        <f t="shared" si="6"/>
        <v>Latvia</v>
      </c>
      <c r="E311" s="58">
        <f t="shared" si="8"/>
        <v>2015</v>
      </c>
      <c r="F311" s="58" t="s">
        <v>3381</v>
      </c>
      <c r="G311" s="263" t="s">
        <v>1446</v>
      </c>
      <c r="H311" s="58" t="s">
        <v>530</v>
      </c>
      <c r="J311" s="263" t="s">
        <v>3322</v>
      </c>
      <c r="K311" s="58" t="s">
        <v>757</v>
      </c>
      <c r="L311" s="280">
        <f t="shared" ca="1" si="7"/>
        <v>0</v>
      </c>
      <c r="Q311" s="263" t="s">
        <v>3382</v>
      </c>
    </row>
    <row r="312" spans="1:17" ht="12.75" customHeight="1">
      <c r="A312" s="277" t="s">
        <v>1318</v>
      </c>
      <c r="B312" s="277" t="s">
        <v>621</v>
      </c>
      <c r="C312" s="277" t="s">
        <v>625</v>
      </c>
      <c r="D312" s="58" t="str">
        <f t="shared" si="6"/>
        <v>Latvia</v>
      </c>
      <c r="E312" s="58">
        <f t="shared" si="8"/>
        <v>2015</v>
      </c>
      <c r="F312" s="263" t="s">
        <v>2308</v>
      </c>
      <c r="G312" s="263" t="s">
        <v>756</v>
      </c>
      <c r="H312" s="58" t="s">
        <v>530</v>
      </c>
      <c r="I312" s="58" t="s">
        <v>1322</v>
      </c>
      <c r="J312" s="284" t="s">
        <v>1241</v>
      </c>
      <c r="K312" s="58" t="s">
        <v>757</v>
      </c>
      <c r="L312" s="280" t="str">
        <f ca="1">IF(ISNUMBER(INDIRECT("'"&amp;A312&amp;"'!"&amp;B312)),INDIRECT("'"&amp;A312&amp;"'!"&amp;B312),"…")</f>
        <v>…</v>
      </c>
      <c r="M312" s="58" t="str">
        <f t="shared" ca="1" si="9"/>
        <v>…</v>
      </c>
      <c r="Q312" s="263" t="s">
        <v>2516</v>
      </c>
    </row>
    <row r="313" spans="1:17" ht="12.75" customHeight="1">
      <c r="A313" s="277" t="s">
        <v>1318</v>
      </c>
      <c r="B313" s="277" t="s">
        <v>633</v>
      </c>
      <c r="C313" s="277" t="s">
        <v>637</v>
      </c>
      <c r="D313" s="58" t="str">
        <f t="shared" si="6"/>
        <v>Latvia</v>
      </c>
      <c r="E313" s="58">
        <f t="shared" si="8"/>
        <v>2015</v>
      </c>
      <c r="F313" s="263" t="s">
        <v>1851</v>
      </c>
      <c r="G313" s="263" t="s">
        <v>756</v>
      </c>
      <c r="H313" s="58" t="s">
        <v>530</v>
      </c>
      <c r="I313" s="58" t="s">
        <v>1322</v>
      </c>
      <c r="J313" s="284" t="s">
        <v>1241</v>
      </c>
      <c r="K313" s="58" t="s">
        <v>757</v>
      </c>
      <c r="L313" s="280" t="str">
        <f ca="1">IF(ISNUMBER(INDIRECT("'"&amp;A313&amp;"'!"&amp;B313)),INDIRECT("'"&amp;A313&amp;"'!"&amp;B313),"…")</f>
        <v>…</v>
      </c>
      <c r="M313" s="58" t="str">
        <f t="shared" ca="1" si="9"/>
        <v>…</v>
      </c>
      <c r="Q313" s="263" t="s">
        <v>2517</v>
      </c>
    </row>
    <row r="314" spans="1:17" ht="12.75" customHeight="1">
      <c r="A314" s="277" t="s">
        <v>1318</v>
      </c>
      <c r="B314" s="277" t="s">
        <v>646</v>
      </c>
      <c r="C314" s="277" t="s">
        <v>792</v>
      </c>
      <c r="D314" s="58" t="str">
        <f t="shared" si="6"/>
        <v>Latvia</v>
      </c>
      <c r="E314" s="58">
        <f t="shared" si="8"/>
        <v>2015</v>
      </c>
      <c r="F314" s="263" t="s">
        <v>2332</v>
      </c>
      <c r="G314" s="263" t="s">
        <v>756</v>
      </c>
      <c r="H314" s="58" t="s">
        <v>530</v>
      </c>
      <c r="I314" s="58" t="s">
        <v>1397</v>
      </c>
      <c r="J314" s="284" t="s">
        <v>1241</v>
      </c>
      <c r="K314" s="58" t="s">
        <v>757</v>
      </c>
      <c r="L314" s="280" t="str">
        <f ca="1">IF(ISNUMBER(INDIRECT("'"&amp;A314&amp;"'!"&amp;B314)),INDIRECT("'"&amp;A314&amp;"'!"&amp;B314),"…")</f>
        <v>…</v>
      </c>
      <c r="M314" s="58" t="str">
        <f t="shared" ca="1" si="9"/>
        <v>…</v>
      </c>
      <c r="Q314" s="263" t="s">
        <v>2518</v>
      </c>
    </row>
    <row r="315" spans="1:17" ht="12.75" customHeight="1">
      <c r="A315" s="277" t="s">
        <v>1318</v>
      </c>
      <c r="B315" s="277" t="s">
        <v>651</v>
      </c>
      <c r="C315" s="277" t="s">
        <v>656</v>
      </c>
      <c r="D315" s="58" t="str">
        <f t="shared" si="6"/>
        <v>Latvia</v>
      </c>
      <c r="E315" s="58">
        <f t="shared" si="8"/>
        <v>2015</v>
      </c>
      <c r="F315" s="263" t="s">
        <v>1852</v>
      </c>
      <c r="G315" s="263" t="s">
        <v>756</v>
      </c>
      <c r="H315" s="58" t="s">
        <v>530</v>
      </c>
      <c r="I315" s="58" t="s">
        <v>1397</v>
      </c>
      <c r="J315" s="284" t="s">
        <v>1241</v>
      </c>
      <c r="K315" s="58" t="s">
        <v>757</v>
      </c>
      <c r="L315" s="280" t="str">
        <f ca="1">IF(ISNUMBER(INDIRECT("'"&amp;A315&amp;"'!"&amp;B315)),INDIRECT("'"&amp;A315&amp;"'!"&amp;B315),"…")</f>
        <v>…</v>
      </c>
      <c r="M315" s="58" t="str">
        <f t="shared" ca="1" si="9"/>
        <v>…</v>
      </c>
      <c r="Q315" s="263" t="s">
        <v>2519</v>
      </c>
    </row>
    <row r="316" spans="1:17" ht="12.75" customHeight="1">
      <c r="A316" s="277" t="s">
        <v>1318</v>
      </c>
      <c r="B316" s="277" t="s">
        <v>797</v>
      </c>
      <c r="C316" s="277" t="s">
        <v>798</v>
      </c>
      <c r="D316" s="58" t="str">
        <f t="shared" si="6"/>
        <v>Latvia</v>
      </c>
      <c r="E316" s="58">
        <f t="shared" si="8"/>
        <v>2015</v>
      </c>
      <c r="F316" s="58" t="s">
        <v>841</v>
      </c>
      <c r="G316" s="263" t="s">
        <v>756</v>
      </c>
      <c r="H316" s="58" t="s">
        <v>530</v>
      </c>
      <c r="J316" s="263" t="s">
        <v>1241</v>
      </c>
      <c r="K316" s="58" t="s">
        <v>757</v>
      </c>
      <c r="L316" s="280" t="str">
        <f t="shared" ca="1" si="7"/>
        <v>…</v>
      </c>
      <c r="M316" s="58" t="str">
        <f t="shared" ca="1" si="9"/>
        <v>…</v>
      </c>
      <c r="Q316" s="58" t="s">
        <v>842</v>
      </c>
    </row>
    <row r="317" spans="1:17" ht="12.75" customHeight="1">
      <c r="A317" s="277" t="s">
        <v>1318</v>
      </c>
      <c r="B317" s="277" t="s">
        <v>675</v>
      </c>
      <c r="C317" s="277" t="s">
        <v>679</v>
      </c>
      <c r="D317" s="58" t="str">
        <f t="shared" si="6"/>
        <v>Latvia</v>
      </c>
      <c r="E317" s="58">
        <f t="shared" si="8"/>
        <v>2015</v>
      </c>
      <c r="F317" s="58" t="s">
        <v>844</v>
      </c>
      <c r="G317" s="263" t="s">
        <v>610</v>
      </c>
      <c r="H317" s="58" t="s">
        <v>530</v>
      </c>
      <c r="I317" s="58" t="s">
        <v>611</v>
      </c>
      <c r="J317" s="263" t="s">
        <v>1241</v>
      </c>
      <c r="K317" s="58" t="s">
        <v>757</v>
      </c>
      <c r="L317" s="280" t="str">
        <f t="shared" ca="1" si="7"/>
        <v>…</v>
      </c>
      <c r="M317" s="58" t="str">
        <f t="shared" ca="1" si="9"/>
        <v>…</v>
      </c>
      <c r="Q317" s="58" t="s">
        <v>845</v>
      </c>
    </row>
    <row r="318" spans="1:17" ht="12.75" customHeight="1">
      <c r="A318" s="277" t="s">
        <v>1318</v>
      </c>
      <c r="B318" s="277" t="s">
        <v>2283</v>
      </c>
      <c r="C318" s="277" t="s">
        <v>1859</v>
      </c>
      <c r="D318" s="58" t="str">
        <f t="shared" si="6"/>
        <v>Latvia</v>
      </c>
      <c r="E318" s="58">
        <f t="shared" si="8"/>
        <v>2015</v>
      </c>
      <c r="F318" s="58" t="s">
        <v>847</v>
      </c>
      <c r="G318" s="263" t="s">
        <v>623</v>
      </c>
      <c r="H318" s="58" t="s">
        <v>530</v>
      </c>
      <c r="I318" s="58" t="s">
        <v>611</v>
      </c>
      <c r="J318" s="263" t="s">
        <v>1241</v>
      </c>
      <c r="K318" s="58" t="s">
        <v>757</v>
      </c>
      <c r="L318" s="280" t="str">
        <f t="shared" ca="1" si="7"/>
        <v>…</v>
      </c>
      <c r="M318" s="58" t="str">
        <f t="shared" ca="1" si="9"/>
        <v>…</v>
      </c>
      <c r="Q318" s="58" t="s">
        <v>848</v>
      </c>
    </row>
    <row r="319" spans="1:17" ht="12.75" customHeight="1">
      <c r="A319" s="277" t="s">
        <v>1318</v>
      </c>
      <c r="B319" s="277" t="s">
        <v>688</v>
      </c>
      <c r="C319" s="277" t="s">
        <v>693</v>
      </c>
      <c r="D319" s="58" t="str">
        <f t="shared" si="6"/>
        <v>Latvia</v>
      </c>
      <c r="E319" s="58">
        <f t="shared" si="8"/>
        <v>2015</v>
      </c>
      <c r="F319" s="58" t="s">
        <v>849</v>
      </c>
      <c r="G319" s="263" t="s">
        <v>635</v>
      </c>
      <c r="H319" s="58" t="s">
        <v>530</v>
      </c>
      <c r="I319" s="58" t="s">
        <v>611</v>
      </c>
      <c r="J319" s="263" t="s">
        <v>1241</v>
      </c>
      <c r="K319" s="58" t="s">
        <v>757</v>
      </c>
      <c r="L319" s="280" t="str">
        <f t="shared" ca="1" si="7"/>
        <v>…</v>
      </c>
      <c r="M319" s="58" t="str">
        <f t="shared" ca="1" si="9"/>
        <v>…</v>
      </c>
      <c r="Q319" s="58" t="s">
        <v>850</v>
      </c>
    </row>
    <row r="320" spans="1:17" ht="12" customHeight="1">
      <c r="A320" s="277" t="s">
        <v>1318</v>
      </c>
      <c r="B320" s="277" t="s">
        <v>801</v>
      </c>
      <c r="C320" s="277" t="s">
        <v>3150</v>
      </c>
      <c r="D320" s="58" t="str">
        <f t="shared" si="6"/>
        <v>Latvia</v>
      </c>
      <c r="E320" s="58">
        <f t="shared" si="8"/>
        <v>2015</v>
      </c>
      <c r="F320" s="58" t="s">
        <v>851</v>
      </c>
      <c r="G320" s="263" t="s">
        <v>775</v>
      </c>
      <c r="H320" s="58" t="s">
        <v>530</v>
      </c>
      <c r="I320" s="58" t="s">
        <v>611</v>
      </c>
      <c r="J320" s="263" t="s">
        <v>1241</v>
      </c>
      <c r="K320" s="58" t="s">
        <v>757</v>
      </c>
      <c r="L320" s="280" t="str">
        <f t="shared" ca="1" si="7"/>
        <v>…</v>
      </c>
      <c r="M320" s="58" t="str">
        <f t="shared" ca="1" si="9"/>
        <v>…</v>
      </c>
      <c r="Q320" s="58" t="s">
        <v>852</v>
      </c>
    </row>
    <row r="321" spans="1:17" ht="12.75" customHeight="1">
      <c r="A321" s="277" t="s">
        <v>1318</v>
      </c>
      <c r="B321" s="277" t="s">
        <v>804</v>
      </c>
      <c r="C321" s="277" t="s">
        <v>805</v>
      </c>
      <c r="D321" s="58" t="str">
        <f t="shared" si="6"/>
        <v>Latvia</v>
      </c>
      <c r="E321" s="58">
        <f t="shared" si="8"/>
        <v>2015</v>
      </c>
      <c r="F321" s="58" t="s">
        <v>853</v>
      </c>
      <c r="G321" s="263" t="s">
        <v>648</v>
      </c>
      <c r="H321" s="58" t="s">
        <v>530</v>
      </c>
      <c r="I321" s="58" t="s">
        <v>611</v>
      </c>
      <c r="J321" s="263" t="s">
        <v>1241</v>
      </c>
      <c r="K321" s="58" t="s">
        <v>757</v>
      </c>
      <c r="L321" s="280" t="str">
        <f t="shared" ca="1" si="7"/>
        <v>…</v>
      </c>
      <c r="M321" s="58" t="str">
        <f t="shared" ca="1" si="9"/>
        <v>…</v>
      </c>
      <c r="Q321" s="58" t="s">
        <v>854</v>
      </c>
    </row>
    <row r="322" spans="1:17" ht="12.75" customHeight="1">
      <c r="A322" s="277" t="s">
        <v>1318</v>
      </c>
      <c r="B322" s="277" t="s">
        <v>808</v>
      </c>
      <c r="C322" s="277" t="s">
        <v>809</v>
      </c>
      <c r="D322" s="58" t="str">
        <f t="shared" si="6"/>
        <v>Latvia</v>
      </c>
      <c r="E322" s="58">
        <f t="shared" si="8"/>
        <v>2015</v>
      </c>
      <c r="F322" s="58" t="s">
        <v>856</v>
      </c>
      <c r="G322" s="263" t="s">
        <v>653</v>
      </c>
      <c r="H322" s="58" t="s">
        <v>530</v>
      </c>
      <c r="I322" s="58" t="s">
        <v>611</v>
      </c>
      <c r="J322" s="263" t="s">
        <v>1241</v>
      </c>
      <c r="K322" s="58" t="s">
        <v>654</v>
      </c>
      <c r="L322" s="280" t="str">
        <f t="shared" ca="1" si="7"/>
        <v>…</v>
      </c>
      <c r="M322" s="58" t="str">
        <f t="shared" ca="1" si="9"/>
        <v>…</v>
      </c>
      <c r="Q322" s="58" t="s">
        <v>857</v>
      </c>
    </row>
    <row r="323" spans="1:17" ht="12.75" customHeight="1">
      <c r="A323" s="277" t="s">
        <v>1318</v>
      </c>
      <c r="B323" s="277" t="s">
        <v>2129</v>
      </c>
      <c r="C323" s="277" t="s">
        <v>869</v>
      </c>
      <c r="D323" s="58" t="str">
        <f t="shared" si="6"/>
        <v>Latvia</v>
      </c>
      <c r="E323" s="58">
        <f t="shared" si="8"/>
        <v>2015</v>
      </c>
      <c r="F323" s="58" t="s">
        <v>858</v>
      </c>
      <c r="G323" s="263" t="s">
        <v>859</v>
      </c>
      <c r="H323" s="58" t="s">
        <v>530</v>
      </c>
      <c r="I323" s="58" t="s">
        <v>611</v>
      </c>
      <c r="J323" s="263" t="s">
        <v>1241</v>
      </c>
      <c r="K323" s="58" t="s">
        <v>757</v>
      </c>
      <c r="L323" s="280" t="str">
        <f t="shared" ca="1" si="7"/>
        <v>…</v>
      </c>
      <c r="M323" s="58" t="str">
        <f t="shared" ca="1" si="9"/>
        <v>…</v>
      </c>
      <c r="Q323" s="58" t="s">
        <v>2458</v>
      </c>
    </row>
    <row r="324" spans="1:17" ht="12.75" customHeight="1">
      <c r="A324" s="277" t="s">
        <v>1318</v>
      </c>
      <c r="B324" s="277" t="s">
        <v>2286</v>
      </c>
      <c r="C324" s="277" t="s">
        <v>875</v>
      </c>
      <c r="D324" s="58" t="str">
        <f t="shared" si="6"/>
        <v>Latvia</v>
      </c>
      <c r="E324" s="58">
        <f t="shared" si="8"/>
        <v>2015</v>
      </c>
      <c r="F324" s="58" t="s">
        <v>860</v>
      </c>
      <c r="G324" s="263" t="s">
        <v>703</v>
      </c>
      <c r="H324" s="58" t="s">
        <v>530</v>
      </c>
      <c r="J324" s="263" t="s">
        <v>1241</v>
      </c>
      <c r="K324" s="58" t="s">
        <v>757</v>
      </c>
      <c r="L324" s="280" t="str">
        <f t="shared" ca="1" si="7"/>
        <v>…</v>
      </c>
      <c r="M324" s="58" t="str">
        <f t="shared" ca="1" si="9"/>
        <v>…</v>
      </c>
      <c r="Q324" s="58" t="s">
        <v>861</v>
      </c>
    </row>
    <row r="325" spans="1:17" ht="12.75" customHeight="1">
      <c r="A325" s="277" t="s">
        <v>1318</v>
      </c>
      <c r="B325" s="277" t="s">
        <v>3179</v>
      </c>
      <c r="C325" s="277" t="s">
        <v>1860</v>
      </c>
      <c r="D325" s="58" t="str">
        <f t="shared" si="6"/>
        <v>Latvia</v>
      </c>
      <c r="E325" s="58">
        <f t="shared" si="8"/>
        <v>2015</v>
      </c>
      <c r="F325" s="58" t="s">
        <v>862</v>
      </c>
      <c r="G325" s="58" t="s">
        <v>710</v>
      </c>
      <c r="H325" s="58" t="s">
        <v>530</v>
      </c>
      <c r="J325" s="263" t="s">
        <v>1241</v>
      </c>
      <c r="K325" s="58" t="s">
        <v>757</v>
      </c>
      <c r="L325" s="280" t="str">
        <f t="shared" ca="1" si="7"/>
        <v>…</v>
      </c>
      <c r="M325" s="58" t="str">
        <f t="shared" ca="1" si="9"/>
        <v>…</v>
      </c>
      <c r="Q325" s="58" t="s">
        <v>863</v>
      </c>
    </row>
    <row r="326" spans="1:17" ht="12.75" customHeight="1">
      <c r="A326" s="277" t="s">
        <v>1318</v>
      </c>
      <c r="B326" s="277" t="s">
        <v>2284</v>
      </c>
      <c r="C326" s="277" t="s">
        <v>879</v>
      </c>
      <c r="D326" s="58" t="str">
        <f t="shared" ref="D326" si="49">H$2</f>
        <v>Latvia</v>
      </c>
      <c r="E326" s="58">
        <f t="shared" ref="E326" si="50">$H$3</f>
        <v>2015</v>
      </c>
      <c r="F326" s="263" t="s">
        <v>3396</v>
      </c>
      <c r="G326" s="263" t="s">
        <v>3276</v>
      </c>
      <c r="H326" s="58" t="s">
        <v>530</v>
      </c>
      <c r="J326" s="263" t="s">
        <v>1241</v>
      </c>
      <c r="K326" s="58" t="s">
        <v>757</v>
      </c>
      <c r="L326" s="280" t="str">
        <f t="shared" ref="L326" ca="1" si="51">IF(ISNUMBER(INDIRECT("'"&amp;A326&amp;"'!"&amp;B326)),INDIRECT("'"&amp;A326&amp;"'!"&amp;B326),"…")</f>
        <v>…</v>
      </c>
      <c r="M326" s="58" t="str">
        <f t="shared" ref="M326" ca="1" si="52">IF(OR(INDIRECT("'"&amp;A326&amp;"'!"&amp;C326)="A",INDIRECT("'"&amp;A326&amp;"'!"&amp;C326)="B",INDIRECT("'"&amp;A326&amp;"'!"&amp;C326)="C",INDIRECT("'"&amp;A326&amp;"'!"&amp;C326)="D",INDIRECT("'"&amp;A326&amp;"'!"&amp;C326)="O"),
INDIRECT("'"&amp;A326&amp;"'!"&amp;C326),"…")</f>
        <v>…</v>
      </c>
      <c r="Q326" s="263" t="s">
        <v>3397</v>
      </c>
    </row>
    <row r="327" spans="1:17" ht="12.75" customHeight="1">
      <c r="A327" s="277" t="s">
        <v>1318</v>
      </c>
      <c r="B327" s="277" t="s">
        <v>3385</v>
      </c>
      <c r="C327" s="277" t="s">
        <v>1861</v>
      </c>
      <c r="D327" s="58" t="str">
        <f t="shared" si="6"/>
        <v>Latvia</v>
      </c>
      <c r="E327" s="58">
        <f t="shared" si="8"/>
        <v>2015</v>
      </c>
      <c r="F327" s="58" t="s">
        <v>864</v>
      </c>
      <c r="G327" s="263" t="s">
        <v>1111</v>
      </c>
      <c r="H327" s="58" t="s">
        <v>530</v>
      </c>
      <c r="J327" s="263" t="s">
        <v>1241</v>
      </c>
      <c r="K327" s="58" t="s">
        <v>654</v>
      </c>
      <c r="L327" s="280" t="str">
        <f t="shared" ca="1" si="7"/>
        <v>…</v>
      </c>
      <c r="M327" s="58" t="str">
        <f t="shared" ca="1" si="9"/>
        <v>…</v>
      </c>
      <c r="Q327" s="58" t="s">
        <v>865</v>
      </c>
    </row>
    <row r="328" spans="1:17" ht="12.75" customHeight="1">
      <c r="A328" s="277" t="s">
        <v>1318</v>
      </c>
      <c r="B328" s="277" t="s">
        <v>3386</v>
      </c>
      <c r="C328" s="277" t="s">
        <v>3391</v>
      </c>
      <c r="D328" s="58" t="str">
        <f t="shared" si="6"/>
        <v>Latvia</v>
      </c>
      <c r="E328" s="58">
        <f t="shared" si="8"/>
        <v>2015</v>
      </c>
      <c r="F328" s="58" t="s">
        <v>867</v>
      </c>
      <c r="G328" s="58" t="s">
        <v>735</v>
      </c>
      <c r="H328" s="58" t="s">
        <v>530</v>
      </c>
      <c r="J328" s="263" t="s">
        <v>1241</v>
      </c>
      <c r="K328" s="58" t="s">
        <v>654</v>
      </c>
      <c r="L328" s="280" t="str">
        <f t="shared" ca="1" si="7"/>
        <v>…</v>
      </c>
      <c r="M328" s="58" t="str">
        <f t="shared" ca="1" si="9"/>
        <v>…</v>
      </c>
      <c r="Q328" s="58" t="s">
        <v>868</v>
      </c>
    </row>
    <row r="329" spans="1:17" ht="12.75" customHeight="1">
      <c r="A329" s="277" t="s">
        <v>1318</v>
      </c>
      <c r="B329" s="277" t="s">
        <v>3387</v>
      </c>
      <c r="C329" s="277" t="s">
        <v>3392</v>
      </c>
      <c r="D329" s="58" t="str">
        <f t="shared" si="6"/>
        <v>Latvia</v>
      </c>
      <c r="E329" s="58">
        <f t="shared" si="8"/>
        <v>2015</v>
      </c>
      <c r="F329" s="58" t="s">
        <v>871</v>
      </c>
      <c r="G329" s="58" t="s">
        <v>667</v>
      </c>
      <c r="H329" s="58" t="s">
        <v>530</v>
      </c>
      <c r="I329" s="263" t="s">
        <v>557</v>
      </c>
      <c r="J329" s="263" t="s">
        <v>1241</v>
      </c>
      <c r="K329" s="58" t="s">
        <v>757</v>
      </c>
      <c r="L329" s="280" t="str">
        <f t="shared" ca="1" si="7"/>
        <v>…</v>
      </c>
      <c r="M329" s="58" t="str">
        <f t="shared" ca="1" si="9"/>
        <v>…</v>
      </c>
      <c r="Q329" s="58" t="s">
        <v>872</v>
      </c>
    </row>
    <row r="330" spans="1:17" ht="12.75" customHeight="1">
      <c r="A330" s="277" t="s">
        <v>1318</v>
      </c>
      <c r="B330" s="277" t="s">
        <v>3388</v>
      </c>
      <c r="C330" s="277" t="s">
        <v>3393</v>
      </c>
      <c r="D330" s="58" t="str">
        <f t="shared" si="6"/>
        <v>Latvia</v>
      </c>
      <c r="E330" s="58">
        <f t="shared" si="8"/>
        <v>2015</v>
      </c>
      <c r="F330" s="58" t="s">
        <v>873</v>
      </c>
      <c r="G330" s="263" t="s">
        <v>677</v>
      </c>
      <c r="H330" s="58" t="s">
        <v>530</v>
      </c>
      <c r="I330" s="263" t="s">
        <v>557</v>
      </c>
      <c r="J330" s="263" t="s">
        <v>1241</v>
      </c>
      <c r="K330" s="58" t="s">
        <v>757</v>
      </c>
      <c r="L330" s="280" t="str">
        <f t="shared" ca="1" si="7"/>
        <v>…</v>
      </c>
      <c r="M330" s="58" t="str">
        <f t="shared" ca="1" si="9"/>
        <v>…</v>
      </c>
      <c r="Q330" s="58" t="s">
        <v>874</v>
      </c>
    </row>
    <row r="331" spans="1:17">
      <c r="A331" s="277" t="s">
        <v>1318</v>
      </c>
      <c r="B331" s="277" t="s">
        <v>3389</v>
      </c>
      <c r="C331" s="277" t="s">
        <v>3394</v>
      </c>
      <c r="D331" s="58" t="str">
        <f t="shared" si="6"/>
        <v>Latvia</v>
      </c>
      <c r="E331" s="58">
        <f t="shared" si="8"/>
        <v>2015</v>
      </c>
      <c r="F331" s="58" t="s">
        <v>877</v>
      </c>
      <c r="G331" s="263" t="s">
        <v>782</v>
      </c>
      <c r="H331" s="58" t="s">
        <v>530</v>
      </c>
      <c r="I331" s="263" t="s">
        <v>557</v>
      </c>
      <c r="J331" s="263" t="s">
        <v>1241</v>
      </c>
      <c r="K331" s="58" t="s">
        <v>757</v>
      </c>
      <c r="L331" s="280" t="str">
        <f t="shared" ca="1" si="7"/>
        <v>…</v>
      </c>
      <c r="M331" s="58" t="str">
        <f t="shared" ca="1" si="9"/>
        <v>…</v>
      </c>
      <c r="Q331" s="58" t="s">
        <v>878</v>
      </c>
    </row>
    <row r="332" spans="1:17" ht="12.75" customHeight="1">
      <c r="A332" s="277" t="s">
        <v>1318</v>
      </c>
      <c r="B332" s="277" t="s">
        <v>3390</v>
      </c>
      <c r="C332" s="277" t="s">
        <v>3395</v>
      </c>
      <c r="D332" s="58" t="str">
        <f t="shared" si="6"/>
        <v>Latvia</v>
      </c>
      <c r="E332" s="58">
        <f t="shared" si="8"/>
        <v>2015</v>
      </c>
      <c r="F332" s="58" t="s">
        <v>881</v>
      </c>
      <c r="G332" s="263" t="s">
        <v>690</v>
      </c>
      <c r="H332" s="58" t="s">
        <v>530</v>
      </c>
      <c r="I332" s="58" t="s">
        <v>691</v>
      </c>
      <c r="J332" s="263" t="s">
        <v>1241</v>
      </c>
      <c r="K332" s="58" t="s">
        <v>757</v>
      </c>
      <c r="L332" s="280" t="str">
        <f t="shared" ca="1" si="7"/>
        <v>…</v>
      </c>
      <c r="M332" s="58" t="str">
        <f t="shared" ca="1" si="9"/>
        <v>…</v>
      </c>
      <c r="Q332" s="58" t="s">
        <v>882</v>
      </c>
    </row>
    <row r="333" spans="1:17" ht="12.75" customHeight="1">
      <c r="A333" s="277" t="s">
        <v>1318</v>
      </c>
      <c r="B333" s="277" t="s">
        <v>626</v>
      </c>
      <c r="C333" s="277" t="s">
        <v>629</v>
      </c>
      <c r="D333" s="58" t="str">
        <f t="shared" ref="D333:D336" si="53">H$2</f>
        <v>Latvia</v>
      </c>
      <c r="E333" s="58">
        <f t="shared" si="8"/>
        <v>2015</v>
      </c>
      <c r="F333" s="263" t="s">
        <v>2309</v>
      </c>
      <c r="G333" s="263" t="s">
        <v>756</v>
      </c>
      <c r="H333" s="58" t="s">
        <v>530</v>
      </c>
      <c r="I333" s="58" t="s">
        <v>1322</v>
      </c>
      <c r="J333" s="284" t="s">
        <v>1321</v>
      </c>
      <c r="K333" s="58" t="s">
        <v>757</v>
      </c>
      <c r="L333" s="280" t="str">
        <f ca="1">IF(ISNUMBER(INDIRECT("'"&amp;A333&amp;"'!"&amp;B333)),INDIRECT("'"&amp;A333&amp;"'!"&amp;B333),"…")</f>
        <v>…</v>
      </c>
      <c r="M333" s="58" t="str">
        <f t="shared" ca="1" si="9"/>
        <v>…</v>
      </c>
      <c r="Q333" s="263" t="s">
        <v>2512</v>
      </c>
    </row>
    <row r="334" spans="1:17" ht="12.75" customHeight="1">
      <c r="A334" s="277" t="s">
        <v>1318</v>
      </c>
      <c r="B334" s="277" t="s">
        <v>638</v>
      </c>
      <c r="C334" s="277" t="s">
        <v>641</v>
      </c>
      <c r="D334" s="58" t="str">
        <f t="shared" si="53"/>
        <v>Latvia</v>
      </c>
      <c r="E334" s="58">
        <f t="shared" si="8"/>
        <v>2015</v>
      </c>
      <c r="F334" s="263" t="s">
        <v>1862</v>
      </c>
      <c r="G334" s="263" t="s">
        <v>756</v>
      </c>
      <c r="H334" s="58" t="s">
        <v>530</v>
      </c>
      <c r="I334" s="58" t="s">
        <v>1322</v>
      </c>
      <c r="J334" s="284" t="s">
        <v>1321</v>
      </c>
      <c r="K334" s="58" t="s">
        <v>757</v>
      </c>
      <c r="L334" s="280">
        <f ca="1">IF(ISNUMBER(INDIRECT("'"&amp;A334&amp;"'!"&amp;B334)),INDIRECT("'"&amp;A334&amp;"'!"&amp;B334),"…")</f>
        <v>634.70399999999995</v>
      </c>
      <c r="M334" s="58" t="str">
        <f t="shared" ca="1" si="9"/>
        <v>…</v>
      </c>
      <c r="Q334" s="263" t="s">
        <v>2513</v>
      </c>
    </row>
    <row r="335" spans="1:17" ht="12.75" customHeight="1">
      <c r="A335" s="277" t="s">
        <v>1318</v>
      </c>
      <c r="B335" s="277" t="s">
        <v>855</v>
      </c>
      <c r="C335" s="277" t="s">
        <v>896</v>
      </c>
      <c r="D335" s="58" t="str">
        <f t="shared" si="53"/>
        <v>Latvia</v>
      </c>
      <c r="E335" s="58">
        <f t="shared" si="8"/>
        <v>2015</v>
      </c>
      <c r="F335" s="263" t="s">
        <v>2333</v>
      </c>
      <c r="G335" s="263" t="s">
        <v>756</v>
      </c>
      <c r="H335" s="58" t="s">
        <v>530</v>
      </c>
      <c r="I335" s="58" t="s">
        <v>1397</v>
      </c>
      <c r="J335" s="284" t="s">
        <v>1321</v>
      </c>
      <c r="K335" s="58" t="s">
        <v>757</v>
      </c>
      <c r="L335" s="280" t="str">
        <f ca="1">IF(ISNUMBER(INDIRECT("'"&amp;A335&amp;"'!"&amp;B335)),INDIRECT("'"&amp;A335&amp;"'!"&amp;B335),"…")</f>
        <v>…</v>
      </c>
      <c r="M335" s="58" t="str">
        <f t="shared" ca="1" si="9"/>
        <v>…</v>
      </c>
      <c r="Q335" s="263" t="s">
        <v>2514</v>
      </c>
    </row>
    <row r="336" spans="1:17" ht="12.75" customHeight="1">
      <c r="A336" s="277" t="s">
        <v>1318</v>
      </c>
      <c r="B336" s="277" t="s">
        <v>657</v>
      </c>
      <c r="C336" s="277" t="s">
        <v>660</v>
      </c>
      <c r="D336" s="58" t="str">
        <f t="shared" si="53"/>
        <v>Latvia</v>
      </c>
      <c r="E336" s="58">
        <f t="shared" si="8"/>
        <v>2015</v>
      </c>
      <c r="F336" s="263" t="s">
        <v>1863</v>
      </c>
      <c r="G336" s="263" t="s">
        <v>756</v>
      </c>
      <c r="H336" s="58" t="s">
        <v>530</v>
      </c>
      <c r="I336" s="58" t="s">
        <v>1397</v>
      </c>
      <c r="J336" s="284" t="s">
        <v>1321</v>
      </c>
      <c r="K336" s="58" t="s">
        <v>757</v>
      </c>
      <c r="L336" s="280" t="str">
        <f ca="1">IF(ISNUMBER(INDIRECT("'"&amp;A336&amp;"'!"&amp;B336)),INDIRECT("'"&amp;A336&amp;"'!"&amp;B336),"…")</f>
        <v>…</v>
      </c>
      <c r="M336" s="58" t="str">
        <f t="shared" ca="1" si="9"/>
        <v>…</v>
      </c>
      <c r="Q336" s="263" t="s">
        <v>2515</v>
      </c>
    </row>
    <row r="337" spans="1:17" ht="12.75" customHeight="1">
      <c r="A337" s="277" t="s">
        <v>1318</v>
      </c>
      <c r="B337" s="277" t="s">
        <v>1853</v>
      </c>
      <c r="C337" s="277" t="s">
        <v>1864</v>
      </c>
      <c r="D337" s="58" t="str">
        <f t="shared" si="6"/>
        <v>Latvia</v>
      </c>
      <c r="E337" s="58">
        <f t="shared" si="8"/>
        <v>2015</v>
      </c>
      <c r="F337" s="58" t="s">
        <v>883</v>
      </c>
      <c r="G337" s="263" t="s">
        <v>756</v>
      </c>
      <c r="H337" s="58" t="s">
        <v>530</v>
      </c>
      <c r="J337" s="263" t="s">
        <v>1321</v>
      </c>
      <c r="K337" s="58" t="s">
        <v>757</v>
      </c>
      <c r="L337" s="280" t="str">
        <f t="shared" ca="1" si="7"/>
        <v>…</v>
      </c>
      <c r="M337" s="58" t="str">
        <f t="shared" ca="1" si="9"/>
        <v>…</v>
      </c>
      <c r="Q337" s="58" t="s">
        <v>2466</v>
      </c>
    </row>
    <row r="338" spans="1:17" ht="12.75" customHeight="1">
      <c r="A338" s="277" t="s">
        <v>1318</v>
      </c>
      <c r="B338" s="277" t="s">
        <v>680</v>
      </c>
      <c r="C338" s="277" t="s">
        <v>683</v>
      </c>
      <c r="D338" s="58" t="str">
        <f t="shared" si="6"/>
        <v>Latvia</v>
      </c>
      <c r="E338" s="58">
        <f t="shared" si="8"/>
        <v>2015</v>
      </c>
      <c r="F338" s="58" t="s">
        <v>885</v>
      </c>
      <c r="G338" s="263" t="s">
        <v>610</v>
      </c>
      <c r="H338" s="58" t="s">
        <v>530</v>
      </c>
      <c r="I338" s="58" t="s">
        <v>611</v>
      </c>
      <c r="J338" s="263" t="s">
        <v>1321</v>
      </c>
      <c r="K338" s="58" t="s">
        <v>757</v>
      </c>
      <c r="L338" s="280">
        <f t="shared" ca="1" si="7"/>
        <v>13.607999999999999</v>
      </c>
      <c r="M338" s="58" t="str">
        <f t="shared" ca="1" si="9"/>
        <v>…</v>
      </c>
      <c r="Q338" s="58" t="s">
        <v>886</v>
      </c>
    </row>
    <row r="339" spans="1:17" ht="12.75" customHeight="1">
      <c r="A339" s="277" t="s">
        <v>1318</v>
      </c>
      <c r="B339" s="277" t="s">
        <v>1854</v>
      </c>
      <c r="C339" s="277" t="s">
        <v>1865</v>
      </c>
      <c r="D339" s="58" t="str">
        <f t="shared" si="6"/>
        <v>Latvia</v>
      </c>
      <c r="E339" s="58">
        <f t="shared" si="8"/>
        <v>2015</v>
      </c>
      <c r="F339" s="58" t="s">
        <v>888</v>
      </c>
      <c r="G339" s="263" t="s">
        <v>623</v>
      </c>
      <c r="H339" s="58" t="s">
        <v>530</v>
      </c>
      <c r="I339" s="58" t="s">
        <v>611</v>
      </c>
      <c r="J339" s="263" t="s">
        <v>1321</v>
      </c>
      <c r="K339" s="58" t="s">
        <v>757</v>
      </c>
      <c r="L339" s="280" t="str">
        <f t="shared" ca="1" si="7"/>
        <v>…</v>
      </c>
      <c r="M339" s="58" t="str">
        <f t="shared" ca="1" si="9"/>
        <v>…</v>
      </c>
      <c r="Q339" s="58" t="s">
        <v>889</v>
      </c>
    </row>
    <row r="340" spans="1:17" ht="12" customHeight="1">
      <c r="A340" s="277" t="s">
        <v>1318</v>
      </c>
      <c r="B340" s="277" t="s">
        <v>694</v>
      </c>
      <c r="C340" s="277" t="s">
        <v>697</v>
      </c>
      <c r="D340" s="58" t="str">
        <f t="shared" si="6"/>
        <v>Latvia</v>
      </c>
      <c r="E340" s="58">
        <f t="shared" si="8"/>
        <v>2015</v>
      </c>
      <c r="F340" s="58" t="s">
        <v>890</v>
      </c>
      <c r="G340" s="263" t="s">
        <v>635</v>
      </c>
      <c r="H340" s="58" t="s">
        <v>530</v>
      </c>
      <c r="I340" s="58" t="s">
        <v>611</v>
      </c>
      <c r="J340" s="263" t="s">
        <v>1321</v>
      </c>
      <c r="K340" s="58" t="s">
        <v>757</v>
      </c>
      <c r="L340" s="280" t="str">
        <f t="shared" ca="1" si="7"/>
        <v>…</v>
      </c>
      <c r="M340" s="58" t="str">
        <f t="shared" ca="1" si="9"/>
        <v>…</v>
      </c>
      <c r="Q340" s="58" t="s">
        <v>891</v>
      </c>
    </row>
    <row r="341" spans="1:17" ht="12.75" customHeight="1">
      <c r="A341" s="277" t="s">
        <v>1318</v>
      </c>
      <c r="B341" s="277" t="s">
        <v>866</v>
      </c>
      <c r="C341" s="277" t="s">
        <v>907</v>
      </c>
      <c r="D341" s="58" t="str">
        <f t="shared" si="6"/>
        <v>Latvia</v>
      </c>
      <c r="E341" s="58">
        <f t="shared" si="8"/>
        <v>2015</v>
      </c>
      <c r="F341" s="58" t="s">
        <v>892</v>
      </c>
      <c r="G341" s="263" t="s">
        <v>775</v>
      </c>
      <c r="H341" s="58" t="s">
        <v>530</v>
      </c>
      <c r="I341" s="58" t="s">
        <v>611</v>
      </c>
      <c r="J341" s="263" t="s">
        <v>1321</v>
      </c>
      <c r="K341" s="58" t="s">
        <v>757</v>
      </c>
      <c r="L341" s="280" t="str">
        <f t="shared" ca="1" si="7"/>
        <v>…</v>
      </c>
      <c r="M341" s="58" t="str">
        <f t="shared" ca="1" si="9"/>
        <v>…</v>
      </c>
      <c r="Q341" s="58" t="s">
        <v>893</v>
      </c>
    </row>
    <row r="342" spans="1:17" ht="12.75" customHeight="1">
      <c r="A342" s="277" t="s">
        <v>1318</v>
      </c>
      <c r="B342" s="277" t="s">
        <v>1855</v>
      </c>
      <c r="C342" s="277" t="s">
        <v>1866</v>
      </c>
      <c r="D342" s="58" t="str">
        <f t="shared" si="6"/>
        <v>Latvia</v>
      </c>
      <c r="E342" s="58">
        <f t="shared" si="8"/>
        <v>2015</v>
      </c>
      <c r="F342" s="58" t="s">
        <v>894</v>
      </c>
      <c r="G342" s="263" t="s">
        <v>648</v>
      </c>
      <c r="H342" s="58" t="s">
        <v>530</v>
      </c>
      <c r="I342" s="58" t="s">
        <v>611</v>
      </c>
      <c r="J342" s="263" t="s">
        <v>1321</v>
      </c>
      <c r="K342" s="58" t="s">
        <v>757</v>
      </c>
      <c r="L342" s="280" t="str">
        <f t="shared" ca="1" si="7"/>
        <v>…</v>
      </c>
      <c r="M342" s="58" t="str">
        <f t="shared" ca="1" si="9"/>
        <v>…</v>
      </c>
      <c r="Q342" s="58" t="s">
        <v>895</v>
      </c>
    </row>
    <row r="343" spans="1:17" ht="12.75" customHeight="1">
      <c r="A343" s="277" t="s">
        <v>1318</v>
      </c>
      <c r="B343" s="277" t="s">
        <v>1856</v>
      </c>
      <c r="C343" s="277" t="s">
        <v>1867</v>
      </c>
      <c r="D343" s="58" t="str">
        <f t="shared" si="6"/>
        <v>Latvia</v>
      </c>
      <c r="E343" s="58">
        <f t="shared" si="8"/>
        <v>2015</v>
      </c>
      <c r="F343" s="58" t="s">
        <v>898</v>
      </c>
      <c r="G343" s="263" t="s">
        <v>653</v>
      </c>
      <c r="H343" s="58" t="s">
        <v>530</v>
      </c>
      <c r="I343" s="58" t="s">
        <v>611</v>
      </c>
      <c r="J343" s="263" t="s">
        <v>1321</v>
      </c>
      <c r="K343" s="58" t="s">
        <v>654</v>
      </c>
      <c r="L343" s="280" t="str">
        <f t="shared" ca="1" si="7"/>
        <v>…</v>
      </c>
      <c r="M343" s="58" t="str">
        <f t="shared" ca="1" si="9"/>
        <v>…</v>
      </c>
      <c r="Q343" s="58" t="s">
        <v>899</v>
      </c>
    </row>
    <row r="344" spans="1:17" ht="12.75" customHeight="1">
      <c r="A344" s="277" t="s">
        <v>1318</v>
      </c>
      <c r="B344" s="277" t="s">
        <v>870</v>
      </c>
      <c r="C344" s="277" t="s">
        <v>911</v>
      </c>
      <c r="D344" s="58" t="str">
        <f t="shared" si="6"/>
        <v>Latvia</v>
      </c>
      <c r="E344" s="58">
        <f t="shared" si="8"/>
        <v>2015</v>
      </c>
      <c r="F344" s="58" t="s">
        <v>900</v>
      </c>
      <c r="G344" s="263" t="s">
        <v>859</v>
      </c>
      <c r="H344" s="58" t="s">
        <v>530</v>
      </c>
      <c r="I344" s="58" t="s">
        <v>611</v>
      </c>
      <c r="J344" s="263" t="s">
        <v>1321</v>
      </c>
      <c r="K344" s="58" t="s">
        <v>757</v>
      </c>
      <c r="L344" s="280" t="str">
        <f t="shared" ca="1" si="7"/>
        <v>…</v>
      </c>
      <c r="M344" s="58" t="str">
        <f t="shared" ca="1" si="9"/>
        <v>…</v>
      </c>
      <c r="Q344" s="58" t="s">
        <v>2459</v>
      </c>
    </row>
    <row r="345" spans="1:17" ht="12.75" customHeight="1">
      <c r="A345" s="277" t="s">
        <v>1318</v>
      </c>
      <c r="B345" s="277" t="s">
        <v>876</v>
      </c>
      <c r="C345" s="277" t="s">
        <v>918</v>
      </c>
      <c r="D345" s="58" t="str">
        <f t="shared" si="6"/>
        <v>Latvia</v>
      </c>
      <c r="E345" s="58">
        <f t="shared" si="8"/>
        <v>2015</v>
      </c>
      <c r="F345" s="58" t="s">
        <v>901</v>
      </c>
      <c r="G345" s="263" t="s">
        <v>703</v>
      </c>
      <c r="H345" s="58" t="s">
        <v>530</v>
      </c>
      <c r="J345" s="263" t="s">
        <v>1321</v>
      </c>
      <c r="K345" s="58" t="s">
        <v>757</v>
      </c>
      <c r="L345" s="280" t="str">
        <f t="shared" ca="1" si="7"/>
        <v>…</v>
      </c>
      <c r="M345" s="58" t="str">
        <f t="shared" ca="1" si="9"/>
        <v>…</v>
      </c>
      <c r="Q345" s="58" t="s">
        <v>902</v>
      </c>
    </row>
    <row r="346" spans="1:17" ht="12.75" customHeight="1">
      <c r="A346" s="277" t="s">
        <v>1318</v>
      </c>
      <c r="B346" s="277" t="s">
        <v>1857</v>
      </c>
      <c r="C346" s="277" t="s">
        <v>1868</v>
      </c>
      <c r="D346" s="58" t="str">
        <f t="shared" ref="D346:D463" si="54">H$2</f>
        <v>Latvia</v>
      </c>
      <c r="E346" s="58">
        <f t="shared" si="8"/>
        <v>2015</v>
      </c>
      <c r="F346" s="58" t="s">
        <v>903</v>
      </c>
      <c r="G346" s="58" t="s">
        <v>710</v>
      </c>
      <c r="H346" s="58" t="s">
        <v>530</v>
      </c>
      <c r="J346" s="263" t="s">
        <v>1321</v>
      </c>
      <c r="K346" s="58" t="s">
        <v>757</v>
      </c>
      <c r="L346" s="280" t="str">
        <f t="shared" ref="L346:L463" ca="1" si="55">IF(ISNUMBER(INDIRECT("'"&amp;A346&amp;"'!"&amp;B346)),INDIRECT("'"&amp;A346&amp;"'!"&amp;B346),"…")</f>
        <v>…</v>
      </c>
      <c r="M346" s="58" t="str">
        <f t="shared" ca="1" si="9"/>
        <v>…</v>
      </c>
      <c r="Q346" s="58" t="s">
        <v>904</v>
      </c>
    </row>
    <row r="347" spans="1:17" ht="12.75" customHeight="1">
      <c r="A347" s="277" t="s">
        <v>1318</v>
      </c>
      <c r="B347" s="277" t="s">
        <v>880</v>
      </c>
      <c r="C347" s="277" t="s">
        <v>922</v>
      </c>
      <c r="D347" s="58" t="str">
        <f t="shared" ref="D347" si="56">H$2</f>
        <v>Latvia</v>
      </c>
      <c r="E347" s="58">
        <f t="shared" ref="E347" si="57">$H$3</f>
        <v>2015</v>
      </c>
      <c r="F347" s="263" t="s">
        <v>3408</v>
      </c>
      <c r="G347" s="263" t="s">
        <v>3276</v>
      </c>
      <c r="H347" s="58" t="s">
        <v>530</v>
      </c>
      <c r="J347" s="263" t="s">
        <v>1321</v>
      </c>
      <c r="K347" s="58" t="s">
        <v>757</v>
      </c>
      <c r="L347" s="280" t="str">
        <f t="shared" ref="L347" ca="1" si="58">IF(ISNUMBER(INDIRECT("'"&amp;A347&amp;"'!"&amp;B347)),INDIRECT("'"&amp;A347&amp;"'!"&amp;B347),"…")</f>
        <v>…</v>
      </c>
      <c r="M347" s="58" t="str">
        <f t="shared" ref="M347" ca="1" si="59">IF(OR(INDIRECT("'"&amp;A347&amp;"'!"&amp;C347)="A",INDIRECT("'"&amp;A347&amp;"'!"&amp;C347)="B",INDIRECT("'"&amp;A347&amp;"'!"&amp;C347)="C",INDIRECT("'"&amp;A347&amp;"'!"&amp;C347)="D",INDIRECT("'"&amp;A347&amp;"'!"&amp;C347)="O"),
INDIRECT("'"&amp;A347&amp;"'!"&amp;C347),"…")</f>
        <v>…</v>
      </c>
      <c r="Q347" s="263" t="s">
        <v>3409</v>
      </c>
    </row>
    <row r="348" spans="1:17" ht="12.75" customHeight="1">
      <c r="A348" s="277" t="s">
        <v>1318</v>
      </c>
      <c r="B348" s="277" t="s">
        <v>1858</v>
      </c>
      <c r="C348" s="277" t="s">
        <v>1869</v>
      </c>
      <c r="D348" s="58" t="str">
        <f t="shared" si="54"/>
        <v>Latvia</v>
      </c>
      <c r="E348" s="58">
        <f t="shared" si="8"/>
        <v>2015</v>
      </c>
      <c r="F348" s="58" t="s">
        <v>905</v>
      </c>
      <c r="G348" s="263" t="s">
        <v>1111</v>
      </c>
      <c r="H348" s="58" t="s">
        <v>530</v>
      </c>
      <c r="J348" s="263" t="s">
        <v>1321</v>
      </c>
      <c r="K348" s="58" t="s">
        <v>654</v>
      </c>
      <c r="L348" s="280" t="str">
        <f t="shared" ca="1" si="55"/>
        <v>…</v>
      </c>
      <c r="M348" s="58" t="str">
        <f t="shared" ca="1" si="9"/>
        <v>…</v>
      </c>
      <c r="Q348" s="58" t="s">
        <v>906</v>
      </c>
    </row>
    <row r="349" spans="1:17" ht="12.75" customHeight="1">
      <c r="A349" s="277" t="s">
        <v>1318</v>
      </c>
      <c r="B349" s="277" t="s">
        <v>3398</v>
      </c>
      <c r="C349" s="277" t="s">
        <v>3403</v>
      </c>
      <c r="D349" s="58" t="str">
        <f t="shared" si="54"/>
        <v>Latvia</v>
      </c>
      <c r="E349" s="58">
        <f t="shared" si="8"/>
        <v>2015</v>
      </c>
      <c r="F349" s="58" t="s">
        <v>909</v>
      </c>
      <c r="G349" s="58" t="s">
        <v>735</v>
      </c>
      <c r="H349" s="58" t="s">
        <v>530</v>
      </c>
      <c r="J349" s="263" t="s">
        <v>1321</v>
      </c>
      <c r="K349" s="58" t="s">
        <v>654</v>
      </c>
      <c r="L349" s="280" t="str">
        <f t="shared" ca="1" si="55"/>
        <v>…</v>
      </c>
      <c r="M349" s="58" t="str">
        <f t="shared" ca="1" si="9"/>
        <v>…</v>
      </c>
      <c r="Q349" s="58" t="s">
        <v>910</v>
      </c>
    </row>
    <row r="350" spans="1:17" ht="12.75" customHeight="1">
      <c r="A350" s="277" t="s">
        <v>1318</v>
      </c>
      <c r="B350" s="277" t="s">
        <v>3399</v>
      </c>
      <c r="C350" s="277" t="s">
        <v>3404</v>
      </c>
      <c r="D350" s="58" t="str">
        <f t="shared" si="54"/>
        <v>Latvia</v>
      </c>
      <c r="E350" s="58">
        <f t="shared" ref="E350:E466" si="60">$H$3</f>
        <v>2015</v>
      </c>
      <c r="F350" s="58" t="s">
        <v>913</v>
      </c>
      <c r="G350" s="58" t="s">
        <v>667</v>
      </c>
      <c r="H350" s="58" t="s">
        <v>530</v>
      </c>
      <c r="I350" s="263" t="s">
        <v>557</v>
      </c>
      <c r="J350" s="263" t="s">
        <v>1321</v>
      </c>
      <c r="K350" s="58" t="s">
        <v>757</v>
      </c>
      <c r="L350" s="280" t="str">
        <f t="shared" ca="1" si="55"/>
        <v>…</v>
      </c>
      <c r="M350" s="58" t="str">
        <f t="shared" ref="M350:M466" ca="1" si="61">IF(OR(INDIRECT("'"&amp;A350&amp;"'!"&amp;C350)="A",INDIRECT("'"&amp;A350&amp;"'!"&amp;C350)="B",INDIRECT("'"&amp;A350&amp;"'!"&amp;C350)="C",INDIRECT("'"&amp;A350&amp;"'!"&amp;C350)="D",INDIRECT("'"&amp;A350&amp;"'!"&amp;C350)="O"),
INDIRECT("'"&amp;A350&amp;"'!"&amp;C350),"…")</f>
        <v>…</v>
      </c>
      <c r="Q350" s="58" t="s">
        <v>914</v>
      </c>
    </row>
    <row r="351" spans="1:17">
      <c r="A351" s="277" t="s">
        <v>1318</v>
      </c>
      <c r="B351" s="277" t="s">
        <v>3400</v>
      </c>
      <c r="C351" s="277" t="s">
        <v>3405</v>
      </c>
      <c r="D351" s="58" t="str">
        <f t="shared" si="54"/>
        <v>Latvia</v>
      </c>
      <c r="E351" s="58">
        <f t="shared" si="60"/>
        <v>2015</v>
      </c>
      <c r="F351" s="58" t="s">
        <v>916</v>
      </c>
      <c r="G351" s="263" t="s">
        <v>677</v>
      </c>
      <c r="H351" s="58" t="s">
        <v>530</v>
      </c>
      <c r="I351" s="263" t="s">
        <v>557</v>
      </c>
      <c r="J351" s="263" t="s">
        <v>1321</v>
      </c>
      <c r="K351" s="58" t="s">
        <v>757</v>
      </c>
      <c r="L351" s="280" t="str">
        <f t="shared" ca="1" si="55"/>
        <v>…</v>
      </c>
      <c r="M351" s="58" t="str">
        <f t="shared" ca="1" si="61"/>
        <v>…</v>
      </c>
      <c r="Q351" s="58" t="s">
        <v>917</v>
      </c>
    </row>
    <row r="352" spans="1:17" ht="12.75" customHeight="1">
      <c r="A352" s="277" t="s">
        <v>1318</v>
      </c>
      <c r="B352" s="277" t="s">
        <v>3401</v>
      </c>
      <c r="C352" s="277" t="s">
        <v>3406</v>
      </c>
      <c r="D352" s="58" t="str">
        <f t="shared" si="54"/>
        <v>Latvia</v>
      </c>
      <c r="E352" s="58">
        <f t="shared" si="60"/>
        <v>2015</v>
      </c>
      <c r="F352" s="58" t="s">
        <v>920</v>
      </c>
      <c r="G352" s="263" t="s">
        <v>782</v>
      </c>
      <c r="H352" s="58" t="s">
        <v>530</v>
      </c>
      <c r="I352" s="263" t="s">
        <v>557</v>
      </c>
      <c r="J352" s="263" t="s">
        <v>1321</v>
      </c>
      <c r="K352" s="58" t="s">
        <v>757</v>
      </c>
      <c r="L352" s="280" t="str">
        <f t="shared" ca="1" si="55"/>
        <v>…</v>
      </c>
      <c r="M352" s="58" t="str">
        <f t="shared" ca="1" si="61"/>
        <v>…</v>
      </c>
      <c r="Q352" s="58" t="s">
        <v>921</v>
      </c>
    </row>
    <row r="353" spans="1:17" ht="12.75" customHeight="1">
      <c r="A353" s="277" t="s">
        <v>1318</v>
      </c>
      <c r="B353" s="277" t="s">
        <v>3402</v>
      </c>
      <c r="C353" s="277" t="s">
        <v>3407</v>
      </c>
      <c r="D353" s="58" t="str">
        <f t="shared" si="54"/>
        <v>Latvia</v>
      </c>
      <c r="E353" s="58">
        <f t="shared" si="60"/>
        <v>2015</v>
      </c>
      <c r="F353" s="58" t="s">
        <v>924</v>
      </c>
      <c r="G353" s="263" t="s">
        <v>690</v>
      </c>
      <c r="H353" s="58" t="s">
        <v>530</v>
      </c>
      <c r="I353" s="58" t="s">
        <v>691</v>
      </c>
      <c r="J353" s="263" t="s">
        <v>1321</v>
      </c>
      <c r="K353" s="58" t="s">
        <v>757</v>
      </c>
      <c r="L353" s="280" t="str">
        <f t="shared" ca="1" si="55"/>
        <v>…</v>
      </c>
      <c r="M353" s="58" t="str">
        <f t="shared" ca="1" si="61"/>
        <v>…</v>
      </c>
      <c r="Q353" s="58" t="s">
        <v>925</v>
      </c>
    </row>
    <row r="354" spans="1:17" ht="12.75" customHeight="1">
      <c r="A354" s="277" t="s">
        <v>1318</v>
      </c>
      <c r="B354" s="277" t="s">
        <v>630</v>
      </c>
      <c r="C354" s="277" t="s">
        <v>933</v>
      </c>
      <c r="D354" s="58" t="str">
        <f t="shared" si="54"/>
        <v>Latvia</v>
      </c>
      <c r="E354" s="58">
        <f t="shared" si="60"/>
        <v>2015</v>
      </c>
      <c r="F354" s="263" t="s">
        <v>2310</v>
      </c>
      <c r="G354" s="263" t="s">
        <v>756</v>
      </c>
      <c r="H354" s="58" t="s">
        <v>530</v>
      </c>
      <c r="I354" s="58" t="s">
        <v>1322</v>
      </c>
      <c r="J354" s="284" t="s">
        <v>1242</v>
      </c>
      <c r="K354" s="58" t="s">
        <v>757</v>
      </c>
      <c r="L354" s="280">
        <f ca="1">IF(ISNUMBER(INDIRECT("'"&amp;A354&amp;"'!"&amp;B354)),INDIRECT("'"&amp;A354&amp;"'!"&amp;B354),"…")</f>
        <v>0</v>
      </c>
      <c r="M354" s="58" t="str">
        <f ca="1">IF(OR(INDIRECT("'"&amp;A354&amp;"'!"&amp;C354)="A",INDIRECT("'"&amp;A354&amp;"'!"&amp;C354)="B",INDIRECT("'"&amp;A354&amp;"'!"&amp;C354)="C",INDIRECT("'"&amp;A354&amp;"'!"&amp;C354)="D",INDIRECT("'"&amp;A354&amp;"'!"&amp;C354)="O"),
INDIRECT("'"&amp;A354&amp;"'!"&amp;C354),"…")</f>
        <v>…</v>
      </c>
      <c r="Q354" s="263" t="s">
        <v>2508</v>
      </c>
    </row>
    <row r="355" spans="1:17" ht="12.75" customHeight="1">
      <c r="A355" s="277" t="s">
        <v>1318</v>
      </c>
      <c r="B355" s="277" t="s">
        <v>642</v>
      </c>
      <c r="C355" s="277" t="s">
        <v>937</v>
      </c>
      <c r="D355" s="58" t="str">
        <f t="shared" si="54"/>
        <v>Latvia</v>
      </c>
      <c r="E355" s="58">
        <f t="shared" si="60"/>
        <v>2015</v>
      </c>
      <c r="F355" s="263" t="s">
        <v>1876</v>
      </c>
      <c r="G355" s="263" t="s">
        <v>756</v>
      </c>
      <c r="H355" s="58" t="s">
        <v>530</v>
      </c>
      <c r="I355" s="58" t="s">
        <v>1322</v>
      </c>
      <c r="J355" s="284" t="s">
        <v>1242</v>
      </c>
      <c r="K355" s="58" t="s">
        <v>757</v>
      </c>
      <c r="L355" s="280">
        <f ca="1">IF(ISNUMBER(INDIRECT("'"&amp;A355&amp;"'!"&amp;B355)),INDIRECT("'"&amp;A355&amp;"'!"&amp;B355),"…")</f>
        <v>416.38799999999998</v>
      </c>
      <c r="M355" s="58" t="str">
        <f t="shared" ca="1" si="61"/>
        <v>…</v>
      </c>
      <c r="Q355" s="263" t="s">
        <v>2509</v>
      </c>
    </row>
    <row r="356" spans="1:17" ht="12.75" customHeight="1">
      <c r="A356" s="277" t="s">
        <v>1318</v>
      </c>
      <c r="B356" s="277" t="s">
        <v>897</v>
      </c>
      <c r="C356" s="277" t="s">
        <v>940</v>
      </c>
      <c r="D356" s="58" t="str">
        <f t="shared" si="54"/>
        <v>Latvia</v>
      </c>
      <c r="E356" s="58">
        <f t="shared" si="60"/>
        <v>2015</v>
      </c>
      <c r="F356" s="263" t="s">
        <v>2334</v>
      </c>
      <c r="G356" s="263" t="s">
        <v>756</v>
      </c>
      <c r="H356" s="58" t="s">
        <v>530</v>
      </c>
      <c r="I356" s="58" t="s">
        <v>1397</v>
      </c>
      <c r="J356" s="284" t="s">
        <v>1242</v>
      </c>
      <c r="K356" s="58" t="s">
        <v>757</v>
      </c>
      <c r="L356" s="280">
        <f ca="1">IF(ISNUMBER(INDIRECT("'"&amp;A356&amp;"'!"&amp;B356)),INDIRECT("'"&amp;A356&amp;"'!"&amp;B356),"…")</f>
        <v>0</v>
      </c>
      <c r="M356" s="58" t="str">
        <f t="shared" ca="1" si="61"/>
        <v>…</v>
      </c>
      <c r="Q356" s="263" t="s">
        <v>2510</v>
      </c>
    </row>
    <row r="357" spans="1:17" ht="12.75" customHeight="1">
      <c r="A357" s="277" t="s">
        <v>1318</v>
      </c>
      <c r="B357" s="277" t="s">
        <v>661</v>
      </c>
      <c r="C357" s="277" t="s">
        <v>943</v>
      </c>
      <c r="D357" s="58" t="str">
        <f t="shared" si="54"/>
        <v>Latvia</v>
      </c>
      <c r="E357" s="58">
        <f t="shared" si="60"/>
        <v>2015</v>
      </c>
      <c r="F357" s="263" t="s">
        <v>1877</v>
      </c>
      <c r="G357" s="263" t="s">
        <v>756</v>
      </c>
      <c r="H357" s="58" t="s">
        <v>530</v>
      </c>
      <c r="I357" s="58" t="s">
        <v>1397</v>
      </c>
      <c r="J357" s="284" t="s">
        <v>1242</v>
      </c>
      <c r="K357" s="58" t="s">
        <v>757</v>
      </c>
      <c r="L357" s="280">
        <f ca="1">IF(ISNUMBER(INDIRECT("'"&amp;A357&amp;"'!"&amp;B357)),INDIRECT("'"&amp;A357&amp;"'!"&amp;B357),"…")</f>
        <v>0</v>
      </c>
      <c r="M357" s="58" t="str">
        <f t="shared" ca="1" si="61"/>
        <v>…</v>
      </c>
      <c r="Q357" s="263" t="s">
        <v>2511</v>
      </c>
    </row>
    <row r="358" spans="1:17" ht="12.75" customHeight="1">
      <c r="A358" s="277" t="s">
        <v>1318</v>
      </c>
      <c r="B358" s="277" t="s">
        <v>1870</v>
      </c>
      <c r="C358" s="277" t="s">
        <v>1878</v>
      </c>
      <c r="D358" s="58" t="str">
        <f t="shared" si="54"/>
        <v>Latvia</v>
      </c>
      <c r="E358" s="58">
        <f t="shared" si="60"/>
        <v>2015</v>
      </c>
      <c r="F358" s="58" t="s">
        <v>926</v>
      </c>
      <c r="G358" s="263" t="s">
        <v>756</v>
      </c>
      <c r="H358" s="58" t="s">
        <v>530</v>
      </c>
      <c r="J358" s="263" t="s">
        <v>1242</v>
      </c>
      <c r="K358" s="58" t="s">
        <v>757</v>
      </c>
      <c r="L358" s="280" t="str">
        <f t="shared" ca="1" si="55"/>
        <v>…</v>
      </c>
      <c r="M358" s="58" t="str">
        <f t="shared" ca="1" si="61"/>
        <v>…</v>
      </c>
      <c r="Q358" s="58" t="s">
        <v>2467</v>
      </c>
    </row>
    <row r="359" spans="1:17" ht="12.75" customHeight="1">
      <c r="A359" s="277" t="s">
        <v>1318</v>
      </c>
      <c r="B359" s="277" t="s">
        <v>684</v>
      </c>
      <c r="C359" s="277" t="s">
        <v>947</v>
      </c>
      <c r="D359" s="58" t="str">
        <f t="shared" si="54"/>
        <v>Latvia</v>
      </c>
      <c r="E359" s="58">
        <f t="shared" si="60"/>
        <v>2015</v>
      </c>
      <c r="F359" s="58" t="s">
        <v>927</v>
      </c>
      <c r="G359" s="263" t="s">
        <v>610</v>
      </c>
      <c r="H359" s="58" t="s">
        <v>530</v>
      </c>
      <c r="I359" s="58" t="s">
        <v>611</v>
      </c>
      <c r="J359" s="263" t="s">
        <v>1242</v>
      </c>
      <c r="K359" s="58" t="s">
        <v>757</v>
      </c>
      <c r="L359" s="280">
        <f t="shared" ca="1" si="55"/>
        <v>2.8559999999999999</v>
      </c>
      <c r="M359" s="58" t="str">
        <f t="shared" ca="1" si="61"/>
        <v>…</v>
      </c>
      <c r="Q359" s="58" t="s">
        <v>928</v>
      </c>
    </row>
    <row r="360" spans="1:17" ht="12" customHeight="1">
      <c r="A360" s="277" t="s">
        <v>1318</v>
      </c>
      <c r="B360" s="277" t="s">
        <v>1871</v>
      </c>
      <c r="C360" s="277" t="s">
        <v>1879</v>
      </c>
      <c r="D360" s="58" t="str">
        <f t="shared" si="54"/>
        <v>Latvia</v>
      </c>
      <c r="E360" s="58">
        <f t="shared" si="60"/>
        <v>2015</v>
      </c>
      <c r="F360" s="58" t="s">
        <v>929</v>
      </c>
      <c r="G360" s="263" t="s">
        <v>623</v>
      </c>
      <c r="H360" s="58" t="s">
        <v>530</v>
      </c>
      <c r="I360" s="58" t="s">
        <v>611</v>
      </c>
      <c r="J360" s="263" t="s">
        <v>1242</v>
      </c>
      <c r="K360" s="58" t="s">
        <v>757</v>
      </c>
      <c r="L360" s="280">
        <f t="shared" ca="1" si="55"/>
        <v>0</v>
      </c>
      <c r="M360" s="58" t="str">
        <f t="shared" ca="1" si="61"/>
        <v>…</v>
      </c>
      <c r="Q360" s="58" t="s">
        <v>930</v>
      </c>
    </row>
    <row r="361" spans="1:17" ht="12.75" customHeight="1">
      <c r="A361" s="277" t="s">
        <v>1318</v>
      </c>
      <c r="B361" s="277" t="s">
        <v>698</v>
      </c>
      <c r="C361" s="277" t="s">
        <v>951</v>
      </c>
      <c r="D361" s="58" t="str">
        <f t="shared" si="54"/>
        <v>Latvia</v>
      </c>
      <c r="E361" s="58">
        <f t="shared" si="60"/>
        <v>2015</v>
      </c>
      <c r="F361" s="58" t="s">
        <v>931</v>
      </c>
      <c r="G361" s="263" t="s">
        <v>635</v>
      </c>
      <c r="H361" s="58" t="s">
        <v>530</v>
      </c>
      <c r="I361" s="58" t="s">
        <v>611</v>
      </c>
      <c r="J361" s="263" t="s">
        <v>1242</v>
      </c>
      <c r="K361" s="58" t="s">
        <v>757</v>
      </c>
      <c r="L361" s="280">
        <f t="shared" ca="1" si="55"/>
        <v>0</v>
      </c>
      <c r="M361" s="58" t="str">
        <f t="shared" ca="1" si="61"/>
        <v>…</v>
      </c>
      <c r="Q361" s="58" t="s">
        <v>932</v>
      </c>
    </row>
    <row r="362" spans="1:17" ht="12.75" customHeight="1">
      <c r="A362" s="277" t="s">
        <v>1318</v>
      </c>
      <c r="B362" s="277" t="s">
        <v>908</v>
      </c>
      <c r="C362" s="277" t="s">
        <v>955</v>
      </c>
      <c r="D362" s="58" t="str">
        <f t="shared" si="54"/>
        <v>Latvia</v>
      </c>
      <c r="E362" s="58">
        <f t="shared" si="60"/>
        <v>2015</v>
      </c>
      <c r="F362" s="58" t="s">
        <v>935</v>
      </c>
      <c r="G362" s="263" t="s">
        <v>775</v>
      </c>
      <c r="H362" s="58" t="s">
        <v>530</v>
      </c>
      <c r="I362" s="58" t="s">
        <v>611</v>
      </c>
      <c r="J362" s="263" t="s">
        <v>1242</v>
      </c>
      <c r="K362" s="58" t="s">
        <v>757</v>
      </c>
      <c r="L362" s="280">
        <f t="shared" ca="1" si="55"/>
        <v>0</v>
      </c>
      <c r="M362" s="58" t="str">
        <f t="shared" ca="1" si="61"/>
        <v>…</v>
      </c>
      <c r="Q362" s="58" t="s">
        <v>936</v>
      </c>
    </row>
    <row r="363" spans="1:17" ht="12.75" customHeight="1">
      <c r="A363" s="277" t="s">
        <v>1318</v>
      </c>
      <c r="B363" s="277" t="s">
        <v>1872</v>
      </c>
      <c r="C363" s="277" t="s">
        <v>1880</v>
      </c>
      <c r="D363" s="58" t="str">
        <f t="shared" si="54"/>
        <v>Latvia</v>
      </c>
      <c r="E363" s="58">
        <f t="shared" si="60"/>
        <v>2015</v>
      </c>
      <c r="F363" s="58" t="s">
        <v>938</v>
      </c>
      <c r="G363" s="263" t="s">
        <v>648</v>
      </c>
      <c r="H363" s="58" t="s">
        <v>530</v>
      </c>
      <c r="I363" s="58" t="s">
        <v>611</v>
      </c>
      <c r="J363" s="263" t="s">
        <v>1242</v>
      </c>
      <c r="K363" s="58" t="s">
        <v>757</v>
      </c>
      <c r="L363" s="280">
        <f t="shared" ca="1" si="55"/>
        <v>0</v>
      </c>
      <c r="M363" s="58" t="str">
        <f t="shared" ca="1" si="61"/>
        <v>…</v>
      </c>
      <c r="Q363" s="58" t="s">
        <v>939</v>
      </c>
    </row>
    <row r="364" spans="1:17" ht="12.75" customHeight="1">
      <c r="A364" s="277" t="s">
        <v>1318</v>
      </c>
      <c r="B364" s="277" t="s">
        <v>1873</v>
      </c>
      <c r="C364" s="277" t="s">
        <v>1881</v>
      </c>
      <c r="D364" s="58" t="str">
        <f t="shared" si="54"/>
        <v>Latvia</v>
      </c>
      <c r="E364" s="58">
        <f t="shared" si="60"/>
        <v>2015</v>
      </c>
      <c r="F364" s="58" t="s">
        <v>941</v>
      </c>
      <c r="G364" s="263" t="s">
        <v>653</v>
      </c>
      <c r="H364" s="58" t="s">
        <v>530</v>
      </c>
      <c r="I364" s="58" t="s">
        <v>611</v>
      </c>
      <c r="J364" s="263" t="s">
        <v>1242</v>
      </c>
      <c r="K364" s="58" t="s">
        <v>654</v>
      </c>
      <c r="L364" s="280">
        <f t="shared" ca="1" si="55"/>
        <v>0</v>
      </c>
      <c r="M364" s="58" t="str">
        <f t="shared" ca="1" si="61"/>
        <v>…</v>
      </c>
      <c r="Q364" s="58" t="s">
        <v>942</v>
      </c>
    </row>
    <row r="365" spans="1:17" ht="12.75" customHeight="1">
      <c r="A365" s="277" t="s">
        <v>1318</v>
      </c>
      <c r="B365" s="277" t="s">
        <v>912</v>
      </c>
      <c r="C365" s="277" t="s">
        <v>958</v>
      </c>
      <c r="D365" s="58" t="str">
        <f t="shared" si="54"/>
        <v>Latvia</v>
      </c>
      <c r="E365" s="58">
        <f t="shared" si="60"/>
        <v>2015</v>
      </c>
      <c r="F365" s="58" t="s">
        <v>944</v>
      </c>
      <c r="G365" s="263" t="s">
        <v>859</v>
      </c>
      <c r="H365" s="58" t="s">
        <v>530</v>
      </c>
      <c r="I365" s="58" t="s">
        <v>611</v>
      </c>
      <c r="J365" s="263" t="s">
        <v>1242</v>
      </c>
      <c r="K365" s="58" t="s">
        <v>757</v>
      </c>
      <c r="L365" s="280">
        <f t="shared" ca="1" si="55"/>
        <v>0</v>
      </c>
      <c r="M365" s="58" t="str">
        <f t="shared" ca="1" si="61"/>
        <v>…</v>
      </c>
      <c r="Q365" s="58" t="s">
        <v>2460</v>
      </c>
    </row>
    <row r="366" spans="1:17" ht="12.75" customHeight="1">
      <c r="A366" s="277" t="s">
        <v>1318</v>
      </c>
      <c r="B366" s="277" t="s">
        <v>919</v>
      </c>
      <c r="C366" s="277" t="s">
        <v>964</v>
      </c>
      <c r="D366" s="58" t="str">
        <f t="shared" si="54"/>
        <v>Latvia</v>
      </c>
      <c r="E366" s="58">
        <f t="shared" si="60"/>
        <v>2015</v>
      </c>
      <c r="F366" s="58" t="s">
        <v>945</v>
      </c>
      <c r="G366" s="263" t="s">
        <v>703</v>
      </c>
      <c r="H366" s="58" t="s">
        <v>530</v>
      </c>
      <c r="J366" s="263" t="s">
        <v>1242</v>
      </c>
      <c r="K366" s="58" t="s">
        <v>757</v>
      </c>
      <c r="L366" s="280">
        <f t="shared" ca="1" si="55"/>
        <v>0</v>
      </c>
      <c r="M366" s="58" t="str">
        <f t="shared" ca="1" si="61"/>
        <v>…</v>
      </c>
      <c r="Q366" s="58" t="s">
        <v>946</v>
      </c>
    </row>
    <row r="367" spans="1:17" ht="12.75" customHeight="1">
      <c r="A367" s="277" t="s">
        <v>1318</v>
      </c>
      <c r="B367" s="277" t="s">
        <v>1874</v>
      </c>
      <c r="C367" s="277" t="s">
        <v>1882</v>
      </c>
      <c r="D367" s="58" t="str">
        <f t="shared" si="54"/>
        <v>Latvia</v>
      </c>
      <c r="E367" s="58">
        <f t="shared" si="60"/>
        <v>2015</v>
      </c>
      <c r="F367" s="58" t="s">
        <v>949</v>
      </c>
      <c r="G367" s="58" t="s">
        <v>710</v>
      </c>
      <c r="H367" s="58" t="s">
        <v>530</v>
      </c>
      <c r="J367" s="263" t="s">
        <v>1242</v>
      </c>
      <c r="K367" s="58" t="s">
        <v>757</v>
      </c>
      <c r="L367" s="280">
        <f t="shared" ca="1" si="55"/>
        <v>9.2000000000000011</v>
      </c>
      <c r="M367" s="58" t="str">
        <f t="shared" ca="1" si="61"/>
        <v>…</v>
      </c>
      <c r="Q367" s="58" t="s">
        <v>950</v>
      </c>
    </row>
    <row r="368" spans="1:17" ht="12.75" customHeight="1">
      <c r="A368" s="277" t="s">
        <v>1318</v>
      </c>
      <c r="B368" s="277" t="s">
        <v>923</v>
      </c>
      <c r="C368" s="277" t="s">
        <v>968</v>
      </c>
      <c r="D368" s="58" t="str">
        <f t="shared" ref="D368" si="62">H$2</f>
        <v>Latvia</v>
      </c>
      <c r="E368" s="58">
        <f t="shared" si="60"/>
        <v>2015</v>
      </c>
      <c r="F368" s="263" t="s">
        <v>3420</v>
      </c>
      <c r="G368" s="263" t="s">
        <v>3276</v>
      </c>
      <c r="H368" s="58" t="s">
        <v>530</v>
      </c>
      <c r="J368" s="263" t="s">
        <v>1242</v>
      </c>
      <c r="K368" s="58" t="s">
        <v>757</v>
      </c>
      <c r="L368" s="280">
        <f t="shared" ref="L368" ca="1" si="63">IF(ISNUMBER(INDIRECT("'"&amp;A368&amp;"'!"&amp;B368)),INDIRECT("'"&amp;A368&amp;"'!"&amp;B368),"…")</f>
        <v>0</v>
      </c>
      <c r="M368" s="58" t="str">
        <f t="shared" ref="M368" ca="1" si="64">IF(OR(INDIRECT("'"&amp;A368&amp;"'!"&amp;C368)="A",INDIRECT("'"&amp;A368&amp;"'!"&amp;C368)="B",INDIRECT("'"&amp;A368&amp;"'!"&amp;C368)="C",INDIRECT("'"&amp;A368&amp;"'!"&amp;C368)="D",INDIRECT("'"&amp;A368&amp;"'!"&amp;C368)="O"),
INDIRECT("'"&amp;A368&amp;"'!"&amp;C368),"…")</f>
        <v>…</v>
      </c>
      <c r="Q368" s="263" t="s">
        <v>3421</v>
      </c>
    </row>
    <row r="369" spans="1:17" ht="12.75" customHeight="1">
      <c r="A369" s="277" t="s">
        <v>1318</v>
      </c>
      <c r="B369" s="277" t="s">
        <v>1875</v>
      </c>
      <c r="C369" s="277" t="s">
        <v>1883</v>
      </c>
      <c r="D369" s="58" t="str">
        <f t="shared" si="54"/>
        <v>Latvia</v>
      </c>
      <c r="E369" s="58">
        <f t="shared" si="60"/>
        <v>2015</v>
      </c>
      <c r="F369" s="58" t="s">
        <v>953</v>
      </c>
      <c r="G369" s="263" t="s">
        <v>1111</v>
      </c>
      <c r="H369" s="58" t="s">
        <v>530</v>
      </c>
      <c r="J369" s="263" t="s">
        <v>1242</v>
      </c>
      <c r="K369" s="58" t="s">
        <v>654</v>
      </c>
      <c r="L369" s="280">
        <f t="shared" ca="1" si="55"/>
        <v>0</v>
      </c>
      <c r="M369" s="58" t="str">
        <f t="shared" ca="1" si="61"/>
        <v>…</v>
      </c>
      <c r="Q369" s="58" t="s">
        <v>954</v>
      </c>
    </row>
    <row r="370" spans="1:17" ht="12.75" customHeight="1">
      <c r="A370" s="277" t="s">
        <v>1318</v>
      </c>
      <c r="B370" s="277" t="s">
        <v>3410</v>
      </c>
      <c r="C370" s="277" t="s">
        <v>3415</v>
      </c>
      <c r="D370" s="58" t="str">
        <f t="shared" si="54"/>
        <v>Latvia</v>
      </c>
      <c r="E370" s="58">
        <f t="shared" si="60"/>
        <v>2015</v>
      </c>
      <c r="F370" s="58" t="s">
        <v>956</v>
      </c>
      <c r="G370" s="58" t="s">
        <v>735</v>
      </c>
      <c r="H370" s="58" t="s">
        <v>530</v>
      </c>
      <c r="J370" s="263" t="s">
        <v>1242</v>
      </c>
      <c r="K370" s="58" t="s">
        <v>654</v>
      </c>
      <c r="L370" s="280">
        <f t="shared" ca="1" si="55"/>
        <v>0</v>
      </c>
      <c r="M370" s="58" t="str">
        <f t="shared" ca="1" si="61"/>
        <v>…</v>
      </c>
      <c r="Q370" s="58" t="s">
        <v>957</v>
      </c>
    </row>
    <row r="371" spans="1:17">
      <c r="A371" s="277" t="s">
        <v>1318</v>
      </c>
      <c r="B371" s="277" t="s">
        <v>3411</v>
      </c>
      <c r="C371" s="277" t="s">
        <v>3416</v>
      </c>
      <c r="D371" s="58" t="str">
        <f t="shared" si="54"/>
        <v>Latvia</v>
      </c>
      <c r="E371" s="58">
        <f t="shared" si="60"/>
        <v>2015</v>
      </c>
      <c r="F371" s="58" t="s">
        <v>960</v>
      </c>
      <c r="G371" s="58" t="s">
        <v>667</v>
      </c>
      <c r="H371" s="58" t="s">
        <v>530</v>
      </c>
      <c r="I371" s="263" t="s">
        <v>557</v>
      </c>
      <c r="J371" s="263" t="s">
        <v>1242</v>
      </c>
      <c r="K371" s="58" t="s">
        <v>757</v>
      </c>
      <c r="L371" s="280">
        <f t="shared" ca="1" si="55"/>
        <v>0</v>
      </c>
      <c r="M371" s="58" t="str">
        <f t="shared" ca="1" si="61"/>
        <v>…</v>
      </c>
      <c r="Q371" s="58" t="s">
        <v>961</v>
      </c>
    </row>
    <row r="372" spans="1:17" ht="12.75" customHeight="1">
      <c r="A372" s="277" t="s">
        <v>1318</v>
      </c>
      <c r="B372" s="277" t="s">
        <v>3412</v>
      </c>
      <c r="C372" s="277" t="s">
        <v>3417</v>
      </c>
      <c r="D372" s="58" t="str">
        <f t="shared" si="54"/>
        <v>Latvia</v>
      </c>
      <c r="E372" s="58">
        <f t="shared" si="60"/>
        <v>2015</v>
      </c>
      <c r="F372" s="58" t="s">
        <v>962</v>
      </c>
      <c r="G372" s="263" t="s">
        <v>677</v>
      </c>
      <c r="H372" s="58" t="s">
        <v>530</v>
      </c>
      <c r="I372" s="263" t="s">
        <v>557</v>
      </c>
      <c r="J372" s="263" t="s">
        <v>1242</v>
      </c>
      <c r="K372" s="58" t="s">
        <v>757</v>
      </c>
      <c r="L372" s="280">
        <f t="shared" ca="1" si="55"/>
        <v>0</v>
      </c>
      <c r="M372" s="58" t="str">
        <f t="shared" ca="1" si="61"/>
        <v>…</v>
      </c>
      <c r="Q372" s="58" t="s">
        <v>963</v>
      </c>
    </row>
    <row r="373" spans="1:17" ht="12.75" customHeight="1">
      <c r="A373" s="277" t="s">
        <v>1318</v>
      </c>
      <c r="B373" s="277" t="s">
        <v>3413</v>
      </c>
      <c r="C373" s="277" t="s">
        <v>3418</v>
      </c>
      <c r="D373" s="58" t="str">
        <f t="shared" si="54"/>
        <v>Latvia</v>
      </c>
      <c r="E373" s="58">
        <f t="shared" si="60"/>
        <v>2015</v>
      </c>
      <c r="F373" s="58" t="s">
        <v>966</v>
      </c>
      <c r="G373" s="263" t="s">
        <v>782</v>
      </c>
      <c r="H373" s="58" t="s">
        <v>530</v>
      </c>
      <c r="I373" s="263" t="s">
        <v>557</v>
      </c>
      <c r="J373" s="263" t="s">
        <v>1242</v>
      </c>
      <c r="K373" s="58" t="s">
        <v>757</v>
      </c>
      <c r="L373" s="280">
        <f t="shared" ca="1" si="55"/>
        <v>0</v>
      </c>
      <c r="M373" s="58" t="str">
        <f t="shared" ca="1" si="61"/>
        <v>…</v>
      </c>
      <c r="Q373" s="58" t="s">
        <v>967</v>
      </c>
    </row>
    <row r="374" spans="1:17" ht="12.75" customHeight="1">
      <c r="A374" s="277" t="s">
        <v>1318</v>
      </c>
      <c r="B374" s="277" t="s">
        <v>3414</v>
      </c>
      <c r="C374" s="277" t="s">
        <v>3419</v>
      </c>
      <c r="D374" s="58" t="str">
        <f t="shared" si="54"/>
        <v>Latvia</v>
      </c>
      <c r="E374" s="58">
        <f t="shared" si="60"/>
        <v>2015</v>
      </c>
      <c r="F374" s="58" t="s">
        <v>970</v>
      </c>
      <c r="G374" s="263" t="s">
        <v>690</v>
      </c>
      <c r="H374" s="58" t="s">
        <v>530</v>
      </c>
      <c r="I374" s="58" t="s">
        <v>691</v>
      </c>
      <c r="J374" s="263" t="s">
        <v>1242</v>
      </c>
      <c r="K374" s="58" t="s">
        <v>757</v>
      </c>
      <c r="L374" s="280">
        <f t="shared" ca="1" si="55"/>
        <v>0</v>
      </c>
      <c r="M374" s="58" t="str">
        <f t="shared" ca="1" si="61"/>
        <v>…</v>
      </c>
      <c r="Q374" s="58" t="s">
        <v>971</v>
      </c>
    </row>
    <row r="375" spans="1:17" ht="12.75" customHeight="1">
      <c r="A375" s="277" t="s">
        <v>1318</v>
      </c>
      <c r="B375" s="277" t="s">
        <v>934</v>
      </c>
      <c r="C375" s="277" t="s">
        <v>1407</v>
      </c>
      <c r="D375" s="58" t="str">
        <f t="shared" ref="D375:D378" si="65">H$2</f>
        <v>Latvia</v>
      </c>
      <c r="E375" s="58">
        <f t="shared" ref="E375:E496" si="66">$H$3</f>
        <v>2015</v>
      </c>
      <c r="F375" s="437" t="s">
        <v>2625</v>
      </c>
      <c r="G375" s="263" t="s">
        <v>756</v>
      </c>
      <c r="H375" s="58" t="s">
        <v>530</v>
      </c>
      <c r="I375" s="58" t="s">
        <v>1322</v>
      </c>
      <c r="J375" s="284" t="s">
        <v>1172</v>
      </c>
      <c r="K375" s="58" t="s">
        <v>757</v>
      </c>
      <c r="L375" s="280" t="str">
        <f t="shared" ref="L375:L420" ca="1" si="67">IF(ISNUMBER(INDIRECT("'"&amp;A375&amp;"'!"&amp;B375)),INDIRECT("'"&amp;A375&amp;"'!"&amp;B375),"…")</f>
        <v>…</v>
      </c>
      <c r="M375" s="58" t="str">
        <f ca="1">IF(OR(INDIRECT("'"&amp;A375&amp;"'!"&amp;C375)="A",INDIRECT("'"&amp;A375&amp;"'!"&amp;C375)="B",INDIRECT("'"&amp;A375&amp;"'!"&amp;C375)="C",INDIRECT("'"&amp;A375&amp;"'!"&amp;C375)="D",INDIRECT("'"&amp;A375&amp;"'!"&amp;C375)="O"),
INDIRECT("'"&amp;A375&amp;"'!"&amp;C375),"…")</f>
        <v>…</v>
      </c>
      <c r="Q375" s="263" t="s">
        <v>2605</v>
      </c>
    </row>
    <row r="376" spans="1:17" ht="12.75" customHeight="1">
      <c r="A376" s="277" t="s">
        <v>1318</v>
      </c>
      <c r="B376" s="277" t="s">
        <v>815</v>
      </c>
      <c r="C376" s="277" t="s">
        <v>816</v>
      </c>
      <c r="D376" s="58" t="str">
        <f t="shared" si="65"/>
        <v>Latvia</v>
      </c>
      <c r="E376" s="58">
        <f t="shared" si="66"/>
        <v>2015</v>
      </c>
      <c r="F376" s="437" t="s">
        <v>2626</v>
      </c>
      <c r="G376" s="263" t="s">
        <v>756</v>
      </c>
      <c r="H376" s="58" t="s">
        <v>530</v>
      </c>
      <c r="I376" s="58" t="s">
        <v>1322</v>
      </c>
      <c r="J376" s="284" t="s">
        <v>1172</v>
      </c>
      <c r="K376" s="58" t="s">
        <v>757</v>
      </c>
      <c r="L376" s="280" t="str">
        <f t="shared" ca="1" si="67"/>
        <v>…</v>
      </c>
      <c r="M376" s="58" t="str">
        <f t="shared" ref="M376:M378" ca="1" si="68">IF(OR(INDIRECT("'"&amp;A376&amp;"'!"&amp;C376)="A",INDIRECT("'"&amp;A376&amp;"'!"&amp;C376)="B",INDIRECT("'"&amp;A376&amp;"'!"&amp;C376)="C",INDIRECT("'"&amp;A376&amp;"'!"&amp;C376)="D",INDIRECT("'"&amp;A376&amp;"'!"&amp;C376)="O"),
INDIRECT("'"&amp;A376&amp;"'!"&amp;C376),"…")</f>
        <v>…</v>
      </c>
      <c r="Q376" s="263" t="s">
        <v>2606</v>
      </c>
    </row>
    <row r="377" spans="1:17" ht="12.75" customHeight="1">
      <c r="A377" s="277" t="s">
        <v>1318</v>
      </c>
      <c r="B377" s="277" t="s">
        <v>819</v>
      </c>
      <c r="C377" s="277" t="s">
        <v>820</v>
      </c>
      <c r="D377" s="58" t="str">
        <f t="shared" si="65"/>
        <v>Latvia</v>
      </c>
      <c r="E377" s="58">
        <f t="shared" si="66"/>
        <v>2015</v>
      </c>
      <c r="F377" s="437" t="s">
        <v>2627</v>
      </c>
      <c r="G377" s="263" t="s">
        <v>756</v>
      </c>
      <c r="H377" s="58" t="s">
        <v>530</v>
      </c>
      <c r="I377" s="58" t="s">
        <v>1397</v>
      </c>
      <c r="J377" s="284" t="s">
        <v>1172</v>
      </c>
      <c r="K377" s="58" t="s">
        <v>757</v>
      </c>
      <c r="L377" s="280" t="str">
        <f t="shared" ca="1" si="67"/>
        <v>…</v>
      </c>
      <c r="M377" s="58" t="str">
        <f t="shared" ca="1" si="68"/>
        <v>…</v>
      </c>
      <c r="Q377" s="263" t="s">
        <v>2607</v>
      </c>
    </row>
    <row r="378" spans="1:17" ht="12.75" customHeight="1">
      <c r="A378" s="277" t="s">
        <v>1318</v>
      </c>
      <c r="B378" s="277" t="s">
        <v>823</v>
      </c>
      <c r="C378" s="277" t="s">
        <v>824</v>
      </c>
      <c r="D378" s="58" t="str">
        <f t="shared" si="65"/>
        <v>Latvia</v>
      </c>
      <c r="E378" s="58">
        <f t="shared" si="66"/>
        <v>2015</v>
      </c>
      <c r="F378" s="437" t="s">
        <v>2628</v>
      </c>
      <c r="G378" s="263" t="s">
        <v>756</v>
      </c>
      <c r="H378" s="58" t="s">
        <v>530</v>
      </c>
      <c r="I378" s="58" t="s">
        <v>1397</v>
      </c>
      <c r="J378" s="284" t="s">
        <v>1172</v>
      </c>
      <c r="K378" s="58" t="s">
        <v>757</v>
      </c>
      <c r="L378" s="280" t="str">
        <f t="shared" ca="1" si="67"/>
        <v>…</v>
      </c>
      <c r="M378" s="58" t="str">
        <f t="shared" ca="1" si="68"/>
        <v>…</v>
      </c>
      <c r="Q378" s="263" t="s">
        <v>2608</v>
      </c>
    </row>
    <row r="379" spans="1:17" ht="12.75" customHeight="1">
      <c r="A379" s="277" t="s">
        <v>1318</v>
      </c>
      <c r="B379" s="277" t="s">
        <v>827</v>
      </c>
      <c r="C379" s="277" t="s">
        <v>828</v>
      </c>
      <c r="D379" s="58" t="str">
        <f t="shared" ref="D379:D483" si="69">H$2</f>
        <v>Latvia</v>
      </c>
      <c r="E379" s="58">
        <f t="shared" si="66"/>
        <v>2015</v>
      </c>
      <c r="F379" s="437" t="s">
        <v>2629</v>
      </c>
      <c r="G379" s="58" t="s">
        <v>756</v>
      </c>
      <c r="H379" s="58" t="s">
        <v>530</v>
      </c>
      <c r="J379" s="284" t="s">
        <v>1172</v>
      </c>
      <c r="K379" s="58" t="s">
        <v>757</v>
      </c>
      <c r="L379" s="280" t="str">
        <f t="shared" ca="1" si="67"/>
        <v>…</v>
      </c>
      <c r="M379" s="58" t="str">
        <f t="shared" ref="M379:M417" ca="1" si="70">IF(OR(INDIRECT("'"&amp;A379&amp;"'!"&amp;C379)="A",INDIRECT("'"&amp;A379&amp;"'!"&amp;C379)="B",INDIRECT("'"&amp;A379&amp;"'!"&amp;C379)="C",INDIRECT("'"&amp;A379&amp;"'!"&amp;C379)="D",INDIRECT("'"&amp;A379&amp;"'!"&amp;C379)="O"),
INDIRECT("'"&amp;A379&amp;"'!"&amp;C379),"…")</f>
        <v>…</v>
      </c>
      <c r="Q379" s="58" t="s">
        <v>2610</v>
      </c>
    </row>
    <row r="380" spans="1:17" ht="12.75" customHeight="1">
      <c r="A380" s="277" t="s">
        <v>1318</v>
      </c>
      <c r="B380" s="277" t="s">
        <v>948</v>
      </c>
      <c r="C380" s="277" t="s">
        <v>2133</v>
      </c>
      <c r="D380" s="58" t="str">
        <f t="shared" si="69"/>
        <v>Latvia</v>
      </c>
      <c r="E380" s="58">
        <f t="shared" si="66"/>
        <v>2015</v>
      </c>
      <c r="F380" s="437" t="s">
        <v>2630</v>
      </c>
      <c r="G380" s="58" t="s">
        <v>610</v>
      </c>
      <c r="H380" s="58" t="s">
        <v>530</v>
      </c>
      <c r="I380" s="58" t="s">
        <v>611</v>
      </c>
      <c r="J380" s="284" t="s">
        <v>1172</v>
      </c>
      <c r="K380" s="58" t="s">
        <v>757</v>
      </c>
      <c r="L380" s="280" t="str">
        <f t="shared" ca="1" si="67"/>
        <v>…</v>
      </c>
      <c r="M380" s="58" t="str">
        <f t="shared" ca="1" si="70"/>
        <v>…</v>
      </c>
      <c r="Q380" s="58" t="s">
        <v>2611</v>
      </c>
    </row>
    <row r="381" spans="1:17" ht="12.75" customHeight="1">
      <c r="A381" s="277" t="s">
        <v>1318</v>
      </c>
      <c r="B381" s="277" t="s">
        <v>1884</v>
      </c>
      <c r="C381" s="277" t="s">
        <v>1423</v>
      </c>
      <c r="D381" s="58" t="str">
        <f t="shared" si="69"/>
        <v>Latvia</v>
      </c>
      <c r="E381" s="58">
        <f t="shared" si="66"/>
        <v>2015</v>
      </c>
      <c r="F381" s="437" t="s">
        <v>2631</v>
      </c>
      <c r="G381" s="58" t="s">
        <v>623</v>
      </c>
      <c r="H381" s="58" t="s">
        <v>530</v>
      </c>
      <c r="I381" s="58" t="s">
        <v>611</v>
      </c>
      <c r="J381" s="284" t="s">
        <v>1172</v>
      </c>
      <c r="K381" s="58" t="s">
        <v>757</v>
      </c>
      <c r="L381" s="280" t="str">
        <f t="shared" ca="1" si="67"/>
        <v>…</v>
      </c>
      <c r="M381" s="58" t="str">
        <f t="shared" ca="1" si="70"/>
        <v>…</v>
      </c>
      <c r="Q381" s="58" t="s">
        <v>2612</v>
      </c>
    </row>
    <row r="382" spans="1:17" ht="12.75" customHeight="1">
      <c r="A382" s="277" t="s">
        <v>1318</v>
      </c>
      <c r="B382" s="277" t="s">
        <v>952</v>
      </c>
      <c r="C382" s="277" t="s">
        <v>1426</v>
      </c>
      <c r="D382" s="58" t="str">
        <f t="shared" si="69"/>
        <v>Latvia</v>
      </c>
      <c r="E382" s="58">
        <f t="shared" si="66"/>
        <v>2015</v>
      </c>
      <c r="F382" s="437" t="s">
        <v>2632</v>
      </c>
      <c r="G382" s="58" t="s">
        <v>635</v>
      </c>
      <c r="H382" s="58" t="s">
        <v>530</v>
      </c>
      <c r="I382" s="58" t="s">
        <v>611</v>
      </c>
      <c r="J382" s="284" t="s">
        <v>1172</v>
      </c>
      <c r="K382" s="58" t="s">
        <v>757</v>
      </c>
      <c r="L382" s="280" t="str">
        <f t="shared" ca="1" si="67"/>
        <v>…</v>
      </c>
      <c r="M382" s="58" t="str">
        <f t="shared" ca="1" si="70"/>
        <v>…</v>
      </c>
      <c r="Q382" s="58" t="s">
        <v>2613</v>
      </c>
    </row>
    <row r="383" spans="1:17" ht="12.75" customHeight="1">
      <c r="A383" s="277" t="s">
        <v>1318</v>
      </c>
      <c r="B383" s="277" t="s">
        <v>3207</v>
      </c>
      <c r="C383" s="277" t="s">
        <v>3205</v>
      </c>
      <c r="D383" s="58" t="str">
        <f t="shared" si="69"/>
        <v>Latvia</v>
      </c>
      <c r="E383" s="58">
        <f t="shared" si="66"/>
        <v>2015</v>
      </c>
      <c r="F383" s="437" t="s">
        <v>2633</v>
      </c>
      <c r="G383" s="58" t="s">
        <v>775</v>
      </c>
      <c r="H383" s="58" t="s">
        <v>530</v>
      </c>
      <c r="I383" s="58" t="s">
        <v>611</v>
      </c>
      <c r="J383" s="284" t="s">
        <v>1172</v>
      </c>
      <c r="K383" s="58" t="s">
        <v>757</v>
      </c>
      <c r="L383" s="280" t="str">
        <f t="shared" ca="1" si="67"/>
        <v>…</v>
      </c>
      <c r="M383" s="58" t="str">
        <f t="shared" ca="1" si="70"/>
        <v>…</v>
      </c>
      <c r="Q383" s="58" t="s">
        <v>2614</v>
      </c>
    </row>
    <row r="384" spans="1:17" ht="12.75" customHeight="1">
      <c r="A384" s="277" t="s">
        <v>1318</v>
      </c>
      <c r="B384" s="277" t="s">
        <v>833</v>
      </c>
      <c r="C384" s="277" t="s">
        <v>834</v>
      </c>
      <c r="D384" s="58" t="str">
        <f t="shared" si="69"/>
        <v>Latvia</v>
      </c>
      <c r="E384" s="58">
        <f t="shared" si="66"/>
        <v>2015</v>
      </c>
      <c r="F384" s="437" t="s">
        <v>2634</v>
      </c>
      <c r="G384" s="58" t="s">
        <v>648</v>
      </c>
      <c r="H384" s="58" t="s">
        <v>530</v>
      </c>
      <c r="I384" s="58" t="s">
        <v>611</v>
      </c>
      <c r="J384" s="284" t="s">
        <v>1172</v>
      </c>
      <c r="K384" s="58" t="s">
        <v>757</v>
      </c>
      <c r="L384" s="280" t="str">
        <f t="shared" ca="1" si="67"/>
        <v>…</v>
      </c>
      <c r="M384" s="58" t="str">
        <f t="shared" ca="1" si="70"/>
        <v>…</v>
      </c>
      <c r="Q384" s="58" t="s">
        <v>2615</v>
      </c>
    </row>
    <row r="385" spans="1:17" ht="12" customHeight="1">
      <c r="A385" s="277" t="s">
        <v>1318</v>
      </c>
      <c r="B385" s="277" t="s">
        <v>837</v>
      </c>
      <c r="C385" s="277" t="s">
        <v>838</v>
      </c>
      <c r="D385" s="58" t="str">
        <f t="shared" si="69"/>
        <v>Latvia</v>
      </c>
      <c r="E385" s="58">
        <f t="shared" si="66"/>
        <v>2015</v>
      </c>
      <c r="F385" s="437" t="s">
        <v>2635</v>
      </c>
      <c r="G385" s="58" t="s">
        <v>653</v>
      </c>
      <c r="H385" s="58" t="s">
        <v>530</v>
      </c>
      <c r="I385" s="58" t="s">
        <v>611</v>
      </c>
      <c r="J385" s="284" t="s">
        <v>1172</v>
      </c>
      <c r="K385" s="58" t="s">
        <v>654</v>
      </c>
      <c r="L385" s="280" t="str">
        <f t="shared" ca="1" si="67"/>
        <v>…</v>
      </c>
      <c r="M385" s="58" t="str">
        <f t="shared" ca="1" si="70"/>
        <v>…</v>
      </c>
      <c r="Q385" s="58" t="s">
        <v>2622</v>
      </c>
    </row>
    <row r="386" spans="1:17" ht="12.75" customHeight="1">
      <c r="A386" s="277" t="s">
        <v>1318</v>
      </c>
      <c r="B386" s="277" t="s">
        <v>959</v>
      </c>
      <c r="C386" s="277" t="s">
        <v>1433</v>
      </c>
      <c r="D386" s="58" t="str">
        <f t="shared" si="69"/>
        <v>Latvia</v>
      </c>
      <c r="E386" s="58">
        <f t="shared" si="66"/>
        <v>2015</v>
      </c>
      <c r="F386" s="437" t="s">
        <v>2636</v>
      </c>
      <c r="G386" s="58" t="s">
        <v>859</v>
      </c>
      <c r="H386" s="58" t="s">
        <v>530</v>
      </c>
      <c r="I386" s="58" t="s">
        <v>611</v>
      </c>
      <c r="J386" s="284" t="s">
        <v>1172</v>
      </c>
      <c r="K386" s="58" t="s">
        <v>757</v>
      </c>
      <c r="L386" s="280" t="str">
        <f t="shared" ca="1" si="67"/>
        <v>…</v>
      </c>
      <c r="M386" s="58" t="str">
        <f t="shared" ca="1" si="70"/>
        <v>…</v>
      </c>
      <c r="Q386" s="58" t="s">
        <v>2609</v>
      </c>
    </row>
    <row r="387" spans="1:17" ht="12.75" customHeight="1">
      <c r="A387" s="277" t="s">
        <v>1318</v>
      </c>
      <c r="B387" s="277" t="s">
        <v>965</v>
      </c>
      <c r="C387" s="277" t="s">
        <v>1439</v>
      </c>
      <c r="D387" s="58" t="str">
        <f t="shared" si="69"/>
        <v>Latvia</v>
      </c>
      <c r="E387" s="58">
        <f t="shared" si="66"/>
        <v>2015</v>
      </c>
      <c r="F387" s="437" t="s">
        <v>2637</v>
      </c>
      <c r="G387" s="58" t="s">
        <v>703</v>
      </c>
      <c r="H387" s="58" t="s">
        <v>530</v>
      </c>
      <c r="J387" s="284" t="s">
        <v>1172</v>
      </c>
      <c r="K387" s="58" t="s">
        <v>757</v>
      </c>
      <c r="L387" s="280" t="str">
        <f t="shared" ca="1" si="67"/>
        <v>…</v>
      </c>
      <c r="M387" s="58" t="str">
        <f t="shared" ca="1" si="70"/>
        <v>…</v>
      </c>
      <c r="Q387" s="58" t="s">
        <v>2616</v>
      </c>
    </row>
    <row r="388" spans="1:17" ht="12.75" customHeight="1">
      <c r="A388" s="277" t="s">
        <v>1318</v>
      </c>
      <c r="B388" s="277" t="s">
        <v>1885</v>
      </c>
      <c r="C388" s="277" t="s">
        <v>2073</v>
      </c>
      <c r="D388" s="58" t="str">
        <f t="shared" si="69"/>
        <v>Latvia</v>
      </c>
      <c r="E388" s="58">
        <f t="shared" si="66"/>
        <v>2015</v>
      </c>
      <c r="F388" s="437" t="s">
        <v>2638</v>
      </c>
      <c r="G388" s="58" t="s">
        <v>710</v>
      </c>
      <c r="H388" s="58" t="s">
        <v>530</v>
      </c>
      <c r="J388" s="284" t="s">
        <v>1172</v>
      </c>
      <c r="K388" s="58" t="s">
        <v>757</v>
      </c>
      <c r="L388" s="280" t="str">
        <f t="shared" ca="1" si="67"/>
        <v>…</v>
      </c>
      <c r="M388" s="58" t="str">
        <f t="shared" ca="1" si="70"/>
        <v>…</v>
      </c>
      <c r="Q388" s="58" t="s">
        <v>2617</v>
      </c>
    </row>
    <row r="389" spans="1:17" ht="12.75" customHeight="1">
      <c r="A389" s="277" t="s">
        <v>1318</v>
      </c>
      <c r="B389" s="277" t="s">
        <v>969</v>
      </c>
      <c r="C389" s="277" t="s">
        <v>1443</v>
      </c>
      <c r="D389" s="58" t="str">
        <f t="shared" ref="D389" si="71">H$2</f>
        <v>Latvia</v>
      </c>
      <c r="E389" s="58">
        <f t="shared" si="66"/>
        <v>2015</v>
      </c>
      <c r="F389" s="1168" t="s">
        <v>3566</v>
      </c>
      <c r="G389" s="263" t="s">
        <v>3276</v>
      </c>
      <c r="H389" s="58" t="s">
        <v>530</v>
      </c>
      <c r="J389" s="284" t="s">
        <v>1172</v>
      </c>
      <c r="K389" s="58" t="s">
        <v>757</v>
      </c>
      <c r="L389" s="280" t="str">
        <f t="shared" ca="1" si="67"/>
        <v>…</v>
      </c>
      <c r="M389" s="58" t="str">
        <f t="shared" ca="1" si="70"/>
        <v>…</v>
      </c>
      <c r="Q389" s="263" t="s">
        <v>3607</v>
      </c>
    </row>
    <row r="390" spans="1:17" ht="12.75" customHeight="1">
      <c r="A390" s="277" t="s">
        <v>1318</v>
      </c>
      <c r="B390" s="277" t="s">
        <v>1886</v>
      </c>
      <c r="C390" s="277" t="s">
        <v>2074</v>
      </c>
      <c r="D390" s="58" t="str">
        <f t="shared" si="69"/>
        <v>Latvia</v>
      </c>
      <c r="E390" s="58">
        <f t="shared" si="66"/>
        <v>2015</v>
      </c>
      <c r="F390" s="437" t="s">
        <v>2639</v>
      </c>
      <c r="G390" s="58" t="s">
        <v>1111</v>
      </c>
      <c r="H390" s="58" t="s">
        <v>530</v>
      </c>
      <c r="J390" s="284" t="s">
        <v>1172</v>
      </c>
      <c r="K390" s="58" t="s">
        <v>654</v>
      </c>
      <c r="L390" s="280" t="str">
        <f t="shared" ca="1" si="67"/>
        <v>…</v>
      </c>
      <c r="M390" s="58" t="str">
        <f t="shared" ca="1" si="70"/>
        <v>…</v>
      </c>
      <c r="Q390" s="58" t="s">
        <v>2624</v>
      </c>
    </row>
    <row r="391" spans="1:17" ht="12.75" customHeight="1">
      <c r="A391" s="277" t="s">
        <v>1318</v>
      </c>
      <c r="B391" s="277" t="s">
        <v>3567</v>
      </c>
      <c r="C391" s="277" t="s">
        <v>3572</v>
      </c>
      <c r="D391" s="58" t="str">
        <f t="shared" si="69"/>
        <v>Latvia</v>
      </c>
      <c r="E391" s="58">
        <f t="shared" si="66"/>
        <v>2015</v>
      </c>
      <c r="F391" s="437" t="s">
        <v>2640</v>
      </c>
      <c r="G391" s="58" t="s">
        <v>735</v>
      </c>
      <c r="H391" s="58" t="s">
        <v>530</v>
      </c>
      <c r="J391" s="284" t="s">
        <v>1172</v>
      </c>
      <c r="K391" s="58" t="s">
        <v>654</v>
      </c>
      <c r="L391" s="280" t="str">
        <f t="shared" ca="1" si="67"/>
        <v>…</v>
      </c>
      <c r="M391" s="58" t="str">
        <f t="shared" ca="1" si="70"/>
        <v>…</v>
      </c>
      <c r="Q391" s="58" t="s">
        <v>2623</v>
      </c>
    </row>
    <row r="392" spans="1:17" ht="12.75" customHeight="1">
      <c r="A392" s="277" t="s">
        <v>1318</v>
      </c>
      <c r="B392" s="277" t="s">
        <v>3568</v>
      </c>
      <c r="C392" s="277" t="s">
        <v>3573</v>
      </c>
      <c r="D392" s="58" t="str">
        <f>H$2</f>
        <v>Latvia</v>
      </c>
      <c r="E392" s="58">
        <f t="shared" si="66"/>
        <v>2015</v>
      </c>
      <c r="F392" s="437" t="s">
        <v>2641</v>
      </c>
      <c r="G392" s="58" t="s">
        <v>667</v>
      </c>
      <c r="H392" s="58" t="s">
        <v>530</v>
      </c>
      <c r="I392" s="58" t="s">
        <v>557</v>
      </c>
      <c r="J392" s="284" t="s">
        <v>1172</v>
      </c>
      <c r="K392" s="58" t="s">
        <v>757</v>
      </c>
      <c r="L392" s="280" t="str">
        <f t="shared" ca="1" si="67"/>
        <v>…</v>
      </c>
      <c r="M392" s="58" t="str">
        <f t="shared" ca="1" si="70"/>
        <v>…</v>
      </c>
      <c r="Q392" s="58" t="s">
        <v>2618</v>
      </c>
    </row>
    <row r="393" spans="1:17" ht="12.75" customHeight="1">
      <c r="A393" s="277" t="s">
        <v>1318</v>
      </c>
      <c r="B393" s="277" t="s">
        <v>3569</v>
      </c>
      <c r="C393" s="277" t="s">
        <v>3574</v>
      </c>
      <c r="D393" s="58" t="str">
        <f t="shared" si="69"/>
        <v>Latvia</v>
      </c>
      <c r="E393" s="58">
        <f t="shared" si="66"/>
        <v>2015</v>
      </c>
      <c r="F393" s="437" t="s">
        <v>2642</v>
      </c>
      <c r="G393" s="58" t="s">
        <v>677</v>
      </c>
      <c r="H393" s="58" t="s">
        <v>530</v>
      </c>
      <c r="I393" s="58" t="s">
        <v>557</v>
      </c>
      <c r="J393" s="284" t="s">
        <v>1172</v>
      </c>
      <c r="K393" s="58" t="s">
        <v>757</v>
      </c>
      <c r="L393" s="280" t="str">
        <f t="shared" ca="1" si="67"/>
        <v>…</v>
      </c>
      <c r="M393" s="58" t="str">
        <f t="shared" ca="1" si="70"/>
        <v>…</v>
      </c>
      <c r="Q393" s="58" t="s">
        <v>2619</v>
      </c>
    </row>
    <row r="394" spans="1:17" ht="12.75" customHeight="1">
      <c r="A394" s="277" t="s">
        <v>1318</v>
      </c>
      <c r="B394" s="277" t="s">
        <v>3570</v>
      </c>
      <c r="C394" s="277" t="s">
        <v>3575</v>
      </c>
      <c r="D394" s="58" t="str">
        <f t="shared" si="69"/>
        <v>Latvia</v>
      </c>
      <c r="E394" s="58">
        <f t="shared" si="66"/>
        <v>2015</v>
      </c>
      <c r="F394" s="437" t="s">
        <v>2643</v>
      </c>
      <c r="G394" s="58" t="s">
        <v>782</v>
      </c>
      <c r="H394" s="58" t="s">
        <v>530</v>
      </c>
      <c r="I394" s="58" t="s">
        <v>557</v>
      </c>
      <c r="J394" s="284" t="s">
        <v>1172</v>
      </c>
      <c r="K394" s="58" t="s">
        <v>757</v>
      </c>
      <c r="L394" s="280" t="str">
        <f t="shared" ca="1" si="67"/>
        <v>…</v>
      </c>
      <c r="M394" s="58" t="str">
        <f t="shared" ca="1" si="70"/>
        <v>…</v>
      </c>
      <c r="Q394" s="58" t="s">
        <v>2620</v>
      </c>
    </row>
    <row r="395" spans="1:17" ht="12.75" customHeight="1">
      <c r="A395" s="277" t="s">
        <v>1318</v>
      </c>
      <c r="B395" s="277" t="s">
        <v>3571</v>
      </c>
      <c r="C395" s="277" t="s">
        <v>3576</v>
      </c>
      <c r="D395" s="58" t="str">
        <f t="shared" si="69"/>
        <v>Latvia</v>
      </c>
      <c r="E395" s="58">
        <f t="shared" si="66"/>
        <v>2015</v>
      </c>
      <c r="F395" s="437" t="s">
        <v>2644</v>
      </c>
      <c r="G395" s="58" t="s">
        <v>690</v>
      </c>
      <c r="H395" s="58" t="s">
        <v>530</v>
      </c>
      <c r="I395" s="58" t="s">
        <v>691</v>
      </c>
      <c r="J395" s="284" t="s">
        <v>1172</v>
      </c>
      <c r="K395" s="58" t="s">
        <v>757</v>
      </c>
      <c r="L395" s="280" t="str">
        <f t="shared" ca="1" si="67"/>
        <v>…</v>
      </c>
      <c r="M395" s="58" t="str">
        <f t="shared" ca="1" si="70"/>
        <v>…</v>
      </c>
      <c r="Q395" s="58" t="s">
        <v>2621</v>
      </c>
    </row>
    <row r="396" spans="1:17" ht="12.75" customHeight="1">
      <c r="A396" s="277" t="s">
        <v>1318</v>
      </c>
      <c r="B396" s="277" t="s">
        <v>1408</v>
      </c>
      <c r="C396" s="277" t="s">
        <v>3290</v>
      </c>
      <c r="D396" s="58" t="str">
        <f t="shared" si="6"/>
        <v>Latvia</v>
      </c>
      <c r="E396" s="58">
        <f t="shared" si="8"/>
        <v>2015</v>
      </c>
      <c r="F396" s="263" t="s">
        <v>2304</v>
      </c>
      <c r="G396" s="263" t="s">
        <v>756</v>
      </c>
      <c r="H396" s="58" t="s">
        <v>530</v>
      </c>
      <c r="I396" s="58" t="s">
        <v>1322</v>
      </c>
      <c r="J396" s="284" t="s">
        <v>1395</v>
      </c>
      <c r="K396" s="58" t="s">
        <v>757</v>
      </c>
      <c r="L396" s="280">
        <f ca="1">IF(ISNUMBER(INDIRECT("'"&amp;A396&amp;"'!"&amp;B396)),INDIRECT("'"&amp;A396&amp;"'!"&amp;B396),"…")</f>
        <v>0</v>
      </c>
      <c r="M396" s="58" t="str">
        <f ca="1">IF(OR(INDIRECT("'"&amp;A396&amp;"'!"&amp;C396)="A",INDIRECT("'"&amp;A396&amp;"'!"&amp;C396)="B",INDIRECT("'"&amp;A396&amp;"'!"&amp;C396)="C",INDIRECT("'"&amp;A396&amp;"'!"&amp;C396)="D",INDIRECT("'"&amp;A396&amp;"'!"&amp;C396)="O"),
INDIRECT("'"&amp;A396&amp;"'!"&amp;C396),"…")</f>
        <v>…</v>
      </c>
      <c r="N396" s="284"/>
      <c r="Q396" s="263" t="s">
        <v>1396</v>
      </c>
    </row>
    <row r="397" spans="1:17" ht="12.75" customHeight="1">
      <c r="A397" s="277" t="s">
        <v>1318</v>
      </c>
      <c r="B397" s="277" t="s">
        <v>1411</v>
      </c>
      <c r="C397" s="277" t="s">
        <v>3291</v>
      </c>
      <c r="D397" s="58" t="str">
        <f t="shared" si="6"/>
        <v>Latvia</v>
      </c>
      <c r="E397" s="58">
        <f t="shared" si="8"/>
        <v>2015</v>
      </c>
      <c r="F397" s="263" t="s">
        <v>1823</v>
      </c>
      <c r="G397" s="263" t="s">
        <v>756</v>
      </c>
      <c r="H397" s="58" t="s">
        <v>530</v>
      </c>
      <c r="I397" s="58" t="s">
        <v>1397</v>
      </c>
      <c r="J397" s="284" t="s">
        <v>1395</v>
      </c>
      <c r="K397" s="58" t="s">
        <v>757</v>
      </c>
      <c r="L397" s="280">
        <f ca="1">IF(ISNUMBER(INDIRECT("'"&amp;A397&amp;"'!"&amp;B397)),INDIRECT("'"&amp;A397&amp;"'!"&amp;B397),"…")</f>
        <v>1051.0919999999999</v>
      </c>
      <c r="M397" s="58" t="str">
        <f ca="1">IF(OR(INDIRECT("'"&amp;A397&amp;"'!"&amp;C397)="A",INDIRECT("'"&amp;A397&amp;"'!"&amp;C397)="B",INDIRECT("'"&amp;A397&amp;"'!"&amp;C397)="C",INDIRECT("'"&amp;A397&amp;"'!"&amp;C397)="D",INDIRECT("'"&amp;A397&amp;"'!"&amp;C397)="O"),
INDIRECT("'"&amp;A397&amp;"'!"&amp;C397),"…")</f>
        <v>…</v>
      </c>
      <c r="N397" s="284"/>
      <c r="Q397" s="263" t="s">
        <v>1398</v>
      </c>
    </row>
    <row r="398" spans="1:17" ht="12.75" customHeight="1">
      <c r="A398" s="277" t="s">
        <v>1318</v>
      </c>
      <c r="B398" s="277" t="s">
        <v>1414</v>
      </c>
      <c r="C398" s="277" t="s">
        <v>3292</v>
      </c>
      <c r="D398" s="58" t="str">
        <f t="shared" ref="D398:D399" si="72">H$2</f>
        <v>Latvia</v>
      </c>
      <c r="E398" s="58">
        <f t="shared" si="8"/>
        <v>2015</v>
      </c>
      <c r="F398" s="263" t="s">
        <v>2328</v>
      </c>
      <c r="G398" s="263" t="s">
        <v>756</v>
      </c>
      <c r="H398" s="58" t="s">
        <v>530</v>
      </c>
      <c r="I398" s="58" t="s">
        <v>1397</v>
      </c>
      <c r="J398" s="284" t="s">
        <v>1395</v>
      </c>
      <c r="K398" s="58" t="s">
        <v>757</v>
      </c>
      <c r="L398" s="280">
        <f t="shared" ref="L398" ca="1" si="73">IF(ISNUMBER(INDIRECT("'"&amp;A398&amp;"'!"&amp;B398)),INDIRECT("'"&amp;A398&amp;"'!"&amp;B398),"…")</f>
        <v>0</v>
      </c>
      <c r="M398" s="58" t="str">
        <f t="shared" ref="M398:M399" ca="1" si="74">IF(OR(INDIRECT("'"&amp;A398&amp;"'!"&amp;C398)="A",INDIRECT("'"&amp;A398&amp;"'!"&amp;C398)="B",INDIRECT("'"&amp;A398&amp;"'!"&amp;C398)="C",INDIRECT("'"&amp;A398&amp;"'!"&amp;C398)="D",INDIRECT("'"&amp;A398&amp;"'!"&amp;C398)="O"),
INDIRECT("'"&amp;A398&amp;"'!"&amp;C398),"…")</f>
        <v>…</v>
      </c>
      <c r="N398" s="284"/>
      <c r="Q398" s="263" t="s">
        <v>1398</v>
      </c>
    </row>
    <row r="399" spans="1:17" ht="12.75" customHeight="1">
      <c r="A399" s="277" t="s">
        <v>1318</v>
      </c>
      <c r="B399" s="277" t="s">
        <v>1417</v>
      </c>
      <c r="C399" s="277" t="s">
        <v>3293</v>
      </c>
      <c r="D399" s="58" t="str">
        <f t="shared" si="72"/>
        <v>Latvia</v>
      </c>
      <c r="E399" s="58">
        <f t="shared" si="8"/>
        <v>2015</v>
      </c>
      <c r="F399" s="263" t="s">
        <v>1824</v>
      </c>
      <c r="G399" s="263" t="s">
        <v>756</v>
      </c>
      <c r="H399" s="58" t="s">
        <v>530</v>
      </c>
      <c r="I399" s="58" t="s">
        <v>1397</v>
      </c>
      <c r="J399" s="284" t="s">
        <v>1395</v>
      </c>
      <c r="K399" s="58" t="s">
        <v>757</v>
      </c>
      <c r="L399" s="280">
        <f t="shared" ref="L399:L409" ca="1" si="75">IF(ISNUMBER(INDIRECT("'"&amp;A399&amp;"'!"&amp;B399)),INDIRECT("'"&amp;A399&amp;"'!"&amp;B399),"…")</f>
        <v>0</v>
      </c>
      <c r="M399" s="58" t="str">
        <f t="shared" ca="1" si="74"/>
        <v>…</v>
      </c>
      <c r="N399" s="284"/>
      <c r="Q399" s="263" t="s">
        <v>1398</v>
      </c>
    </row>
    <row r="400" spans="1:17" ht="12.75" customHeight="1">
      <c r="A400" s="277" t="s">
        <v>1318</v>
      </c>
      <c r="B400" s="277" t="s">
        <v>2075</v>
      </c>
      <c r="C400" s="277" t="s">
        <v>3294</v>
      </c>
      <c r="D400" s="58" t="str">
        <f t="shared" si="6"/>
        <v>Latvia</v>
      </c>
      <c r="E400" s="58">
        <f t="shared" si="8"/>
        <v>2015</v>
      </c>
      <c r="F400" s="263" t="s">
        <v>1399</v>
      </c>
      <c r="G400" s="263" t="s">
        <v>756</v>
      </c>
      <c r="H400" s="58" t="s">
        <v>530</v>
      </c>
      <c r="J400" s="284" t="s">
        <v>1395</v>
      </c>
      <c r="K400" s="58" t="s">
        <v>757</v>
      </c>
      <c r="L400" s="280">
        <f t="shared" ca="1" si="75"/>
        <v>0</v>
      </c>
      <c r="M400" s="58" t="str">
        <f t="shared" ref="M400:M409" ca="1" si="76">IF(OR(INDIRECT("'"&amp;A400&amp;"'!"&amp;C400)="A",INDIRECT("'"&amp;A400&amp;"'!"&amp;C400)="B",INDIRECT("'"&amp;A400&amp;"'!"&amp;C400)="C",INDIRECT("'"&amp;A400&amp;"'!"&amp;C400)="D",INDIRECT("'"&amp;A400&amp;"'!"&amp;C400)="O"),
INDIRECT("'"&amp;A400&amp;"'!"&amp;C400),"…")</f>
        <v>…</v>
      </c>
      <c r="N400" s="284"/>
      <c r="Q400" s="263" t="s">
        <v>1400</v>
      </c>
    </row>
    <row r="401" spans="1:17">
      <c r="A401" s="277" t="s">
        <v>1318</v>
      </c>
      <c r="B401" s="277" t="s">
        <v>2155</v>
      </c>
      <c r="C401" s="277" t="s">
        <v>2287</v>
      </c>
      <c r="D401" s="58" t="str">
        <f t="shared" si="6"/>
        <v>Latvia</v>
      </c>
      <c r="E401" s="58">
        <f t="shared" si="8"/>
        <v>2015</v>
      </c>
      <c r="F401" s="263" t="s">
        <v>1401</v>
      </c>
      <c r="G401" s="263" t="s">
        <v>610</v>
      </c>
      <c r="H401" s="58" t="s">
        <v>530</v>
      </c>
      <c r="I401" s="58" t="s">
        <v>611</v>
      </c>
      <c r="J401" s="284" t="s">
        <v>1395</v>
      </c>
      <c r="K401" s="58" t="s">
        <v>757</v>
      </c>
      <c r="L401" s="280">
        <f t="shared" ca="1" si="75"/>
        <v>16.463999999999999</v>
      </c>
      <c r="M401" s="58" t="str">
        <f t="shared" ca="1" si="76"/>
        <v>…</v>
      </c>
      <c r="N401" s="284"/>
      <c r="Q401" s="263" t="s">
        <v>1402</v>
      </c>
    </row>
    <row r="402" spans="1:17" ht="12.75" customHeight="1">
      <c r="A402" s="277" t="s">
        <v>1318</v>
      </c>
      <c r="B402" s="277" t="s">
        <v>1424</v>
      </c>
      <c r="C402" s="277" t="s">
        <v>2288</v>
      </c>
      <c r="D402" s="58" t="str">
        <f t="shared" si="6"/>
        <v>Latvia</v>
      </c>
      <c r="E402" s="58">
        <f t="shared" si="8"/>
        <v>2015</v>
      </c>
      <c r="F402" s="263" t="s">
        <v>1403</v>
      </c>
      <c r="G402" s="263" t="s">
        <v>623</v>
      </c>
      <c r="H402" s="58" t="s">
        <v>530</v>
      </c>
      <c r="I402" s="58" t="s">
        <v>611</v>
      </c>
      <c r="J402" s="284" t="s">
        <v>1395</v>
      </c>
      <c r="K402" s="58" t="s">
        <v>757</v>
      </c>
      <c r="L402" s="280">
        <f t="shared" ca="1" si="75"/>
        <v>0</v>
      </c>
      <c r="M402" s="58" t="str">
        <f t="shared" ca="1" si="76"/>
        <v>…</v>
      </c>
      <c r="N402" s="284"/>
      <c r="Q402" s="263" t="s">
        <v>1404</v>
      </c>
    </row>
    <row r="403" spans="1:17" ht="12.75" customHeight="1">
      <c r="A403" s="277" t="s">
        <v>1318</v>
      </c>
      <c r="B403" s="277" t="s">
        <v>1427</v>
      </c>
      <c r="C403" s="277" t="s">
        <v>2289</v>
      </c>
      <c r="D403" s="58" t="str">
        <f t="shared" si="6"/>
        <v>Latvia</v>
      </c>
      <c r="E403" s="58">
        <f t="shared" si="8"/>
        <v>2015</v>
      </c>
      <c r="F403" s="263" t="s">
        <v>1405</v>
      </c>
      <c r="G403" s="263" t="s">
        <v>635</v>
      </c>
      <c r="H403" s="58" t="s">
        <v>530</v>
      </c>
      <c r="I403" s="58" t="s">
        <v>611</v>
      </c>
      <c r="J403" s="284" t="s">
        <v>1395</v>
      </c>
      <c r="K403" s="58" t="s">
        <v>757</v>
      </c>
      <c r="L403" s="280">
        <f t="shared" ca="1" si="75"/>
        <v>0</v>
      </c>
      <c r="M403" s="58" t="str">
        <f t="shared" ca="1" si="76"/>
        <v>…</v>
      </c>
      <c r="N403" s="284"/>
      <c r="Q403" s="263" t="s">
        <v>1406</v>
      </c>
    </row>
    <row r="404" spans="1:17" ht="12.75" customHeight="1">
      <c r="A404" s="277" t="s">
        <v>1318</v>
      </c>
      <c r="B404" s="277" t="s">
        <v>3206</v>
      </c>
      <c r="C404" s="277" t="s">
        <v>2290</v>
      </c>
      <c r="D404" s="58" t="str">
        <f t="shared" si="6"/>
        <v>Latvia</v>
      </c>
      <c r="E404" s="58">
        <f t="shared" si="8"/>
        <v>2015</v>
      </c>
      <c r="F404" s="263" t="s">
        <v>1409</v>
      </c>
      <c r="G404" s="263" t="s">
        <v>775</v>
      </c>
      <c r="H404" s="58" t="s">
        <v>530</v>
      </c>
      <c r="I404" s="58" t="s">
        <v>611</v>
      </c>
      <c r="J404" s="284" t="s">
        <v>1395</v>
      </c>
      <c r="K404" s="58" t="s">
        <v>757</v>
      </c>
      <c r="L404" s="280">
        <f t="shared" ca="1" si="75"/>
        <v>0</v>
      </c>
      <c r="M404" s="58" t="str">
        <f t="shared" ca="1" si="76"/>
        <v>…</v>
      </c>
      <c r="N404" s="284"/>
      <c r="Q404" s="263" t="s">
        <v>1410</v>
      </c>
    </row>
    <row r="405" spans="1:17" ht="12.75" customHeight="1">
      <c r="A405" s="277" t="s">
        <v>1318</v>
      </c>
      <c r="B405" s="277" t="s">
        <v>1432</v>
      </c>
      <c r="C405" s="277" t="s">
        <v>3277</v>
      </c>
      <c r="D405" s="58" t="str">
        <f t="shared" si="6"/>
        <v>Latvia</v>
      </c>
      <c r="E405" s="58">
        <f t="shared" si="8"/>
        <v>2015</v>
      </c>
      <c r="F405" s="263" t="s">
        <v>1412</v>
      </c>
      <c r="G405" s="263" t="s">
        <v>648</v>
      </c>
      <c r="H405" s="58" t="s">
        <v>530</v>
      </c>
      <c r="I405" s="58" t="s">
        <v>611</v>
      </c>
      <c r="J405" s="284" t="s">
        <v>1395</v>
      </c>
      <c r="K405" s="58" t="s">
        <v>757</v>
      </c>
      <c r="L405" s="280">
        <f t="shared" ca="1" si="75"/>
        <v>0</v>
      </c>
      <c r="M405" s="58" t="str">
        <f t="shared" ca="1" si="76"/>
        <v>…</v>
      </c>
      <c r="N405" s="284"/>
      <c r="Q405" s="263" t="s">
        <v>1413</v>
      </c>
    </row>
    <row r="406" spans="1:17" ht="12.75" customHeight="1">
      <c r="A406" s="277" t="s">
        <v>1318</v>
      </c>
      <c r="B406" s="277" t="s">
        <v>2076</v>
      </c>
      <c r="C406" s="277" t="s">
        <v>3278</v>
      </c>
      <c r="D406" s="58" t="str">
        <f t="shared" si="6"/>
        <v>Latvia</v>
      </c>
      <c r="E406" s="58">
        <f t="shared" si="8"/>
        <v>2015</v>
      </c>
      <c r="F406" s="263" t="s">
        <v>1415</v>
      </c>
      <c r="G406" s="263" t="s">
        <v>653</v>
      </c>
      <c r="H406" s="58" t="s">
        <v>530</v>
      </c>
      <c r="I406" s="58" t="s">
        <v>611</v>
      </c>
      <c r="J406" s="284" t="s">
        <v>1395</v>
      </c>
      <c r="K406" s="58" t="s">
        <v>654</v>
      </c>
      <c r="L406" s="280">
        <f t="shared" ca="1" si="75"/>
        <v>0</v>
      </c>
      <c r="M406" s="58" t="str">
        <f t="shared" ca="1" si="76"/>
        <v>…</v>
      </c>
      <c r="N406" s="284"/>
      <c r="Q406" s="263" t="s">
        <v>1416</v>
      </c>
    </row>
    <row r="407" spans="1:17" ht="12.75" customHeight="1">
      <c r="A407" s="277" t="s">
        <v>1318</v>
      </c>
      <c r="B407" s="277" t="s">
        <v>1434</v>
      </c>
      <c r="C407" s="277" t="s">
        <v>3295</v>
      </c>
      <c r="D407" s="58" t="str">
        <f t="shared" si="6"/>
        <v>Latvia</v>
      </c>
      <c r="E407" s="58">
        <f t="shared" si="8"/>
        <v>2015</v>
      </c>
      <c r="F407" s="263" t="s">
        <v>1418</v>
      </c>
      <c r="G407" s="263" t="s">
        <v>859</v>
      </c>
      <c r="H407" s="58" t="s">
        <v>530</v>
      </c>
      <c r="I407" s="58" t="s">
        <v>611</v>
      </c>
      <c r="J407" s="284" t="s">
        <v>1395</v>
      </c>
      <c r="K407" s="58" t="s">
        <v>757</v>
      </c>
      <c r="L407" s="280">
        <f t="shared" ca="1" si="75"/>
        <v>0</v>
      </c>
      <c r="M407" s="58" t="str">
        <f t="shared" ca="1" si="76"/>
        <v>…</v>
      </c>
      <c r="N407" s="284"/>
      <c r="Q407" s="263" t="s">
        <v>2454</v>
      </c>
    </row>
    <row r="408" spans="1:17" ht="12.75" customHeight="1">
      <c r="A408" s="277" t="s">
        <v>1318</v>
      </c>
      <c r="B408" s="277" t="s">
        <v>1440</v>
      </c>
      <c r="C408" s="277" t="s">
        <v>3279</v>
      </c>
      <c r="D408" s="58" t="str">
        <f t="shared" si="6"/>
        <v>Latvia</v>
      </c>
      <c r="E408" s="58">
        <f t="shared" si="8"/>
        <v>2015</v>
      </c>
      <c r="F408" s="263" t="s">
        <v>1419</v>
      </c>
      <c r="G408" s="263" t="s">
        <v>703</v>
      </c>
      <c r="H408" s="58" t="s">
        <v>530</v>
      </c>
      <c r="J408" s="284" t="s">
        <v>1395</v>
      </c>
      <c r="K408" s="58" t="s">
        <v>757</v>
      </c>
      <c r="L408" s="280">
        <f t="shared" ca="1" si="75"/>
        <v>0</v>
      </c>
      <c r="M408" s="58" t="str">
        <f t="shared" ca="1" si="76"/>
        <v>…</v>
      </c>
      <c r="N408" s="284"/>
      <c r="Q408" s="263" t="s">
        <v>1420</v>
      </c>
    </row>
    <row r="409" spans="1:17" ht="12.75" customHeight="1">
      <c r="A409" s="277" t="s">
        <v>1318</v>
      </c>
      <c r="B409" s="277" t="s">
        <v>2077</v>
      </c>
      <c r="C409" s="277" t="s">
        <v>1828</v>
      </c>
      <c r="D409" s="58" t="str">
        <f t="shared" si="6"/>
        <v>Latvia</v>
      </c>
      <c r="E409" s="58">
        <f t="shared" si="8"/>
        <v>2015</v>
      </c>
      <c r="F409" s="263" t="s">
        <v>1421</v>
      </c>
      <c r="G409" s="263" t="s">
        <v>710</v>
      </c>
      <c r="H409" s="58" t="s">
        <v>530</v>
      </c>
      <c r="J409" s="284" t="s">
        <v>1395</v>
      </c>
      <c r="K409" s="58" t="s">
        <v>757</v>
      </c>
      <c r="L409" s="280">
        <f t="shared" ca="1" si="75"/>
        <v>9.2000000000000011</v>
      </c>
      <c r="M409" s="58" t="str">
        <f t="shared" ca="1" si="76"/>
        <v>…</v>
      </c>
      <c r="N409" s="284"/>
      <c r="Q409" s="263" t="s">
        <v>1422</v>
      </c>
    </row>
    <row r="410" spans="1:17" ht="12.75" customHeight="1">
      <c r="A410" s="277" t="s">
        <v>1318</v>
      </c>
      <c r="B410" s="277" t="s">
        <v>1444</v>
      </c>
      <c r="C410" s="277" t="s">
        <v>1700</v>
      </c>
      <c r="D410" s="58" t="str">
        <f t="shared" ref="D410" si="77">H$2</f>
        <v>Latvia</v>
      </c>
      <c r="E410" s="58">
        <f t="shared" ref="E410" si="78">$H$3</f>
        <v>2015</v>
      </c>
      <c r="F410" s="263" t="s">
        <v>3275</v>
      </c>
      <c r="G410" s="263" t="s">
        <v>3276</v>
      </c>
      <c r="H410" s="58" t="s">
        <v>530</v>
      </c>
      <c r="J410" s="284" t="s">
        <v>1395</v>
      </c>
      <c r="K410" s="58" t="s">
        <v>757</v>
      </c>
      <c r="L410" s="280">
        <f t="shared" ref="L410" ca="1" si="79">IF(ISNUMBER(INDIRECT("'"&amp;A410&amp;"'!"&amp;B410)),INDIRECT("'"&amp;A410&amp;"'!"&amp;B410),"…")</f>
        <v>0</v>
      </c>
      <c r="M410" s="58" t="str">
        <f t="shared" ref="M410" ca="1" si="80">IF(OR(INDIRECT("'"&amp;A410&amp;"'!"&amp;C410)="A",INDIRECT("'"&amp;A410&amp;"'!"&amp;C410)="B",INDIRECT("'"&amp;A410&amp;"'!"&amp;C410)="C",INDIRECT("'"&amp;A410&amp;"'!"&amp;C410)="D",INDIRECT("'"&amp;A410&amp;"'!"&amp;C410)="O"),
INDIRECT("'"&amp;A410&amp;"'!"&amp;C410),"…")</f>
        <v>…</v>
      </c>
      <c r="N410" s="263"/>
      <c r="Q410" s="263" t="s">
        <v>3298</v>
      </c>
    </row>
    <row r="411" spans="1:17" ht="12.75" customHeight="1">
      <c r="A411" s="277" t="s">
        <v>1318</v>
      </c>
      <c r="B411" s="277" t="s">
        <v>2078</v>
      </c>
      <c r="C411" s="277" t="s">
        <v>1827</v>
      </c>
      <c r="D411" s="58" t="str">
        <f t="shared" si="6"/>
        <v>Latvia</v>
      </c>
      <c r="E411" s="58">
        <f t="shared" si="8"/>
        <v>2015</v>
      </c>
      <c r="F411" s="263" t="s">
        <v>1428</v>
      </c>
      <c r="G411" s="263" t="s">
        <v>1111</v>
      </c>
      <c r="H411" s="58" t="s">
        <v>530</v>
      </c>
      <c r="J411" s="284" t="s">
        <v>1395</v>
      </c>
      <c r="K411" s="58" t="s">
        <v>654</v>
      </c>
      <c r="L411" s="280">
        <f t="shared" ref="L411:L416" ca="1" si="81">IF(ISNUMBER(INDIRECT("'"&amp;A411&amp;"'!"&amp;B411)),INDIRECT("'"&amp;A411&amp;"'!"&amp;B411),"…")</f>
        <v>0</v>
      </c>
      <c r="M411" s="58" t="str">
        <f t="shared" ref="M411:M416" ca="1" si="82">IF(OR(INDIRECT("'"&amp;A411&amp;"'!"&amp;C411)="A",INDIRECT("'"&amp;A411&amp;"'!"&amp;C411)="B",INDIRECT("'"&amp;A411&amp;"'!"&amp;C411)="C",INDIRECT("'"&amp;A411&amp;"'!"&amp;C411)="D",INDIRECT("'"&amp;A411&amp;"'!"&amp;C411)="O"),
INDIRECT("'"&amp;A411&amp;"'!"&amp;C411),"…")</f>
        <v>…</v>
      </c>
      <c r="N411" s="284"/>
      <c r="Q411" s="263" t="s">
        <v>1429</v>
      </c>
    </row>
    <row r="412" spans="1:17" ht="12.75" customHeight="1">
      <c r="A412" s="277" t="s">
        <v>1318</v>
      </c>
      <c r="B412" s="277" t="s">
        <v>3270</v>
      </c>
      <c r="C412" s="277" t="s">
        <v>3280</v>
      </c>
      <c r="D412" s="58" t="str">
        <f t="shared" si="6"/>
        <v>Latvia</v>
      </c>
      <c r="E412" s="58">
        <f t="shared" si="8"/>
        <v>2015</v>
      </c>
      <c r="F412" s="263" t="s">
        <v>1430</v>
      </c>
      <c r="G412" s="263" t="s">
        <v>735</v>
      </c>
      <c r="H412" s="58" t="s">
        <v>530</v>
      </c>
      <c r="J412" s="284" t="s">
        <v>1395</v>
      </c>
      <c r="K412" s="58" t="s">
        <v>654</v>
      </c>
      <c r="L412" s="280">
        <f t="shared" ca="1" si="81"/>
        <v>0</v>
      </c>
      <c r="M412" s="58" t="str">
        <f t="shared" ca="1" si="82"/>
        <v>…</v>
      </c>
      <c r="N412" s="284"/>
      <c r="Q412" s="263" t="s">
        <v>1431</v>
      </c>
    </row>
    <row r="413" spans="1:17" ht="12.75" customHeight="1">
      <c r="A413" s="277" t="s">
        <v>1318</v>
      </c>
      <c r="B413" s="277" t="s">
        <v>3271</v>
      </c>
      <c r="C413" s="277" t="s">
        <v>3281</v>
      </c>
      <c r="D413" s="58" t="str">
        <f t="shared" si="6"/>
        <v>Latvia</v>
      </c>
      <c r="E413" s="58">
        <f t="shared" si="8"/>
        <v>2015</v>
      </c>
      <c r="F413" s="263" t="s">
        <v>1435</v>
      </c>
      <c r="G413" s="263" t="s">
        <v>667</v>
      </c>
      <c r="H413" s="58" t="s">
        <v>530</v>
      </c>
      <c r="I413" s="58" t="s">
        <v>557</v>
      </c>
      <c r="J413" s="284" t="s">
        <v>1395</v>
      </c>
      <c r="K413" s="58" t="s">
        <v>757</v>
      </c>
      <c r="L413" s="280">
        <f t="shared" ca="1" si="81"/>
        <v>0</v>
      </c>
      <c r="M413" s="58" t="str">
        <f t="shared" ca="1" si="82"/>
        <v>…</v>
      </c>
      <c r="N413" s="284"/>
      <c r="Q413" s="263" t="s">
        <v>1436</v>
      </c>
    </row>
    <row r="414" spans="1:17" ht="12.75" customHeight="1">
      <c r="A414" s="277" t="s">
        <v>1318</v>
      </c>
      <c r="B414" s="277" t="s">
        <v>3272</v>
      </c>
      <c r="C414" s="277" t="s">
        <v>3296</v>
      </c>
      <c r="D414" s="58" t="str">
        <f t="shared" si="6"/>
        <v>Latvia</v>
      </c>
      <c r="E414" s="58">
        <f t="shared" si="8"/>
        <v>2015</v>
      </c>
      <c r="F414" s="263" t="s">
        <v>1437</v>
      </c>
      <c r="G414" s="263" t="s">
        <v>677</v>
      </c>
      <c r="H414" s="58" t="s">
        <v>530</v>
      </c>
      <c r="I414" s="58" t="s">
        <v>557</v>
      </c>
      <c r="J414" s="284" t="s">
        <v>1395</v>
      </c>
      <c r="K414" s="58" t="s">
        <v>757</v>
      </c>
      <c r="L414" s="280">
        <f t="shared" ca="1" si="81"/>
        <v>0</v>
      </c>
      <c r="M414" s="58" t="str">
        <f t="shared" ca="1" si="82"/>
        <v>…</v>
      </c>
      <c r="N414" s="284"/>
      <c r="Q414" s="263" t="s">
        <v>1438</v>
      </c>
    </row>
    <row r="415" spans="1:17" ht="12.75" customHeight="1">
      <c r="A415" s="277" t="s">
        <v>1318</v>
      </c>
      <c r="B415" s="277" t="s">
        <v>3273</v>
      </c>
      <c r="C415" s="277" t="s">
        <v>3297</v>
      </c>
      <c r="D415" s="58" t="str">
        <f t="shared" si="6"/>
        <v>Latvia</v>
      </c>
      <c r="E415" s="58">
        <f t="shared" si="8"/>
        <v>2015</v>
      </c>
      <c r="F415" s="263" t="s">
        <v>1441</v>
      </c>
      <c r="G415" s="263" t="s">
        <v>782</v>
      </c>
      <c r="H415" s="58" t="s">
        <v>530</v>
      </c>
      <c r="I415" s="58" t="s">
        <v>557</v>
      </c>
      <c r="J415" s="284" t="s">
        <v>1395</v>
      </c>
      <c r="K415" s="58" t="s">
        <v>757</v>
      </c>
      <c r="L415" s="280">
        <f t="shared" ca="1" si="81"/>
        <v>0</v>
      </c>
      <c r="M415" s="58" t="str">
        <f t="shared" ca="1" si="82"/>
        <v>…</v>
      </c>
      <c r="N415" s="284"/>
      <c r="Q415" s="263" t="s">
        <v>1442</v>
      </c>
    </row>
    <row r="416" spans="1:17" ht="12.75" customHeight="1">
      <c r="A416" s="277" t="s">
        <v>1318</v>
      </c>
      <c r="B416" s="277" t="s">
        <v>3274</v>
      </c>
      <c r="C416" s="277" t="s">
        <v>3282</v>
      </c>
      <c r="D416" s="58" t="str">
        <f t="shared" si="6"/>
        <v>Latvia</v>
      </c>
      <c r="E416" s="58">
        <f t="shared" si="8"/>
        <v>2015</v>
      </c>
      <c r="F416" s="263" t="s">
        <v>1445</v>
      </c>
      <c r="G416" s="263" t="s">
        <v>1446</v>
      </c>
      <c r="H416" s="58" t="s">
        <v>530</v>
      </c>
      <c r="J416" s="284" t="s">
        <v>1395</v>
      </c>
      <c r="K416" s="58" t="s">
        <v>757</v>
      </c>
      <c r="L416" s="280">
        <f t="shared" ca="1" si="81"/>
        <v>0</v>
      </c>
      <c r="M416" s="58" t="str">
        <f t="shared" ca="1" si="82"/>
        <v>…</v>
      </c>
      <c r="N416" s="284"/>
      <c r="Q416" s="263" t="s">
        <v>1447</v>
      </c>
    </row>
    <row r="417" spans="1:17" ht="12.75" customHeight="1">
      <c r="A417" s="277" t="s">
        <v>1318</v>
      </c>
      <c r="B417" s="277" t="s">
        <v>3422</v>
      </c>
      <c r="C417" s="277" t="s">
        <v>995</v>
      </c>
      <c r="D417" s="58" t="str">
        <f t="shared" ref="D417:D420" si="83">H$2</f>
        <v>Latvia</v>
      </c>
      <c r="E417" s="58">
        <f t="shared" si="60"/>
        <v>2015</v>
      </c>
      <c r="F417" s="263" t="s">
        <v>2311</v>
      </c>
      <c r="G417" s="263" t="s">
        <v>756</v>
      </c>
      <c r="H417" s="58" t="s">
        <v>530</v>
      </c>
      <c r="I417" s="58" t="s">
        <v>1322</v>
      </c>
      <c r="J417" s="284" t="s">
        <v>972</v>
      </c>
      <c r="K417" s="58" t="s">
        <v>757</v>
      </c>
      <c r="L417" s="280" t="str">
        <f t="shared" ca="1" si="67"/>
        <v>…</v>
      </c>
      <c r="M417" s="58" t="str">
        <f t="shared" ca="1" si="70"/>
        <v>…</v>
      </c>
      <c r="Q417" s="263" t="s">
        <v>2504</v>
      </c>
    </row>
    <row r="418" spans="1:17" ht="12.75" customHeight="1">
      <c r="A418" s="277" t="s">
        <v>1318</v>
      </c>
      <c r="B418" s="277" t="s">
        <v>3423</v>
      </c>
      <c r="C418" s="277" t="s">
        <v>998</v>
      </c>
      <c r="D418" s="58" t="str">
        <f t="shared" si="83"/>
        <v>Latvia</v>
      </c>
      <c r="E418" s="58">
        <f t="shared" si="60"/>
        <v>2015</v>
      </c>
      <c r="F418" s="263" t="s">
        <v>1887</v>
      </c>
      <c r="G418" s="263" t="s">
        <v>756</v>
      </c>
      <c r="H418" s="58" t="s">
        <v>530</v>
      </c>
      <c r="I418" s="58" t="s">
        <v>1322</v>
      </c>
      <c r="J418" s="284" t="s">
        <v>972</v>
      </c>
      <c r="K418" s="58" t="s">
        <v>757</v>
      </c>
      <c r="L418" s="280">
        <f t="shared" ca="1" si="67"/>
        <v>0</v>
      </c>
      <c r="M418" s="58" t="str">
        <f t="shared" ref="M418:M420" ca="1" si="84">IF(OR(INDIRECT("'"&amp;A418&amp;"'!"&amp;C418)="A",INDIRECT("'"&amp;A418&amp;"'!"&amp;C418)="B",INDIRECT("'"&amp;A418&amp;"'!"&amp;C418)="C",INDIRECT("'"&amp;A418&amp;"'!"&amp;C418)="D",INDIRECT("'"&amp;A418&amp;"'!"&amp;C418)="O"),
INDIRECT("'"&amp;A418&amp;"'!"&amp;C418),"…")</f>
        <v>…</v>
      </c>
      <c r="Q418" s="263" t="s">
        <v>2505</v>
      </c>
    </row>
    <row r="419" spans="1:17" ht="12.75" customHeight="1">
      <c r="A419" s="277" t="s">
        <v>1318</v>
      </c>
      <c r="B419" s="277" t="s">
        <v>3424</v>
      </c>
      <c r="C419" s="277" t="s">
        <v>1001</v>
      </c>
      <c r="D419" s="58" t="str">
        <f t="shared" si="83"/>
        <v>Latvia</v>
      </c>
      <c r="E419" s="58">
        <f t="shared" si="60"/>
        <v>2015</v>
      </c>
      <c r="F419" s="263" t="s">
        <v>2335</v>
      </c>
      <c r="G419" s="263" t="s">
        <v>756</v>
      </c>
      <c r="H419" s="58" t="s">
        <v>530</v>
      </c>
      <c r="I419" s="58" t="s">
        <v>1397</v>
      </c>
      <c r="J419" s="284" t="s">
        <v>972</v>
      </c>
      <c r="K419" s="58" t="s">
        <v>757</v>
      </c>
      <c r="L419" s="280" t="str">
        <f t="shared" ca="1" si="67"/>
        <v>…</v>
      </c>
      <c r="M419" s="58" t="str">
        <f t="shared" ca="1" si="84"/>
        <v>…</v>
      </c>
      <c r="Q419" s="263" t="s">
        <v>2506</v>
      </c>
    </row>
    <row r="420" spans="1:17" ht="12.75" customHeight="1">
      <c r="A420" s="277" t="s">
        <v>1318</v>
      </c>
      <c r="B420" s="277" t="s">
        <v>3425</v>
      </c>
      <c r="C420" s="277" t="s">
        <v>1004</v>
      </c>
      <c r="D420" s="58" t="str">
        <f t="shared" si="83"/>
        <v>Latvia</v>
      </c>
      <c r="E420" s="58">
        <f t="shared" si="60"/>
        <v>2015</v>
      </c>
      <c r="F420" s="263" t="s">
        <v>1888</v>
      </c>
      <c r="G420" s="263" t="s">
        <v>756</v>
      </c>
      <c r="H420" s="58" t="s">
        <v>530</v>
      </c>
      <c r="I420" s="58" t="s">
        <v>1397</v>
      </c>
      <c r="J420" s="284" t="s">
        <v>972</v>
      </c>
      <c r="K420" s="58" t="s">
        <v>757</v>
      </c>
      <c r="L420" s="280" t="str">
        <f t="shared" ca="1" si="67"/>
        <v>…</v>
      </c>
      <c r="M420" s="58" t="str">
        <f t="shared" ca="1" si="84"/>
        <v>…</v>
      </c>
      <c r="Q420" s="263" t="s">
        <v>2507</v>
      </c>
    </row>
    <row r="421" spans="1:17" ht="12.75" customHeight="1">
      <c r="A421" s="277" t="s">
        <v>1318</v>
      </c>
      <c r="B421" s="277" t="s">
        <v>3426</v>
      </c>
      <c r="C421" s="277" t="s">
        <v>1889</v>
      </c>
      <c r="D421" s="58" t="str">
        <f t="shared" si="54"/>
        <v>Latvia</v>
      </c>
      <c r="E421" s="58">
        <f t="shared" si="60"/>
        <v>2015</v>
      </c>
      <c r="F421" s="58" t="s">
        <v>973</v>
      </c>
      <c r="G421" s="263" t="s">
        <v>756</v>
      </c>
      <c r="H421" s="58" t="s">
        <v>530</v>
      </c>
      <c r="J421" s="263" t="s">
        <v>972</v>
      </c>
      <c r="K421" s="58" t="s">
        <v>757</v>
      </c>
      <c r="L421" s="280" t="str">
        <f t="shared" ca="1" si="55"/>
        <v>…</v>
      </c>
      <c r="M421" s="58" t="str">
        <f t="shared" ca="1" si="61"/>
        <v>…</v>
      </c>
      <c r="Q421" s="58" t="s">
        <v>2468</v>
      </c>
    </row>
    <row r="422" spans="1:17" ht="12" customHeight="1">
      <c r="A422" s="277" t="s">
        <v>1318</v>
      </c>
      <c r="B422" s="277" t="s">
        <v>3427</v>
      </c>
      <c r="C422" s="277" t="s">
        <v>1008</v>
      </c>
      <c r="D422" s="58" t="str">
        <f t="shared" si="54"/>
        <v>Latvia</v>
      </c>
      <c r="E422" s="58">
        <f t="shared" si="60"/>
        <v>2015</v>
      </c>
      <c r="F422" s="58" t="s">
        <v>974</v>
      </c>
      <c r="G422" s="263" t="s">
        <v>610</v>
      </c>
      <c r="H422" s="58" t="s">
        <v>530</v>
      </c>
      <c r="I422" s="58" t="s">
        <v>611</v>
      </c>
      <c r="J422" s="263" t="s">
        <v>972</v>
      </c>
      <c r="K422" s="58" t="s">
        <v>757</v>
      </c>
      <c r="L422" s="280">
        <f t="shared" ca="1" si="55"/>
        <v>0</v>
      </c>
      <c r="M422" s="58" t="str">
        <f t="shared" ca="1" si="61"/>
        <v>…</v>
      </c>
      <c r="Q422" s="58" t="s">
        <v>2469</v>
      </c>
    </row>
    <row r="423" spans="1:17" ht="12.75" customHeight="1">
      <c r="A423" s="277" t="s">
        <v>1318</v>
      </c>
      <c r="B423" s="277" t="s">
        <v>3428</v>
      </c>
      <c r="C423" s="277" t="s">
        <v>1890</v>
      </c>
      <c r="D423" s="58" t="str">
        <f t="shared" si="54"/>
        <v>Latvia</v>
      </c>
      <c r="E423" s="58">
        <f t="shared" si="60"/>
        <v>2015</v>
      </c>
      <c r="F423" s="58" t="s">
        <v>975</v>
      </c>
      <c r="G423" s="263" t="s">
        <v>623</v>
      </c>
      <c r="H423" s="58" t="s">
        <v>530</v>
      </c>
      <c r="I423" s="58" t="s">
        <v>611</v>
      </c>
      <c r="J423" s="263" t="s">
        <v>972</v>
      </c>
      <c r="K423" s="58" t="s">
        <v>757</v>
      </c>
      <c r="L423" s="280" t="str">
        <f t="shared" ca="1" si="55"/>
        <v>…</v>
      </c>
      <c r="M423" s="58" t="str">
        <f t="shared" ca="1" si="61"/>
        <v>…</v>
      </c>
      <c r="Q423" s="58" t="s">
        <v>2470</v>
      </c>
    </row>
    <row r="424" spans="1:17" ht="12.75" customHeight="1">
      <c r="A424" s="277" t="s">
        <v>1318</v>
      </c>
      <c r="B424" s="277" t="s">
        <v>3429</v>
      </c>
      <c r="C424" s="277" t="s">
        <v>1011</v>
      </c>
      <c r="D424" s="58" t="str">
        <f t="shared" si="54"/>
        <v>Latvia</v>
      </c>
      <c r="E424" s="58">
        <f t="shared" si="60"/>
        <v>2015</v>
      </c>
      <c r="F424" s="58" t="s">
        <v>976</v>
      </c>
      <c r="G424" s="263" t="s">
        <v>635</v>
      </c>
      <c r="H424" s="58" t="s">
        <v>530</v>
      </c>
      <c r="I424" s="58" t="s">
        <v>611</v>
      </c>
      <c r="J424" s="263" t="s">
        <v>972</v>
      </c>
      <c r="K424" s="58" t="s">
        <v>757</v>
      </c>
      <c r="L424" s="280" t="str">
        <f t="shared" ca="1" si="55"/>
        <v>…</v>
      </c>
      <c r="M424" s="58" t="str">
        <f t="shared" ca="1" si="61"/>
        <v>…</v>
      </c>
      <c r="Q424" s="58" t="s">
        <v>2471</v>
      </c>
    </row>
    <row r="425" spans="1:17" ht="12.75" customHeight="1">
      <c r="A425" s="277" t="s">
        <v>1318</v>
      </c>
      <c r="B425" s="277" t="s">
        <v>3430</v>
      </c>
      <c r="C425" s="277" t="s">
        <v>3208</v>
      </c>
      <c r="D425" s="58" t="str">
        <f t="shared" si="54"/>
        <v>Latvia</v>
      </c>
      <c r="E425" s="58">
        <f t="shared" si="60"/>
        <v>2015</v>
      </c>
      <c r="F425" s="58" t="s">
        <v>977</v>
      </c>
      <c r="G425" s="263" t="s">
        <v>775</v>
      </c>
      <c r="H425" s="58" t="s">
        <v>530</v>
      </c>
      <c r="I425" s="58" t="s">
        <v>611</v>
      </c>
      <c r="J425" s="263" t="s">
        <v>972</v>
      </c>
      <c r="K425" s="58" t="s">
        <v>757</v>
      </c>
      <c r="L425" s="280" t="str">
        <f t="shared" ca="1" si="55"/>
        <v>…</v>
      </c>
      <c r="M425" s="58" t="str">
        <f t="shared" ca="1" si="61"/>
        <v>…</v>
      </c>
      <c r="Q425" s="58" t="s">
        <v>2472</v>
      </c>
    </row>
    <row r="426" spans="1:17" ht="12.75" customHeight="1">
      <c r="A426" s="277" t="s">
        <v>1318</v>
      </c>
      <c r="B426" s="277" t="s">
        <v>3431</v>
      </c>
      <c r="C426" s="277" t="s">
        <v>1891</v>
      </c>
      <c r="D426" s="58" t="str">
        <f t="shared" si="54"/>
        <v>Latvia</v>
      </c>
      <c r="E426" s="58">
        <f t="shared" si="60"/>
        <v>2015</v>
      </c>
      <c r="F426" s="58" t="s">
        <v>978</v>
      </c>
      <c r="G426" s="263" t="s">
        <v>648</v>
      </c>
      <c r="H426" s="58" t="s">
        <v>530</v>
      </c>
      <c r="I426" s="58" t="s">
        <v>611</v>
      </c>
      <c r="J426" s="263" t="s">
        <v>972</v>
      </c>
      <c r="K426" s="58" t="s">
        <v>757</v>
      </c>
      <c r="L426" s="280" t="str">
        <f t="shared" ca="1" si="55"/>
        <v>…</v>
      </c>
      <c r="M426" s="58" t="str">
        <f t="shared" ca="1" si="61"/>
        <v>…</v>
      </c>
      <c r="Q426" s="58" t="s">
        <v>2473</v>
      </c>
    </row>
    <row r="427" spans="1:17" ht="12.75" customHeight="1">
      <c r="A427" s="277" t="s">
        <v>1318</v>
      </c>
      <c r="B427" s="277" t="s">
        <v>3432</v>
      </c>
      <c r="C427" s="277" t="s">
        <v>1892</v>
      </c>
      <c r="D427" s="58" t="str">
        <f t="shared" si="54"/>
        <v>Latvia</v>
      </c>
      <c r="E427" s="58">
        <f t="shared" si="60"/>
        <v>2015</v>
      </c>
      <c r="F427" s="58" t="s">
        <v>979</v>
      </c>
      <c r="G427" s="263" t="s">
        <v>653</v>
      </c>
      <c r="H427" s="58" t="s">
        <v>530</v>
      </c>
      <c r="I427" s="58" t="s">
        <v>611</v>
      </c>
      <c r="J427" s="263" t="s">
        <v>972</v>
      </c>
      <c r="K427" s="58" t="s">
        <v>654</v>
      </c>
      <c r="L427" s="280" t="str">
        <f t="shared" ca="1" si="55"/>
        <v>…</v>
      </c>
      <c r="M427" s="58" t="str">
        <f t="shared" ca="1" si="61"/>
        <v>…</v>
      </c>
      <c r="Q427" s="58" t="s">
        <v>2474</v>
      </c>
    </row>
    <row r="428" spans="1:17" ht="12.75" customHeight="1">
      <c r="A428" s="277" t="s">
        <v>1318</v>
      </c>
      <c r="B428" s="277" t="s">
        <v>3433</v>
      </c>
      <c r="C428" s="277" t="s">
        <v>1015</v>
      </c>
      <c r="D428" s="58" t="str">
        <f t="shared" si="54"/>
        <v>Latvia</v>
      </c>
      <c r="E428" s="58">
        <f t="shared" si="60"/>
        <v>2015</v>
      </c>
      <c r="F428" s="58" t="s">
        <v>980</v>
      </c>
      <c r="G428" s="263" t="s">
        <v>859</v>
      </c>
      <c r="H428" s="58" t="s">
        <v>530</v>
      </c>
      <c r="I428" s="58" t="s">
        <v>611</v>
      </c>
      <c r="J428" s="263" t="s">
        <v>972</v>
      </c>
      <c r="K428" s="58" t="s">
        <v>757</v>
      </c>
      <c r="L428" s="280" t="str">
        <f t="shared" ca="1" si="55"/>
        <v>…</v>
      </c>
      <c r="M428" s="58" t="str">
        <f t="shared" ca="1" si="61"/>
        <v>…</v>
      </c>
      <c r="Q428" s="58" t="s">
        <v>2475</v>
      </c>
    </row>
    <row r="429" spans="1:17" ht="12.75" customHeight="1">
      <c r="A429" s="277" t="s">
        <v>1318</v>
      </c>
      <c r="B429" s="277" t="s">
        <v>3434</v>
      </c>
      <c r="C429" s="277" t="s">
        <v>1019</v>
      </c>
      <c r="D429" s="58" t="str">
        <f t="shared" si="54"/>
        <v>Latvia</v>
      </c>
      <c r="E429" s="58">
        <f t="shared" si="60"/>
        <v>2015</v>
      </c>
      <c r="F429" s="58" t="s">
        <v>981</v>
      </c>
      <c r="G429" s="263" t="s">
        <v>703</v>
      </c>
      <c r="H429" s="58" t="s">
        <v>530</v>
      </c>
      <c r="J429" s="263" t="s">
        <v>972</v>
      </c>
      <c r="K429" s="58" t="s">
        <v>757</v>
      </c>
      <c r="L429" s="280" t="str">
        <f t="shared" ca="1" si="55"/>
        <v>…</v>
      </c>
      <c r="M429" s="58" t="str">
        <f t="shared" ca="1" si="61"/>
        <v>…</v>
      </c>
      <c r="Q429" s="58" t="s">
        <v>2476</v>
      </c>
    </row>
    <row r="430" spans="1:17" ht="12.75" customHeight="1">
      <c r="A430" s="277" t="s">
        <v>1318</v>
      </c>
      <c r="B430" s="277" t="s">
        <v>3435</v>
      </c>
      <c r="C430" s="277" t="s">
        <v>1893</v>
      </c>
      <c r="D430" s="58" t="str">
        <f t="shared" si="54"/>
        <v>Latvia</v>
      </c>
      <c r="E430" s="58">
        <f t="shared" si="60"/>
        <v>2015</v>
      </c>
      <c r="F430" s="58" t="s">
        <v>982</v>
      </c>
      <c r="G430" s="58" t="s">
        <v>710</v>
      </c>
      <c r="H430" s="58" t="s">
        <v>530</v>
      </c>
      <c r="J430" s="263" t="s">
        <v>972</v>
      </c>
      <c r="K430" s="58" t="s">
        <v>757</v>
      </c>
      <c r="L430" s="280" t="str">
        <f t="shared" ca="1" si="55"/>
        <v>…</v>
      </c>
      <c r="M430" s="58" t="str">
        <f t="shared" ca="1" si="61"/>
        <v>…</v>
      </c>
      <c r="Q430" s="58" t="s">
        <v>2477</v>
      </c>
    </row>
    <row r="431" spans="1:17" ht="12.75" customHeight="1">
      <c r="A431" s="277" t="s">
        <v>1318</v>
      </c>
      <c r="B431" s="277" t="s">
        <v>3436</v>
      </c>
      <c r="C431" s="277" t="s">
        <v>1022</v>
      </c>
      <c r="D431" s="58" t="str">
        <f t="shared" ref="D431" si="85">H$2</f>
        <v>Latvia</v>
      </c>
      <c r="E431" s="58">
        <f t="shared" si="60"/>
        <v>2015</v>
      </c>
      <c r="F431" s="263" t="s">
        <v>3447</v>
      </c>
      <c r="G431" s="263" t="s">
        <v>3276</v>
      </c>
      <c r="H431" s="58" t="s">
        <v>530</v>
      </c>
      <c r="J431" s="263" t="s">
        <v>972</v>
      </c>
      <c r="K431" s="58" t="s">
        <v>757</v>
      </c>
      <c r="L431" s="280" t="str">
        <f t="shared" ref="L431" ca="1" si="86">IF(ISNUMBER(INDIRECT("'"&amp;A431&amp;"'!"&amp;B431)),INDIRECT("'"&amp;A431&amp;"'!"&amp;B431),"…")</f>
        <v>…</v>
      </c>
      <c r="M431" s="58" t="str">
        <f t="shared" ref="M431" ca="1" si="87">IF(OR(INDIRECT("'"&amp;A431&amp;"'!"&amp;C431)="A",INDIRECT("'"&amp;A431&amp;"'!"&amp;C431)="B",INDIRECT("'"&amp;A431&amp;"'!"&amp;C431)="C",INDIRECT("'"&amp;A431&amp;"'!"&amp;C431)="D",INDIRECT("'"&amp;A431&amp;"'!"&amp;C431)="O"),
INDIRECT("'"&amp;A431&amp;"'!"&amp;C431),"…")</f>
        <v>…</v>
      </c>
      <c r="Q431" s="263" t="s">
        <v>3448</v>
      </c>
    </row>
    <row r="432" spans="1:17" ht="12.75" customHeight="1">
      <c r="A432" s="277" t="s">
        <v>1318</v>
      </c>
      <c r="B432" s="277" t="s">
        <v>2134</v>
      </c>
      <c r="C432" s="277" t="s">
        <v>1894</v>
      </c>
      <c r="D432" s="58" t="str">
        <f t="shared" si="54"/>
        <v>Latvia</v>
      </c>
      <c r="E432" s="58">
        <f t="shared" si="60"/>
        <v>2015</v>
      </c>
      <c r="F432" s="58" t="s">
        <v>983</v>
      </c>
      <c r="G432" s="263" t="s">
        <v>1111</v>
      </c>
      <c r="H432" s="58" t="s">
        <v>530</v>
      </c>
      <c r="J432" s="263" t="s">
        <v>972</v>
      </c>
      <c r="K432" s="58" t="s">
        <v>654</v>
      </c>
      <c r="L432" s="280" t="str">
        <f t="shared" ca="1" si="55"/>
        <v>…</v>
      </c>
      <c r="M432" s="58" t="str">
        <f t="shared" ca="1" si="61"/>
        <v>…</v>
      </c>
      <c r="Q432" s="58" t="s">
        <v>2478</v>
      </c>
    </row>
    <row r="433" spans="1:17">
      <c r="A433" s="277" t="s">
        <v>1318</v>
      </c>
      <c r="B433" s="277" t="s">
        <v>3437</v>
      </c>
      <c r="C433" s="277" t="s">
        <v>3442</v>
      </c>
      <c r="D433" s="58" t="str">
        <f t="shared" si="54"/>
        <v>Latvia</v>
      </c>
      <c r="E433" s="58">
        <f t="shared" si="60"/>
        <v>2015</v>
      </c>
      <c r="F433" s="58" t="s">
        <v>984</v>
      </c>
      <c r="G433" s="58" t="s">
        <v>735</v>
      </c>
      <c r="H433" s="58" t="s">
        <v>530</v>
      </c>
      <c r="J433" s="263" t="s">
        <v>972</v>
      </c>
      <c r="K433" s="58" t="s">
        <v>654</v>
      </c>
      <c r="L433" s="280" t="str">
        <f t="shared" ca="1" si="55"/>
        <v>…</v>
      </c>
      <c r="M433" s="58" t="str">
        <f t="shared" ca="1" si="61"/>
        <v>…</v>
      </c>
      <c r="Q433" s="58" t="s">
        <v>2479</v>
      </c>
    </row>
    <row r="434" spans="1:17" ht="12.75" customHeight="1">
      <c r="A434" s="277" t="s">
        <v>1318</v>
      </c>
      <c r="B434" s="277" t="s">
        <v>3438</v>
      </c>
      <c r="C434" s="277" t="s">
        <v>3443</v>
      </c>
      <c r="D434" s="58" t="str">
        <f t="shared" si="54"/>
        <v>Latvia</v>
      </c>
      <c r="E434" s="58">
        <f t="shared" si="60"/>
        <v>2015</v>
      </c>
      <c r="F434" s="58" t="s">
        <v>985</v>
      </c>
      <c r="G434" s="58" t="s">
        <v>667</v>
      </c>
      <c r="H434" s="58" t="s">
        <v>530</v>
      </c>
      <c r="I434" s="263" t="s">
        <v>557</v>
      </c>
      <c r="J434" s="263" t="s">
        <v>972</v>
      </c>
      <c r="K434" s="58" t="s">
        <v>757</v>
      </c>
      <c r="L434" s="280" t="str">
        <f t="shared" ca="1" si="55"/>
        <v>…</v>
      </c>
      <c r="M434" s="58" t="str">
        <f t="shared" ca="1" si="61"/>
        <v>…</v>
      </c>
      <c r="Q434" s="58" t="s">
        <v>2480</v>
      </c>
    </row>
    <row r="435" spans="1:17" ht="12.75" customHeight="1">
      <c r="A435" s="277" t="s">
        <v>1318</v>
      </c>
      <c r="B435" s="277" t="s">
        <v>3439</v>
      </c>
      <c r="C435" s="277" t="s">
        <v>3444</v>
      </c>
      <c r="D435" s="58" t="str">
        <f t="shared" si="54"/>
        <v>Latvia</v>
      </c>
      <c r="E435" s="58">
        <f t="shared" si="60"/>
        <v>2015</v>
      </c>
      <c r="F435" s="58" t="s">
        <v>986</v>
      </c>
      <c r="G435" s="263" t="s">
        <v>677</v>
      </c>
      <c r="H435" s="58" t="s">
        <v>530</v>
      </c>
      <c r="I435" s="263" t="s">
        <v>557</v>
      </c>
      <c r="J435" s="263" t="s">
        <v>972</v>
      </c>
      <c r="K435" s="58" t="s">
        <v>757</v>
      </c>
      <c r="L435" s="280" t="str">
        <f t="shared" ca="1" si="55"/>
        <v>…</v>
      </c>
      <c r="M435" s="58" t="str">
        <f t="shared" ca="1" si="61"/>
        <v>…</v>
      </c>
      <c r="Q435" s="58" t="s">
        <v>2481</v>
      </c>
    </row>
    <row r="436" spans="1:17" ht="12.75" customHeight="1">
      <c r="A436" s="277" t="s">
        <v>1318</v>
      </c>
      <c r="B436" s="277" t="s">
        <v>3440</v>
      </c>
      <c r="C436" s="277" t="s">
        <v>3445</v>
      </c>
      <c r="D436" s="58" t="str">
        <f t="shared" si="54"/>
        <v>Latvia</v>
      </c>
      <c r="E436" s="58">
        <f t="shared" si="60"/>
        <v>2015</v>
      </c>
      <c r="F436" s="58" t="s">
        <v>987</v>
      </c>
      <c r="G436" s="263" t="s">
        <v>782</v>
      </c>
      <c r="H436" s="58" t="s">
        <v>530</v>
      </c>
      <c r="I436" s="263" t="s">
        <v>557</v>
      </c>
      <c r="J436" s="263" t="s">
        <v>972</v>
      </c>
      <c r="K436" s="58" t="s">
        <v>757</v>
      </c>
      <c r="L436" s="280" t="str">
        <f t="shared" ca="1" si="55"/>
        <v>…</v>
      </c>
      <c r="M436" s="58" t="str">
        <f t="shared" ca="1" si="61"/>
        <v>…</v>
      </c>
      <c r="Q436" s="58" t="s">
        <v>2482</v>
      </c>
    </row>
    <row r="437" spans="1:17" ht="12.75" customHeight="1">
      <c r="A437" s="277" t="s">
        <v>1318</v>
      </c>
      <c r="B437" s="277" t="s">
        <v>3441</v>
      </c>
      <c r="C437" s="277" t="s">
        <v>3446</v>
      </c>
      <c r="D437" s="58" t="str">
        <f t="shared" si="54"/>
        <v>Latvia</v>
      </c>
      <c r="E437" s="58">
        <f t="shared" si="60"/>
        <v>2015</v>
      </c>
      <c r="F437" s="58" t="s">
        <v>988</v>
      </c>
      <c r="G437" s="263" t="s">
        <v>690</v>
      </c>
      <c r="H437" s="58" t="s">
        <v>530</v>
      </c>
      <c r="I437" s="58" t="s">
        <v>691</v>
      </c>
      <c r="J437" s="263" t="s">
        <v>972</v>
      </c>
      <c r="K437" s="58" t="s">
        <v>757</v>
      </c>
      <c r="L437" s="280" t="str">
        <f t="shared" ca="1" si="55"/>
        <v>…</v>
      </c>
      <c r="M437" s="58" t="str">
        <f t="shared" ca="1" si="61"/>
        <v>…</v>
      </c>
      <c r="Q437" s="58" t="s">
        <v>2483</v>
      </c>
    </row>
    <row r="438" spans="1:17" ht="12.75" customHeight="1">
      <c r="A438" s="277" t="s">
        <v>1318</v>
      </c>
      <c r="B438" s="277" t="s">
        <v>996</v>
      </c>
      <c r="C438" s="277" t="s">
        <v>43</v>
      </c>
      <c r="D438" s="58" t="str">
        <f t="shared" si="54"/>
        <v>Latvia</v>
      </c>
      <c r="E438" s="58">
        <f t="shared" si="60"/>
        <v>2015</v>
      </c>
      <c r="F438" s="263" t="s">
        <v>2312</v>
      </c>
      <c r="G438" s="263" t="s">
        <v>756</v>
      </c>
      <c r="H438" s="58" t="s">
        <v>530</v>
      </c>
      <c r="I438" s="58" t="s">
        <v>1322</v>
      </c>
      <c r="J438" s="284" t="s">
        <v>989</v>
      </c>
      <c r="K438" s="58" t="s">
        <v>757</v>
      </c>
      <c r="L438" s="280" t="str">
        <f ca="1">IF(ISNUMBER(INDIRECT("'"&amp;A438&amp;"'!"&amp;B438)),INDIRECT("'"&amp;A438&amp;"'!"&amp;B438),"…")</f>
        <v>…</v>
      </c>
      <c r="M438" s="58" t="str">
        <f ca="1">IF(OR(INDIRECT("'"&amp;A438&amp;"'!"&amp;C438)="A",INDIRECT("'"&amp;A438&amp;"'!"&amp;C438)="B",INDIRECT("'"&amp;A438&amp;"'!"&amp;C438)="C",INDIRECT("'"&amp;A438&amp;"'!"&amp;C438)="D",INDIRECT("'"&amp;A438&amp;"'!"&amp;C438)="O"),
INDIRECT("'"&amp;A438&amp;"'!"&amp;C438),"…")</f>
        <v>…</v>
      </c>
      <c r="Q438" s="263" t="s">
        <v>2500</v>
      </c>
    </row>
    <row r="439" spans="1:17" ht="12.75" customHeight="1">
      <c r="A439" s="277" t="s">
        <v>1318</v>
      </c>
      <c r="B439" s="277" t="s">
        <v>999</v>
      </c>
      <c r="C439" s="277" t="s">
        <v>46</v>
      </c>
      <c r="D439" s="58" t="str">
        <f t="shared" si="54"/>
        <v>Latvia</v>
      </c>
      <c r="E439" s="58">
        <f t="shared" si="60"/>
        <v>2015</v>
      </c>
      <c r="F439" s="263" t="s">
        <v>1901</v>
      </c>
      <c r="G439" s="263" t="s">
        <v>756</v>
      </c>
      <c r="H439" s="58" t="s">
        <v>530</v>
      </c>
      <c r="I439" s="58" t="s">
        <v>1322</v>
      </c>
      <c r="J439" s="284" t="s">
        <v>989</v>
      </c>
      <c r="K439" s="58" t="s">
        <v>757</v>
      </c>
      <c r="L439" s="280">
        <f ca="1">IF(ISNUMBER(INDIRECT("'"&amp;A439&amp;"'!"&amp;B439)),INDIRECT("'"&amp;A439&amp;"'!"&amp;B439),"…")</f>
        <v>378.33599999999996</v>
      </c>
      <c r="M439" s="58" t="str">
        <f t="shared" ref="M439:M441" ca="1" si="88">IF(OR(INDIRECT("'"&amp;A439&amp;"'!"&amp;C439)="A",INDIRECT("'"&amp;A439&amp;"'!"&amp;C439)="B",INDIRECT("'"&amp;A439&amp;"'!"&amp;C439)="C",INDIRECT("'"&amp;A439&amp;"'!"&amp;C439)="D",INDIRECT("'"&amp;A439&amp;"'!"&amp;C439)="O"),
INDIRECT("'"&amp;A439&amp;"'!"&amp;C439),"…")</f>
        <v>…</v>
      </c>
      <c r="Q439" s="263" t="s">
        <v>2501</v>
      </c>
    </row>
    <row r="440" spans="1:17" ht="12.75" customHeight="1">
      <c r="A440" s="277" t="s">
        <v>1318</v>
      </c>
      <c r="B440" s="277" t="s">
        <v>1002</v>
      </c>
      <c r="C440" s="277" t="s">
        <v>49</v>
      </c>
      <c r="D440" s="58" t="str">
        <f t="shared" si="54"/>
        <v>Latvia</v>
      </c>
      <c r="E440" s="58">
        <f t="shared" si="60"/>
        <v>2015</v>
      </c>
      <c r="F440" s="263" t="s">
        <v>2336</v>
      </c>
      <c r="G440" s="263" t="s">
        <v>756</v>
      </c>
      <c r="H440" s="58" t="s">
        <v>530</v>
      </c>
      <c r="I440" s="58" t="s">
        <v>1397</v>
      </c>
      <c r="J440" s="284" t="s">
        <v>989</v>
      </c>
      <c r="K440" s="58" t="s">
        <v>757</v>
      </c>
      <c r="L440" s="280" t="str">
        <f ca="1">IF(ISNUMBER(INDIRECT("'"&amp;A440&amp;"'!"&amp;B440)),INDIRECT("'"&amp;A440&amp;"'!"&amp;B440),"…")</f>
        <v>…</v>
      </c>
      <c r="M440" s="58" t="str">
        <f t="shared" ca="1" si="88"/>
        <v>…</v>
      </c>
      <c r="Q440" s="263" t="s">
        <v>2502</v>
      </c>
    </row>
    <row r="441" spans="1:17" ht="12.75" customHeight="1">
      <c r="A441" s="277" t="s">
        <v>1318</v>
      </c>
      <c r="B441" s="277" t="s">
        <v>1005</v>
      </c>
      <c r="C441" s="277" t="s">
        <v>52</v>
      </c>
      <c r="D441" s="58" t="str">
        <f t="shared" si="54"/>
        <v>Latvia</v>
      </c>
      <c r="E441" s="58">
        <f t="shared" si="60"/>
        <v>2015</v>
      </c>
      <c r="F441" s="263" t="s">
        <v>1902</v>
      </c>
      <c r="G441" s="263" t="s">
        <v>756</v>
      </c>
      <c r="H441" s="58" t="s">
        <v>530</v>
      </c>
      <c r="I441" s="58" t="s">
        <v>1397</v>
      </c>
      <c r="J441" s="284" t="s">
        <v>989</v>
      </c>
      <c r="K441" s="58" t="s">
        <v>757</v>
      </c>
      <c r="L441" s="280" t="str">
        <f ca="1">IF(ISNUMBER(INDIRECT("'"&amp;A441&amp;"'!"&amp;B441)),INDIRECT("'"&amp;A441&amp;"'!"&amp;B441),"…")</f>
        <v>…</v>
      </c>
      <c r="M441" s="58" t="str">
        <f t="shared" ca="1" si="88"/>
        <v>…</v>
      </c>
      <c r="Q441" s="263" t="s">
        <v>2503</v>
      </c>
    </row>
    <row r="442" spans="1:17" ht="12" customHeight="1">
      <c r="A442" s="277" t="s">
        <v>1318</v>
      </c>
      <c r="B442" s="277" t="s">
        <v>1895</v>
      </c>
      <c r="C442" s="277" t="s">
        <v>1903</v>
      </c>
      <c r="D442" s="58" t="str">
        <f t="shared" si="54"/>
        <v>Latvia</v>
      </c>
      <c r="E442" s="58">
        <f t="shared" si="60"/>
        <v>2015</v>
      </c>
      <c r="F442" s="58" t="s">
        <v>990</v>
      </c>
      <c r="G442" s="263" t="s">
        <v>756</v>
      </c>
      <c r="H442" s="58" t="s">
        <v>530</v>
      </c>
      <c r="I442" s="263"/>
      <c r="J442" s="263" t="s">
        <v>989</v>
      </c>
      <c r="K442" s="58" t="s">
        <v>757</v>
      </c>
      <c r="L442" s="280" t="str">
        <f t="shared" ca="1" si="55"/>
        <v>…</v>
      </c>
      <c r="M442" s="58" t="str">
        <f t="shared" ca="1" si="61"/>
        <v>…</v>
      </c>
      <c r="Q442" s="58" t="s">
        <v>2497</v>
      </c>
    </row>
    <row r="443" spans="1:17" ht="12.75" customHeight="1">
      <c r="A443" s="277" t="s">
        <v>1318</v>
      </c>
      <c r="B443" s="277" t="s">
        <v>1009</v>
      </c>
      <c r="C443" s="277" t="s">
        <v>56</v>
      </c>
      <c r="D443" s="58" t="str">
        <f t="shared" si="54"/>
        <v>Latvia</v>
      </c>
      <c r="E443" s="58">
        <f t="shared" si="60"/>
        <v>2015</v>
      </c>
      <c r="F443" s="58" t="s">
        <v>992</v>
      </c>
      <c r="G443" s="263" t="s">
        <v>610</v>
      </c>
      <c r="H443" s="58" t="s">
        <v>530</v>
      </c>
      <c r="I443" s="58" t="s">
        <v>611</v>
      </c>
      <c r="J443" s="263" t="s">
        <v>989</v>
      </c>
      <c r="K443" s="58" t="s">
        <v>757</v>
      </c>
      <c r="L443" s="280">
        <f t="shared" ca="1" si="55"/>
        <v>148</v>
      </c>
      <c r="M443" s="58" t="str">
        <f t="shared" ca="1" si="61"/>
        <v>…</v>
      </c>
      <c r="Q443" s="58" t="s">
        <v>2498</v>
      </c>
    </row>
    <row r="444" spans="1:17" ht="12.75" customHeight="1">
      <c r="A444" s="277" t="s">
        <v>1318</v>
      </c>
      <c r="B444" s="277" t="s">
        <v>1896</v>
      </c>
      <c r="C444" s="277" t="s">
        <v>1904</v>
      </c>
      <c r="D444" s="58" t="str">
        <f t="shared" si="54"/>
        <v>Latvia</v>
      </c>
      <c r="E444" s="58">
        <f t="shared" si="60"/>
        <v>2015</v>
      </c>
      <c r="F444" s="58" t="s">
        <v>993</v>
      </c>
      <c r="G444" s="263" t="s">
        <v>623</v>
      </c>
      <c r="H444" s="58" t="s">
        <v>530</v>
      </c>
      <c r="I444" s="58" t="s">
        <v>611</v>
      </c>
      <c r="J444" s="263" t="s">
        <v>989</v>
      </c>
      <c r="K444" s="58" t="s">
        <v>757</v>
      </c>
      <c r="L444" s="280" t="str">
        <f t="shared" ca="1" si="55"/>
        <v>…</v>
      </c>
      <c r="M444" s="58" t="str">
        <f t="shared" ca="1" si="61"/>
        <v>…</v>
      </c>
      <c r="Q444" s="58" t="s">
        <v>2484</v>
      </c>
    </row>
    <row r="445" spans="1:17" ht="12.75" customHeight="1">
      <c r="A445" s="277" t="s">
        <v>1318</v>
      </c>
      <c r="B445" s="277" t="s">
        <v>1012</v>
      </c>
      <c r="C445" s="277" t="s">
        <v>58</v>
      </c>
      <c r="D445" s="58" t="str">
        <f t="shared" si="54"/>
        <v>Latvia</v>
      </c>
      <c r="E445" s="58">
        <f t="shared" si="60"/>
        <v>2015</v>
      </c>
      <c r="F445" s="58" t="s">
        <v>994</v>
      </c>
      <c r="G445" s="263" t="s">
        <v>635</v>
      </c>
      <c r="H445" s="58" t="s">
        <v>530</v>
      </c>
      <c r="I445" s="58" t="s">
        <v>611</v>
      </c>
      <c r="J445" s="263" t="s">
        <v>989</v>
      </c>
      <c r="K445" s="58" t="s">
        <v>757</v>
      </c>
      <c r="L445" s="280">
        <f t="shared" ca="1" si="55"/>
        <v>199.76</v>
      </c>
      <c r="M445" s="58" t="str">
        <f t="shared" ca="1" si="61"/>
        <v>…</v>
      </c>
      <c r="Q445" s="58" t="s">
        <v>2485</v>
      </c>
    </row>
    <row r="446" spans="1:17" ht="12.75" customHeight="1">
      <c r="A446" s="277" t="s">
        <v>1318</v>
      </c>
      <c r="B446" s="277" t="s">
        <v>3221</v>
      </c>
      <c r="C446" s="277" t="s">
        <v>3220</v>
      </c>
      <c r="D446" s="58" t="str">
        <f t="shared" si="54"/>
        <v>Latvia</v>
      </c>
      <c r="E446" s="58">
        <f t="shared" si="60"/>
        <v>2015</v>
      </c>
      <c r="F446" s="58" t="s">
        <v>997</v>
      </c>
      <c r="G446" s="263" t="s">
        <v>775</v>
      </c>
      <c r="H446" s="58" t="s">
        <v>530</v>
      </c>
      <c r="I446" s="58" t="s">
        <v>611</v>
      </c>
      <c r="J446" s="263" t="s">
        <v>989</v>
      </c>
      <c r="K446" s="58" t="s">
        <v>757</v>
      </c>
      <c r="L446" s="280" t="str">
        <f t="shared" ca="1" si="55"/>
        <v>…</v>
      </c>
      <c r="M446" s="58" t="str">
        <f t="shared" ca="1" si="61"/>
        <v>…</v>
      </c>
      <c r="Q446" s="58" t="s">
        <v>2486</v>
      </c>
    </row>
    <row r="447" spans="1:17" ht="12.75" customHeight="1">
      <c r="A447" s="277" t="s">
        <v>1318</v>
      </c>
      <c r="B447" s="277" t="s">
        <v>1897</v>
      </c>
      <c r="C447" s="277" t="s">
        <v>1905</v>
      </c>
      <c r="D447" s="58" t="str">
        <f t="shared" si="54"/>
        <v>Latvia</v>
      </c>
      <c r="E447" s="58">
        <f t="shared" si="60"/>
        <v>2015</v>
      </c>
      <c r="F447" s="58" t="s">
        <v>1000</v>
      </c>
      <c r="G447" s="263" t="s">
        <v>648</v>
      </c>
      <c r="H447" s="58" t="s">
        <v>530</v>
      </c>
      <c r="I447" s="58" t="s">
        <v>611</v>
      </c>
      <c r="J447" s="263" t="s">
        <v>989</v>
      </c>
      <c r="K447" s="58" t="s">
        <v>757</v>
      </c>
      <c r="L447" s="280" t="str">
        <f t="shared" ca="1" si="55"/>
        <v>…</v>
      </c>
      <c r="M447" s="58" t="str">
        <f t="shared" ca="1" si="61"/>
        <v>…</v>
      </c>
      <c r="Q447" s="58" t="s">
        <v>2487</v>
      </c>
    </row>
    <row r="448" spans="1:17" ht="12.75" customHeight="1">
      <c r="A448" s="277" t="s">
        <v>1318</v>
      </c>
      <c r="B448" s="277" t="s">
        <v>1898</v>
      </c>
      <c r="C448" s="277" t="s">
        <v>1906</v>
      </c>
      <c r="D448" s="58" t="str">
        <f t="shared" si="54"/>
        <v>Latvia</v>
      </c>
      <c r="E448" s="58">
        <f t="shared" si="60"/>
        <v>2015</v>
      </c>
      <c r="F448" s="58" t="s">
        <v>1003</v>
      </c>
      <c r="G448" s="263" t="s">
        <v>653</v>
      </c>
      <c r="H448" s="58" t="s">
        <v>530</v>
      </c>
      <c r="I448" s="58" t="s">
        <v>611</v>
      </c>
      <c r="J448" s="263" t="s">
        <v>989</v>
      </c>
      <c r="K448" s="58" t="s">
        <v>654</v>
      </c>
      <c r="L448" s="280" t="str">
        <f t="shared" ca="1" si="55"/>
        <v>…</v>
      </c>
      <c r="M448" s="58" t="str">
        <f t="shared" ca="1" si="61"/>
        <v>…</v>
      </c>
      <c r="Q448" s="58" t="s">
        <v>2488</v>
      </c>
    </row>
    <row r="449" spans="1:17" ht="12.75" customHeight="1">
      <c r="A449" s="277" t="s">
        <v>1318</v>
      </c>
      <c r="B449" s="277" t="s">
        <v>1016</v>
      </c>
      <c r="C449" s="277" t="s">
        <v>62</v>
      </c>
      <c r="D449" s="58" t="str">
        <f t="shared" si="54"/>
        <v>Latvia</v>
      </c>
      <c r="E449" s="58">
        <f t="shared" si="60"/>
        <v>2015</v>
      </c>
      <c r="F449" s="58" t="s">
        <v>1006</v>
      </c>
      <c r="G449" s="263" t="s">
        <v>859</v>
      </c>
      <c r="H449" s="58" t="s">
        <v>530</v>
      </c>
      <c r="I449" s="58" t="s">
        <v>611</v>
      </c>
      <c r="J449" s="263" t="s">
        <v>989</v>
      </c>
      <c r="K449" s="58" t="s">
        <v>757</v>
      </c>
      <c r="L449" s="280" t="str">
        <f t="shared" ca="1" si="55"/>
        <v>…</v>
      </c>
      <c r="M449" s="58" t="str">
        <f t="shared" ca="1" si="61"/>
        <v>…</v>
      </c>
      <c r="Q449" s="58" t="s">
        <v>2489</v>
      </c>
    </row>
    <row r="450" spans="1:17" ht="12.75" customHeight="1">
      <c r="A450" s="277" t="s">
        <v>1318</v>
      </c>
      <c r="B450" s="277" t="s">
        <v>1020</v>
      </c>
      <c r="C450" s="277" t="s">
        <v>65</v>
      </c>
      <c r="D450" s="58" t="str">
        <f t="shared" si="54"/>
        <v>Latvia</v>
      </c>
      <c r="E450" s="58">
        <f t="shared" si="60"/>
        <v>2015</v>
      </c>
      <c r="F450" s="58" t="s">
        <v>1007</v>
      </c>
      <c r="G450" s="263" t="s">
        <v>703</v>
      </c>
      <c r="H450" s="58" t="s">
        <v>530</v>
      </c>
      <c r="J450" s="263" t="s">
        <v>989</v>
      </c>
      <c r="K450" s="58" t="s">
        <v>757</v>
      </c>
      <c r="L450" s="280" t="str">
        <f t="shared" ca="1" si="55"/>
        <v>…</v>
      </c>
      <c r="M450" s="58" t="str">
        <f t="shared" ca="1" si="61"/>
        <v>…</v>
      </c>
      <c r="Q450" s="58" t="s">
        <v>2490</v>
      </c>
    </row>
    <row r="451" spans="1:17" ht="12.75" customHeight="1">
      <c r="A451" s="277" t="s">
        <v>1318</v>
      </c>
      <c r="B451" s="277" t="s">
        <v>1899</v>
      </c>
      <c r="C451" s="277" t="s">
        <v>1907</v>
      </c>
      <c r="D451" s="58" t="str">
        <f t="shared" si="54"/>
        <v>Latvia</v>
      </c>
      <c r="E451" s="58">
        <f t="shared" si="60"/>
        <v>2015</v>
      </c>
      <c r="F451" s="58" t="s">
        <v>1010</v>
      </c>
      <c r="G451" s="58" t="s">
        <v>710</v>
      </c>
      <c r="H451" s="58" t="s">
        <v>530</v>
      </c>
      <c r="J451" s="263" t="s">
        <v>989</v>
      </c>
      <c r="K451" s="58" t="s">
        <v>757</v>
      </c>
      <c r="L451" s="280">
        <f t="shared" ca="1" si="55"/>
        <v>5.5200000000000005</v>
      </c>
      <c r="M451" s="58" t="str">
        <f t="shared" ca="1" si="61"/>
        <v>…</v>
      </c>
      <c r="Q451" s="58" t="s">
        <v>2491</v>
      </c>
    </row>
    <row r="452" spans="1:17" ht="12.75" customHeight="1">
      <c r="A452" s="277" t="s">
        <v>1318</v>
      </c>
      <c r="B452" s="277" t="s">
        <v>1023</v>
      </c>
      <c r="C452" s="277" t="s">
        <v>68</v>
      </c>
      <c r="D452" s="58" t="str">
        <f t="shared" ref="D452" si="89">H$2</f>
        <v>Latvia</v>
      </c>
      <c r="E452" s="58">
        <f t="shared" si="60"/>
        <v>2015</v>
      </c>
      <c r="F452" s="263" t="s">
        <v>3459</v>
      </c>
      <c r="G452" s="263" t="s">
        <v>3276</v>
      </c>
      <c r="H452" s="58" t="s">
        <v>530</v>
      </c>
      <c r="J452" s="263" t="s">
        <v>989</v>
      </c>
      <c r="K452" s="58" t="s">
        <v>757</v>
      </c>
      <c r="L452" s="280" t="str">
        <f t="shared" ref="L452" ca="1" si="90">IF(ISNUMBER(INDIRECT("'"&amp;A452&amp;"'!"&amp;B452)),INDIRECT("'"&amp;A452&amp;"'!"&amp;B452),"…")</f>
        <v>…</v>
      </c>
      <c r="M452" s="58" t="str">
        <f t="shared" ref="M452" ca="1" si="91">IF(OR(INDIRECT("'"&amp;A452&amp;"'!"&amp;C452)="A",INDIRECT("'"&amp;A452&amp;"'!"&amp;C452)="B",INDIRECT("'"&amp;A452&amp;"'!"&amp;C452)="C",INDIRECT("'"&amp;A452&amp;"'!"&amp;C452)="D",INDIRECT("'"&amp;A452&amp;"'!"&amp;C452)="O"),
INDIRECT("'"&amp;A452&amp;"'!"&amp;C452),"…")</f>
        <v>…</v>
      </c>
      <c r="Q452" s="263" t="s">
        <v>3460</v>
      </c>
    </row>
    <row r="453" spans="1:17">
      <c r="A453" s="277" t="s">
        <v>1318</v>
      </c>
      <c r="B453" s="277" t="s">
        <v>1900</v>
      </c>
      <c r="C453" s="277" t="s">
        <v>1908</v>
      </c>
      <c r="D453" s="58" t="str">
        <f t="shared" si="54"/>
        <v>Latvia</v>
      </c>
      <c r="E453" s="58">
        <f t="shared" si="60"/>
        <v>2015</v>
      </c>
      <c r="F453" s="58" t="s">
        <v>1013</v>
      </c>
      <c r="G453" s="263" t="s">
        <v>1111</v>
      </c>
      <c r="H453" s="58" t="s">
        <v>530</v>
      </c>
      <c r="J453" s="263" t="s">
        <v>989</v>
      </c>
      <c r="K453" s="58" t="s">
        <v>654</v>
      </c>
      <c r="L453" s="280" t="str">
        <f t="shared" ca="1" si="55"/>
        <v>…</v>
      </c>
      <c r="M453" s="58" t="str">
        <f t="shared" ca="1" si="61"/>
        <v>…</v>
      </c>
      <c r="Q453" s="58" t="s">
        <v>2492</v>
      </c>
    </row>
    <row r="454" spans="1:17" ht="12.75" customHeight="1">
      <c r="A454" s="277" t="s">
        <v>1318</v>
      </c>
      <c r="B454" s="277" t="s">
        <v>3449</v>
      </c>
      <c r="C454" s="277" t="s">
        <v>3454</v>
      </c>
      <c r="D454" s="58" t="str">
        <f t="shared" si="54"/>
        <v>Latvia</v>
      </c>
      <c r="E454" s="58">
        <f t="shared" si="60"/>
        <v>2015</v>
      </c>
      <c r="F454" s="58" t="s">
        <v>1014</v>
      </c>
      <c r="G454" s="58" t="s">
        <v>735</v>
      </c>
      <c r="H454" s="58" t="s">
        <v>530</v>
      </c>
      <c r="J454" s="263" t="s">
        <v>989</v>
      </c>
      <c r="K454" s="58" t="s">
        <v>654</v>
      </c>
      <c r="L454" s="280" t="str">
        <f t="shared" ca="1" si="55"/>
        <v>…</v>
      </c>
      <c r="M454" s="58" t="str">
        <f t="shared" ca="1" si="61"/>
        <v>…</v>
      </c>
      <c r="Q454" s="58" t="s">
        <v>2493</v>
      </c>
    </row>
    <row r="455" spans="1:17" ht="12.75" customHeight="1">
      <c r="A455" s="277" t="s">
        <v>1318</v>
      </c>
      <c r="B455" s="277" t="s">
        <v>3450</v>
      </c>
      <c r="C455" s="277" t="s">
        <v>3455</v>
      </c>
      <c r="D455" s="58" t="str">
        <f t="shared" si="54"/>
        <v>Latvia</v>
      </c>
      <c r="E455" s="58">
        <f t="shared" si="60"/>
        <v>2015</v>
      </c>
      <c r="F455" s="58" t="s">
        <v>1017</v>
      </c>
      <c r="G455" s="58" t="s">
        <v>667</v>
      </c>
      <c r="H455" s="58" t="s">
        <v>530</v>
      </c>
      <c r="I455" s="263" t="s">
        <v>557</v>
      </c>
      <c r="J455" s="263" t="s">
        <v>989</v>
      </c>
      <c r="K455" s="58" t="s">
        <v>757</v>
      </c>
      <c r="L455" s="280" t="str">
        <f t="shared" ca="1" si="55"/>
        <v>…</v>
      </c>
      <c r="M455" s="58" t="str">
        <f t="shared" ca="1" si="61"/>
        <v>…</v>
      </c>
      <c r="Q455" s="58" t="s">
        <v>2494</v>
      </c>
    </row>
    <row r="456" spans="1:17" ht="12.75" customHeight="1">
      <c r="A456" s="277" t="s">
        <v>1318</v>
      </c>
      <c r="B456" s="277" t="s">
        <v>3451</v>
      </c>
      <c r="C456" s="277" t="s">
        <v>3456</v>
      </c>
      <c r="D456" s="58" t="str">
        <f t="shared" si="54"/>
        <v>Latvia</v>
      </c>
      <c r="E456" s="58">
        <f t="shared" si="60"/>
        <v>2015</v>
      </c>
      <c r="F456" s="58" t="s">
        <v>1018</v>
      </c>
      <c r="G456" s="263" t="s">
        <v>677</v>
      </c>
      <c r="H456" s="58" t="s">
        <v>530</v>
      </c>
      <c r="I456" s="263" t="s">
        <v>557</v>
      </c>
      <c r="J456" s="263" t="s">
        <v>989</v>
      </c>
      <c r="K456" s="58" t="s">
        <v>757</v>
      </c>
      <c r="L456" s="280" t="str">
        <f t="shared" ca="1" si="55"/>
        <v>…</v>
      </c>
      <c r="M456" s="58" t="str">
        <f t="shared" ca="1" si="61"/>
        <v>…</v>
      </c>
      <c r="Q456" s="58" t="s">
        <v>2495</v>
      </c>
    </row>
    <row r="457" spans="1:17" ht="12.75" customHeight="1">
      <c r="A457" s="277" t="s">
        <v>1318</v>
      </c>
      <c r="B457" s="277" t="s">
        <v>3452</v>
      </c>
      <c r="C457" s="277" t="s">
        <v>3457</v>
      </c>
      <c r="D457" s="58" t="str">
        <f t="shared" si="54"/>
        <v>Latvia</v>
      </c>
      <c r="E457" s="58">
        <f t="shared" si="60"/>
        <v>2015</v>
      </c>
      <c r="F457" s="58" t="s">
        <v>1021</v>
      </c>
      <c r="G457" s="263" t="s">
        <v>782</v>
      </c>
      <c r="H457" s="58" t="s">
        <v>530</v>
      </c>
      <c r="I457" s="263" t="s">
        <v>557</v>
      </c>
      <c r="J457" s="263" t="s">
        <v>989</v>
      </c>
      <c r="K457" s="58" t="s">
        <v>757</v>
      </c>
      <c r="L457" s="280" t="str">
        <f t="shared" ca="1" si="55"/>
        <v>…</v>
      </c>
      <c r="M457" s="58" t="str">
        <f t="shared" ca="1" si="61"/>
        <v>…</v>
      </c>
      <c r="Q457" s="58" t="s">
        <v>2496</v>
      </c>
    </row>
    <row r="458" spans="1:17" ht="12.75" customHeight="1">
      <c r="A458" s="277" t="s">
        <v>1318</v>
      </c>
      <c r="B458" s="277" t="s">
        <v>3453</v>
      </c>
      <c r="C458" s="277" t="s">
        <v>3458</v>
      </c>
      <c r="D458" s="58" t="str">
        <f t="shared" si="54"/>
        <v>Latvia</v>
      </c>
      <c r="E458" s="58">
        <f t="shared" si="60"/>
        <v>2015</v>
      </c>
      <c r="F458" s="58" t="s">
        <v>1024</v>
      </c>
      <c r="G458" s="263" t="s">
        <v>690</v>
      </c>
      <c r="H458" s="58" t="s">
        <v>530</v>
      </c>
      <c r="I458" s="58" t="s">
        <v>691</v>
      </c>
      <c r="J458" s="263" t="s">
        <v>989</v>
      </c>
      <c r="K458" s="58" t="s">
        <v>757</v>
      </c>
      <c r="L458" s="280" t="str">
        <f t="shared" ca="1" si="55"/>
        <v>…</v>
      </c>
      <c r="M458" s="58" t="str">
        <f t="shared" ca="1" si="61"/>
        <v>…</v>
      </c>
      <c r="Q458" s="58" t="s">
        <v>2499</v>
      </c>
    </row>
    <row r="459" spans="1:17" ht="12.75" customHeight="1">
      <c r="A459" s="277" t="s">
        <v>1318</v>
      </c>
      <c r="B459" s="277" t="s">
        <v>44</v>
      </c>
      <c r="C459" s="277" t="s">
        <v>1457</v>
      </c>
      <c r="D459" s="58" t="str">
        <f t="shared" ref="D459:D462" si="92">H$2</f>
        <v>Latvia</v>
      </c>
      <c r="E459" s="58">
        <f t="shared" si="60"/>
        <v>2015</v>
      </c>
      <c r="F459" s="263" t="s">
        <v>2313</v>
      </c>
      <c r="G459" s="263" t="s">
        <v>756</v>
      </c>
      <c r="H459" s="58" t="s">
        <v>530</v>
      </c>
      <c r="I459" s="58" t="s">
        <v>1322</v>
      </c>
      <c r="J459" s="284" t="s">
        <v>1025</v>
      </c>
      <c r="K459" s="58" t="s">
        <v>757</v>
      </c>
      <c r="L459" s="280" t="str">
        <f ca="1">IF(ISNUMBER(INDIRECT("'"&amp;A459&amp;"'!"&amp;B459)),INDIRECT("'"&amp;A459&amp;"'!"&amp;B459),"…")</f>
        <v>…</v>
      </c>
      <c r="M459" s="58" t="str">
        <f ca="1">IF(OR(INDIRECT("'"&amp;A459&amp;"'!"&amp;C459)="A",INDIRECT("'"&amp;A459&amp;"'!"&amp;C459)="B",INDIRECT("'"&amp;A459&amp;"'!"&amp;C459)="C",INDIRECT("'"&amp;A459&amp;"'!"&amp;C459)="D",INDIRECT("'"&amp;A459&amp;"'!"&amp;C459)="O"),
INDIRECT("'"&amp;A459&amp;"'!"&amp;C459),"…")</f>
        <v>…</v>
      </c>
      <c r="Q459" s="263" t="s">
        <v>2520</v>
      </c>
    </row>
    <row r="460" spans="1:17" ht="12.75" customHeight="1">
      <c r="A460" s="277" t="s">
        <v>1318</v>
      </c>
      <c r="B460" s="277" t="s">
        <v>47</v>
      </c>
      <c r="C460" s="277" t="s">
        <v>1461</v>
      </c>
      <c r="D460" s="58" t="str">
        <f t="shared" si="92"/>
        <v>Latvia</v>
      </c>
      <c r="E460" s="58">
        <f t="shared" si="60"/>
        <v>2015</v>
      </c>
      <c r="F460" s="263" t="s">
        <v>1915</v>
      </c>
      <c r="G460" s="263" t="s">
        <v>756</v>
      </c>
      <c r="H460" s="58" t="s">
        <v>530</v>
      </c>
      <c r="I460" s="58" t="s">
        <v>1322</v>
      </c>
      <c r="J460" s="284" t="s">
        <v>1025</v>
      </c>
      <c r="K460" s="58" t="s">
        <v>757</v>
      </c>
      <c r="L460" s="280">
        <f ca="1">IF(ISNUMBER(INDIRECT("'"&amp;A460&amp;"'!"&amp;B460)),INDIRECT("'"&amp;A460&amp;"'!"&amp;B460),"…")</f>
        <v>41.832000000000001</v>
      </c>
      <c r="M460" s="58" t="str">
        <f t="shared" ref="M460:M462" ca="1" si="93">IF(OR(INDIRECT("'"&amp;A460&amp;"'!"&amp;C460)="A",INDIRECT("'"&amp;A460&amp;"'!"&amp;C460)="B",INDIRECT("'"&amp;A460&amp;"'!"&amp;C460)="C",INDIRECT("'"&amp;A460&amp;"'!"&amp;C460)="D",INDIRECT("'"&amp;A460&amp;"'!"&amp;C460)="O"),
INDIRECT("'"&amp;A460&amp;"'!"&amp;C460),"…")</f>
        <v>…</v>
      </c>
      <c r="Q460" s="263" t="s">
        <v>2521</v>
      </c>
    </row>
    <row r="461" spans="1:17" ht="12.75" customHeight="1">
      <c r="A461" s="277" t="s">
        <v>1318</v>
      </c>
      <c r="B461" s="277" t="s">
        <v>50</v>
      </c>
      <c r="C461" s="277" t="s">
        <v>1465</v>
      </c>
      <c r="D461" s="58" t="str">
        <f t="shared" si="92"/>
        <v>Latvia</v>
      </c>
      <c r="E461" s="58">
        <f t="shared" si="60"/>
        <v>2015</v>
      </c>
      <c r="F461" s="263" t="s">
        <v>2337</v>
      </c>
      <c r="G461" s="263" t="s">
        <v>756</v>
      </c>
      <c r="H461" s="58" t="s">
        <v>530</v>
      </c>
      <c r="I461" s="58" t="s">
        <v>1397</v>
      </c>
      <c r="J461" s="284" t="s">
        <v>1025</v>
      </c>
      <c r="K461" s="58" t="s">
        <v>757</v>
      </c>
      <c r="L461" s="280" t="str">
        <f ca="1">IF(ISNUMBER(INDIRECT("'"&amp;A461&amp;"'!"&amp;B461)),INDIRECT("'"&amp;A461&amp;"'!"&amp;B461),"…")</f>
        <v>…</v>
      </c>
      <c r="M461" s="58" t="str">
        <f t="shared" ca="1" si="93"/>
        <v>…</v>
      </c>
      <c r="Q461" s="263" t="s">
        <v>2522</v>
      </c>
    </row>
    <row r="462" spans="1:17" ht="12.75" customHeight="1">
      <c r="A462" s="277" t="s">
        <v>1318</v>
      </c>
      <c r="B462" s="277" t="s">
        <v>53</v>
      </c>
      <c r="C462" s="277" t="s">
        <v>1469</v>
      </c>
      <c r="D462" s="58" t="str">
        <f t="shared" si="92"/>
        <v>Latvia</v>
      </c>
      <c r="E462" s="58">
        <f t="shared" si="60"/>
        <v>2015</v>
      </c>
      <c r="F462" s="263" t="s">
        <v>1916</v>
      </c>
      <c r="G462" s="263" t="s">
        <v>756</v>
      </c>
      <c r="H462" s="58" t="s">
        <v>530</v>
      </c>
      <c r="I462" s="58" t="s">
        <v>1397</v>
      </c>
      <c r="J462" s="284" t="s">
        <v>1025</v>
      </c>
      <c r="K462" s="58" t="s">
        <v>757</v>
      </c>
      <c r="L462" s="280" t="str">
        <f ca="1">IF(ISNUMBER(INDIRECT("'"&amp;A462&amp;"'!"&amp;B462)),INDIRECT("'"&amp;A462&amp;"'!"&amp;B462),"…")</f>
        <v>…</v>
      </c>
      <c r="M462" s="58" t="str">
        <f t="shared" ca="1" si="93"/>
        <v>…</v>
      </c>
      <c r="Q462" s="263" t="s">
        <v>2523</v>
      </c>
    </row>
    <row r="463" spans="1:17" ht="12.75" customHeight="1">
      <c r="A463" s="277" t="s">
        <v>1318</v>
      </c>
      <c r="B463" s="277" t="s">
        <v>1909</v>
      </c>
      <c r="C463" s="277" t="s">
        <v>1919</v>
      </c>
      <c r="D463" s="58" t="str">
        <f t="shared" si="54"/>
        <v>Latvia</v>
      </c>
      <c r="E463" s="58">
        <f t="shared" si="60"/>
        <v>2015</v>
      </c>
      <c r="F463" s="58" t="s">
        <v>1026</v>
      </c>
      <c r="G463" s="263" t="s">
        <v>756</v>
      </c>
      <c r="H463" s="58" t="s">
        <v>530</v>
      </c>
      <c r="J463" s="263" t="s">
        <v>1025</v>
      </c>
      <c r="K463" s="58" t="s">
        <v>757</v>
      </c>
      <c r="L463" s="280" t="str">
        <f t="shared" ca="1" si="55"/>
        <v>…</v>
      </c>
      <c r="M463" s="58" t="str">
        <f t="shared" ca="1" si="61"/>
        <v>…</v>
      </c>
      <c r="Q463" s="58" t="s">
        <v>2524</v>
      </c>
    </row>
    <row r="464" spans="1:17" ht="12" customHeight="1">
      <c r="A464" s="277" t="s">
        <v>1318</v>
      </c>
      <c r="B464" s="277" t="s">
        <v>3461</v>
      </c>
      <c r="C464" s="277" t="s">
        <v>3469</v>
      </c>
      <c r="D464" s="58" t="str">
        <f t="shared" ref="D464:D578" si="94">H$2</f>
        <v>Latvia</v>
      </c>
      <c r="E464" s="58">
        <f t="shared" si="60"/>
        <v>2015</v>
      </c>
      <c r="F464" s="58" t="s">
        <v>1027</v>
      </c>
      <c r="G464" s="263" t="s">
        <v>610</v>
      </c>
      <c r="H464" s="58" t="s">
        <v>530</v>
      </c>
      <c r="I464" s="58" t="s">
        <v>611</v>
      </c>
      <c r="J464" s="263" t="s">
        <v>1025</v>
      </c>
      <c r="K464" s="58" t="s">
        <v>757</v>
      </c>
      <c r="L464" s="280">
        <f t="shared" ref="L464:L578" ca="1" si="95">IF(ISNUMBER(INDIRECT("'"&amp;A464&amp;"'!"&amp;B464)),INDIRECT("'"&amp;A464&amp;"'!"&amp;B464),"…")</f>
        <v>95.591999999999999</v>
      </c>
      <c r="M464" s="58" t="str">
        <f t="shared" ca="1" si="61"/>
        <v>…</v>
      </c>
      <c r="Q464" s="58" t="s">
        <v>2525</v>
      </c>
    </row>
    <row r="465" spans="1:17" ht="12.75" customHeight="1">
      <c r="A465" s="277" t="s">
        <v>1318</v>
      </c>
      <c r="B465" s="277" t="s">
        <v>1910</v>
      </c>
      <c r="C465" s="277" t="s">
        <v>1920</v>
      </c>
      <c r="D465" s="58" t="str">
        <f t="shared" si="94"/>
        <v>Latvia</v>
      </c>
      <c r="E465" s="58">
        <f t="shared" si="60"/>
        <v>2015</v>
      </c>
      <c r="F465" s="58" t="s">
        <v>1028</v>
      </c>
      <c r="G465" s="263" t="s">
        <v>623</v>
      </c>
      <c r="H465" s="58" t="s">
        <v>530</v>
      </c>
      <c r="I465" s="58" t="s">
        <v>611</v>
      </c>
      <c r="J465" s="263" t="s">
        <v>1025</v>
      </c>
      <c r="K465" s="58" t="s">
        <v>757</v>
      </c>
      <c r="L465" s="280" t="str">
        <f t="shared" ca="1" si="95"/>
        <v>…</v>
      </c>
      <c r="M465" s="58" t="str">
        <f t="shared" ca="1" si="61"/>
        <v>…</v>
      </c>
      <c r="Q465" s="58" t="s">
        <v>2526</v>
      </c>
    </row>
    <row r="466" spans="1:17" ht="12.75" customHeight="1">
      <c r="A466" s="277" t="s">
        <v>1318</v>
      </c>
      <c r="B466" s="277" t="s">
        <v>59</v>
      </c>
      <c r="C466" s="277" t="s">
        <v>1476</v>
      </c>
      <c r="D466" s="58" t="str">
        <f t="shared" si="94"/>
        <v>Latvia</v>
      </c>
      <c r="E466" s="58">
        <f t="shared" si="60"/>
        <v>2015</v>
      </c>
      <c r="F466" s="58" t="s">
        <v>42</v>
      </c>
      <c r="G466" s="263" t="s">
        <v>635</v>
      </c>
      <c r="H466" s="58" t="s">
        <v>530</v>
      </c>
      <c r="I466" s="58" t="s">
        <v>611</v>
      </c>
      <c r="J466" s="263" t="s">
        <v>1025</v>
      </c>
      <c r="K466" s="58" t="s">
        <v>757</v>
      </c>
      <c r="L466" s="280">
        <f t="shared" ca="1" si="95"/>
        <v>0</v>
      </c>
      <c r="M466" s="58" t="str">
        <f t="shared" ca="1" si="61"/>
        <v>…</v>
      </c>
      <c r="Q466" s="58" t="s">
        <v>2527</v>
      </c>
    </row>
    <row r="467" spans="1:17" ht="12.75" customHeight="1">
      <c r="A467" s="277" t="s">
        <v>1318</v>
      </c>
      <c r="B467" s="277" t="s">
        <v>3462</v>
      </c>
      <c r="C467" s="277" t="s">
        <v>3470</v>
      </c>
      <c r="D467" s="58" t="str">
        <f t="shared" si="94"/>
        <v>Latvia</v>
      </c>
      <c r="E467" s="58">
        <f t="shared" ref="E467:E582" si="96">$H$3</f>
        <v>2015</v>
      </c>
      <c r="F467" s="58" t="s">
        <v>45</v>
      </c>
      <c r="G467" s="263" t="s">
        <v>775</v>
      </c>
      <c r="H467" s="58" t="s">
        <v>530</v>
      </c>
      <c r="I467" s="58" t="s">
        <v>611</v>
      </c>
      <c r="J467" s="263" t="s">
        <v>1025</v>
      </c>
      <c r="K467" s="58" t="s">
        <v>757</v>
      </c>
      <c r="L467" s="280" t="str">
        <f t="shared" ca="1" si="95"/>
        <v>…</v>
      </c>
      <c r="M467" s="58" t="str">
        <f t="shared" ref="M467:M581" ca="1" si="97">IF(OR(INDIRECT("'"&amp;A467&amp;"'!"&amp;C467)="A",INDIRECT("'"&amp;A467&amp;"'!"&amp;C467)="B",INDIRECT("'"&amp;A467&amp;"'!"&amp;C467)="C",INDIRECT("'"&amp;A467&amp;"'!"&amp;C467)="D",INDIRECT("'"&amp;A467&amp;"'!"&amp;C467)="O"),
INDIRECT("'"&amp;A467&amp;"'!"&amp;C467),"…")</f>
        <v>…</v>
      </c>
      <c r="Q467" s="58" t="s">
        <v>2528</v>
      </c>
    </row>
    <row r="468" spans="1:17" ht="12.75" customHeight="1">
      <c r="A468" s="277" t="s">
        <v>1318</v>
      </c>
      <c r="B468" s="277" t="s">
        <v>1911</v>
      </c>
      <c r="C468" s="277" t="s">
        <v>1921</v>
      </c>
      <c r="D468" s="58" t="str">
        <f t="shared" si="94"/>
        <v>Latvia</v>
      </c>
      <c r="E468" s="58">
        <f t="shared" si="96"/>
        <v>2015</v>
      </c>
      <c r="F468" s="58" t="s">
        <v>48</v>
      </c>
      <c r="G468" s="263" t="s">
        <v>648</v>
      </c>
      <c r="H468" s="58" t="s">
        <v>530</v>
      </c>
      <c r="I468" s="58" t="s">
        <v>611</v>
      </c>
      <c r="J468" s="263" t="s">
        <v>1025</v>
      </c>
      <c r="K468" s="58" t="s">
        <v>757</v>
      </c>
      <c r="L468" s="280" t="str">
        <f t="shared" ca="1" si="95"/>
        <v>…</v>
      </c>
      <c r="M468" s="58" t="str">
        <f t="shared" ca="1" si="97"/>
        <v>…</v>
      </c>
      <c r="Q468" s="58" t="s">
        <v>2529</v>
      </c>
    </row>
    <row r="469" spans="1:17" ht="12.75" customHeight="1">
      <c r="A469" s="277" t="s">
        <v>1318</v>
      </c>
      <c r="B469" s="277" t="s">
        <v>1912</v>
      </c>
      <c r="C469" s="277" t="s">
        <v>1922</v>
      </c>
      <c r="D469" s="58" t="str">
        <f t="shared" si="94"/>
        <v>Latvia</v>
      </c>
      <c r="E469" s="58">
        <f t="shared" si="96"/>
        <v>2015</v>
      </c>
      <c r="F469" s="58" t="s">
        <v>51</v>
      </c>
      <c r="G469" s="263" t="s">
        <v>653</v>
      </c>
      <c r="H469" s="58" t="s">
        <v>530</v>
      </c>
      <c r="I469" s="58" t="s">
        <v>611</v>
      </c>
      <c r="J469" s="263" t="s">
        <v>1025</v>
      </c>
      <c r="K469" s="58" t="s">
        <v>654</v>
      </c>
      <c r="L469" s="280" t="str">
        <f t="shared" ca="1" si="95"/>
        <v>…</v>
      </c>
      <c r="M469" s="58" t="str">
        <f t="shared" ca="1" si="97"/>
        <v>…</v>
      </c>
      <c r="Q469" s="58" t="s">
        <v>2530</v>
      </c>
    </row>
    <row r="470" spans="1:17" ht="12.75" customHeight="1">
      <c r="A470" s="277" t="s">
        <v>1318</v>
      </c>
      <c r="B470" s="277" t="s">
        <v>3463</v>
      </c>
      <c r="C470" s="277" t="s">
        <v>3471</v>
      </c>
      <c r="D470" s="58" t="str">
        <f t="shared" si="94"/>
        <v>Latvia</v>
      </c>
      <c r="E470" s="58">
        <f t="shared" si="96"/>
        <v>2015</v>
      </c>
      <c r="F470" s="58" t="s">
        <v>54</v>
      </c>
      <c r="G470" s="263" t="s">
        <v>859</v>
      </c>
      <c r="H470" s="58" t="s">
        <v>530</v>
      </c>
      <c r="I470" s="58" t="s">
        <v>611</v>
      </c>
      <c r="J470" s="263" t="s">
        <v>1025</v>
      </c>
      <c r="K470" s="58" t="s">
        <v>757</v>
      </c>
      <c r="L470" s="280" t="str">
        <f t="shared" ca="1" si="95"/>
        <v>…</v>
      </c>
      <c r="M470" s="58" t="str">
        <f t="shared" ca="1" si="97"/>
        <v>…</v>
      </c>
      <c r="Q470" s="58" t="s">
        <v>2531</v>
      </c>
    </row>
    <row r="471" spans="1:17" ht="12.75" customHeight="1">
      <c r="A471" s="277" t="s">
        <v>1318</v>
      </c>
      <c r="B471" s="277" t="s">
        <v>66</v>
      </c>
      <c r="C471" s="277" t="s">
        <v>1486</v>
      </c>
      <c r="D471" s="58" t="str">
        <f t="shared" si="94"/>
        <v>Latvia</v>
      </c>
      <c r="E471" s="58">
        <f t="shared" si="96"/>
        <v>2015</v>
      </c>
      <c r="F471" s="58" t="s">
        <v>55</v>
      </c>
      <c r="G471" s="263" t="s">
        <v>703</v>
      </c>
      <c r="H471" s="58" t="s">
        <v>530</v>
      </c>
      <c r="J471" s="263" t="s">
        <v>1025</v>
      </c>
      <c r="K471" s="58" t="s">
        <v>757</v>
      </c>
      <c r="L471" s="280" t="str">
        <f t="shared" ca="1" si="95"/>
        <v>…</v>
      </c>
      <c r="M471" s="58" t="str">
        <f t="shared" ca="1" si="97"/>
        <v>…</v>
      </c>
      <c r="Q471" s="58" t="s">
        <v>2532</v>
      </c>
    </row>
    <row r="472" spans="1:17" ht="12.75" customHeight="1">
      <c r="A472" s="277" t="s">
        <v>1318</v>
      </c>
      <c r="B472" s="277" t="s">
        <v>1913</v>
      </c>
      <c r="C472" s="277" t="s">
        <v>1923</v>
      </c>
      <c r="D472" s="58" t="str">
        <f t="shared" si="94"/>
        <v>Latvia</v>
      </c>
      <c r="E472" s="58">
        <f t="shared" si="96"/>
        <v>2015</v>
      </c>
      <c r="F472" s="58" t="s">
        <v>57</v>
      </c>
      <c r="G472" s="58" t="s">
        <v>710</v>
      </c>
      <c r="H472" s="58" t="s">
        <v>530</v>
      </c>
      <c r="J472" s="263" t="s">
        <v>1025</v>
      </c>
      <c r="K472" s="58" t="s">
        <v>757</v>
      </c>
      <c r="L472" s="280">
        <f t="shared" ca="1" si="95"/>
        <v>7.28</v>
      </c>
      <c r="M472" s="58" t="str">
        <f t="shared" ca="1" si="97"/>
        <v>…</v>
      </c>
      <c r="Q472" s="58" t="s">
        <v>2533</v>
      </c>
    </row>
    <row r="473" spans="1:17" ht="12.75" customHeight="1">
      <c r="A473" s="277" t="s">
        <v>1318</v>
      </c>
      <c r="B473" s="277" t="s">
        <v>69</v>
      </c>
      <c r="C473" s="277" t="s">
        <v>1490</v>
      </c>
      <c r="D473" s="58" t="str">
        <f t="shared" ref="D473" si="98">H$2</f>
        <v>Latvia</v>
      </c>
      <c r="E473" s="58">
        <f t="shared" si="96"/>
        <v>2015</v>
      </c>
      <c r="F473" s="263" t="s">
        <v>3477</v>
      </c>
      <c r="G473" s="263" t="s">
        <v>3276</v>
      </c>
      <c r="H473" s="58" t="s">
        <v>530</v>
      </c>
      <c r="J473" s="263" t="s">
        <v>1025</v>
      </c>
      <c r="K473" s="58" t="s">
        <v>757</v>
      </c>
      <c r="L473" s="280" t="str">
        <f t="shared" ref="L473" ca="1" si="99">IF(ISNUMBER(INDIRECT("'"&amp;A473&amp;"'!"&amp;B473)),INDIRECT("'"&amp;A473&amp;"'!"&amp;B473),"…")</f>
        <v>…</v>
      </c>
      <c r="M473" s="58" t="str">
        <f t="shared" ref="M473" ca="1" si="100">IF(OR(INDIRECT("'"&amp;A473&amp;"'!"&amp;C473)="A",INDIRECT("'"&amp;A473&amp;"'!"&amp;C473)="B",INDIRECT("'"&amp;A473&amp;"'!"&amp;C473)="C",INDIRECT("'"&amp;A473&amp;"'!"&amp;C473)="D",INDIRECT("'"&amp;A473&amp;"'!"&amp;C473)="O"),
INDIRECT("'"&amp;A473&amp;"'!"&amp;C473),"…")</f>
        <v>…</v>
      </c>
      <c r="Q473" s="263" t="s">
        <v>3478</v>
      </c>
    </row>
    <row r="474" spans="1:17" ht="12.75" customHeight="1">
      <c r="A474" s="277" t="s">
        <v>1318</v>
      </c>
      <c r="B474" s="277" t="s">
        <v>1914</v>
      </c>
      <c r="C474" s="277" t="s">
        <v>1924</v>
      </c>
      <c r="D474" s="58" t="str">
        <f t="shared" si="94"/>
        <v>Latvia</v>
      </c>
      <c r="E474" s="58">
        <f t="shared" si="96"/>
        <v>2015</v>
      </c>
      <c r="F474" s="58" t="s">
        <v>60</v>
      </c>
      <c r="G474" s="263" t="s">
        <v>1111</v>
      </c>
      <c r="H474" s="58" t="s">
        <v>530</v>
      </c>
      <c r="J474" s="263" t="s">
        <v>1025</v>
      </c>
      <c r="K474" s="58" t="s">
        <v>654</v>
      </c>
      <c r="L474" s="280" t="str">
        <f t="shared" ca="1" si="95"/>
        <v>…</v>
      </c>
      <c r="M474" s="58" t="str">
        <f t="shared" ca="1" si="97"/>
        <v>…</v>
      </c>
      <c r="Q474" s="58" t="s">
        <v>2534</v>
      </c>
    </row>
    <row r="475" spans="1:17">
      <c r="A475" s="277" t="s">
        <v>1318</v>
      </c>
      <c r="B475" s="277" t="s">
        <v>3464</v>
      </c>
      <c r="C475" s="277" t="s">
        <v>3472</v>
      </c>
      <c r="D475" s="58" t="str">
        <f t="shared" si="94"/>
        <v>Latvia</v>
      </c>
      <c r="E475" s="58">
        <f t="shared" si="96"/>
        <v>2015</v>
      </c>
      <c r="F475" s="58" t="s">
        <v>61</v>
      </c>
      <c r="G475" s="58" t="s">
        <v>735</v>
      </c>
      <c r="H475" s="58" t="s">
        <v>530</v>
      </c>
      <c r="J475" s="263" t="s">
        <v>1025</v>
      </c>
      <c r="K475" s="58" t="s">
        <v>654</v>
      </c>
      <c r="L475" s="280" t="str">
        <f t="shared" ca="1" si="95"/>
        <v>…</v>
      </c>
      <c r="M475" s="58" t="str">
        <f t="shared" ca="1" si="97"/>
        <v>…</v>
      </c>
      <c r="Q475" s="58" t="s">
        <v>2535</v>
      </c>
    </row>
    <row r="476" spans="1:17" ht="12.75" customHeight="1">
      <c r="A476" s="277" t="s">
        <v>1318</v>
      </c>
      <c r="B476" s="277" t="s">
        <v>3465</v>
      </c>
      <c r="C476" s="277" t="s">
        <v>3473</v>
      </c>
      <c r="D476" s="58" t="str">
        <f t="shared" si="94"/>
        <v>Latvia</v>
      </c>
      <c r="E476" s="58">
        <f t="shared" si="96"/>
        <v>2015</v>
      </c>
      <c r="F476" s="58" t="s">
        <v>63</v>
      </c>
      <c r="G476" s="58" t="s">
        <v>667</v>
      </c>
      <c r="H476" s="58" t="s">
        <v>530</v>
      </c>
      <c r="I476" s="263" t="s">
        <v>557</v>
      </c>
      <c r="J476" s="263" t="s">
        <v>1025</v>
      </c>
      <c r="K476" s="58" t="s">
        <v>757</v>
      </c>
      <c r="L476" s="280" t="str">
        <f t="shared" ca="1" si="95"/>
        <v>…</v>
      </c>
      <c r="M476" s="58" t="str">
        <f t="shared" ca="1" si="97"/>
        <v>…</v>
      </c>
      <c r="Q476" s="58" t="s">
        <v>2536</v>
      </c>
    </row>
    <row r="477" spans="1:17" ht="12.75" customHeight="1">
      <c r="A477" s="277" t="s">
        <v>1318</v>
      </c>
      <c r="B477" s="277" t="s">
        <v>3466</v>
      </c>
      <c r="C477" s="277" t="s">
        <v>3474</v>
      </c>
      <c r="D477" s="58" t="str">
        <f t="shared" si="94"/>
        <v>Latvia</v>
      </c>
      <c r="E477" s="58">
        <f t="shared" si="96"/>
        <v>2015</v>
      </c>
      <c r="F477" s="58" t="s">
        <v>64</v>
      </c>
      <c r="G477" s="263" t="s">
        <v>677</v>
      </c>
      <c r="H477" s="58" t="s">
        <v>530</v>
      </c>
      <c r="I477" s="263" t="s">
        <v>557</v>
      </c>
      <c r="J477" s="263" t="s">
        <v>1025</v>
      </c>
      <c r="K477" s="58" t="s">
        <v>757</v>
      </c>
      <c r="L477" s="280" t="str">
        <f t="shared" ca="1" si="95"/>
        <v>…</v>
      </c>
      <c r="M477" s="58" t="str">
        <f t="shared" ca="1" si="97"/>
        <v>…</v>
      </c>
      <c r="Q477" s="58" t="s">
        <v>2537</v>
      </c>
    </row>
    <row r="478" spans="1:17" ht="12.75" customHeight="1">
      <c r="A478" s="277" t="s">
        <v>1318</v>
      </c>
      <c r="B478" s="277" t="s">
        <v>3467</v>
      </c>
      <c r="C478" s="277" t="s">
        <v>3475</v>
      </c>
      <c r="D478" s="58" t="str">
        <f t="shared" si="94"/>
        <v>Latvia</v>
      </c>
      <c r="E478" s="58">
        <f t="shared" si="96"/>
        <v>2015</v>
      </c>
      <c r="F478" s="58" t="s">
        <v>67</v>
      </c>
      <c r="G478" s="263" t="s">
        <v>782</v>
      </c>
      <c r="H478" s="58" t="s">
        <v>530</v>
      </c>
      <c r="I478" s="263" t="s">
        <v>557</v>
      </c>
      <c r="J478" s="263" t="s">
        <v>1025</v>
      </c>
      <c r="K478" s="58" t="s">
        <v>757</v>
      </c>
      <c r="L478" s="280" t="str">
        <f t="shared" ca="1" si="95"/>
        <v>…</v>
      </c>
      <c r="M478" s="58" t="str">
        <f t="shared" ca="1" si="97"/>
        <v>…</v>
      </c>
      <c r="Q478" s="58" t="s">
        <v>2538</v>
      </c>
    </row>
    <row r="479" spans="1:17" ht="12.75" customHeight="1">
      <c r="A479" s="277" t="s">
        <v>1318</v>
      </c>
      <c r="B479" s="277" t="s">
        <v>3468</v>
      </c>
      <c r="C479" s="277" t="s">
        <v>3476</v>
      </c>
      <c r="D479" s="58" t="str">
        <f t="shared" si="94"/>
        <v>Latvia</v>
      </c>
      <c r="E479" s="58">
        <f t="shared" si="96"/>
        <v>2015</v>
      </c>
      <c r="F479" s="58" t="s">
        <v>70</v>
      </c>
      <c r="G479" s="263" t="s">
        <v>690</v>
      </c>
      <c r="H479" s="58" t="s">
        <v>530</v>
      </c>
      <c r="I479" s="58" t="s">
        <v>691</v>
      </c>
      <c r="J479" s="263" t="s">
        <v>1025</v>
      </c>
      <c r="K479" s="58" t="s">
        <v>757</v>
      </c>
      <c r="L479" s="280" t="str">
        <f t="shared" ca="1" si="95"/>
        <v>…</v>
      </c>
      <c r="M479" s="58" t="str">
        <f t="shared" ca="1" si="97"/>
        <v>…</v>
      </c>
      <c r="Q479" s="58" t="s">
        <v>2539</v>
      </c>
    </row>
    <row r="480" spans="1:17" ht="14.5">
      <c r="A480" s="277" t="s">
        <v>1318</v>
      </c>
      <c r="B480" s="277" t="s">
        <v>1458</v>
      </c>
      <c r="C480" s="277" t="s">
        <v>1635</v>
      </c>
      <c r="D480" s="58" t="str">
        <f t="shared" si="69"/>
        <v>Latvia</v>
      </c>
      <c r="E480" s="58">
        <f t="shared" si="66"/>
        <v>2015</v>
      </c>
      <c r="F480" s="1169" t="s">
        <v>2645</v>
      </c>
      <c r="G480" s="263" t="s">
        <v>756</v>
      </c>
      <c r="H480" s="58" t="s">
        <v>530</v>
      </c>
      <c r="I480" s="58" t="s">
        <v>1322</v>
      </c>
      <c r="J480" s="284" t="s">
        <v>1172</v>
      </c>
      <c r="K480" s="58" t="s">
        <v>757</v>
      </c>
      <c r="L480" s="280" t="str">
        <f ca="1">IF(ISNUMBER(INDIRECT("'"&amp;A480&amp;"'!"&amp;B480)),INDIRECT("'"&amp;A480&amp;"'!"&amp;B480),"…")</f>
        <v>…</v>
      </c>
      <c r="M480" s="58" t="str">
        <f ca="1">IF(OR(INDIRECT("'"&amp;A480&amp;"'!"&amp;C480)="A",INDIRECT("'"&amp;A480&amp;"'!"&amp;C480)="B",INDIRECT("'"&amp;A480&amp;"'!"&amp;C480)="C",INDIRECT("'"&amp;A480&amp;"'!"&amp;C480)="D",INDIRECT("'"&amp;A480&amp;"'!"&amp;C480)="O"),
INDIRECT("'"&amp;A480&amp;"'!"&amp;C480),"…")</f>
        <v>…</v>
      </c>
      <c r="Q480" s="263" t="s">
        <v>3610</v>
      </c>
    </row>
    <row r="481" spans="1:17" ht="12.75" customHeight="1">
      <c r="A481" s="277" t="s">
        <v>1318</v>
      </c>
      <c r="B481" s="277" t="s">
        <v>1462</v>
      </c>
      <c r="C481" s="277" t="s">
        <v>1636</v>
      </c>
      <c r="D481" s="58" t="str">
        <f t="shared" si="69"/>
        <v>Latvia</v>
      </c>
      <c r="E481" s="58">
        <f t="shared" si="66"/>
        <v>2015</v>
      </c>
      <c r="F481" s="437" t="s">
        <v>2646</v>
      </c>
      <c r="G481" s="263" t="s">
        <v>756</v>
      </c>
      <c r="H481" s="58" t="s">
        <v>530</v>
      </c>
      <c r="I481" s="58" t="s">
        <v>1397</v>
      </c>
      <c r="J481" s="284" t="s">
        <v>1172</v>
      </c>
      <c r="K481" s="58" t="s">
        <v>757</v>
      </c>
      <c r="L481" s="280" t="str">
        <f ca="1">IF(ISNUMBER(INDIRECT("'"&amp;A481&amp;"'!"&amp;B481)),INDIRECT("'"&amp;A481&amp;"'!"&amp;B481),"…")</f>
        <v>…</v>
      </c>
      <c r="M481" s="58" t="str">
        <f t="shared" ref="M481:M483" ca="1" si="101">IF(OR(INDIRECT("'"&amp;A481&amp;"'!"&amp;C481)="A",INDIRECT("'"&amp;A481&amp;"'!"&amp;C481)="B",INDIRECT("'"&amp;A481&amp;"'!"&amp;C481)="C",INDIRECT("'"&amp;A481&amp;"'!"&amp;C481)="D",INDIRECT("'"&amp;A481&amp;"'!"&amp;C481)="O"),
INDIRECT("'"&amp;A481&amp;"'!"&amp;C481),"…")</f>
        <v>…</v>
      </c>
      <c r="Q481" s="263" t="s">
        <v>3611</v>
      </c>
    </row>
    <row r="482" spans="1:17" ht="12.75" customHeight="1">
      <c r="A482" s="277" t="s">
        <v>1318</v>
      </c>
      <c r="B482" s="277" t="s">
        <v>1466</v>
      </c>
      <c r="C482" s="277" t="s">
        <v>1637</v>
      </c>
      <c r="D482" s="58" t="str">
        <f t="shared" si="69"/>
        <v>Latvia</v>
      </c>
      <c r="E482" s="58">
        <f t="shared" si="66"/>
        <v>2015</v>
      </c>
      <c r="F482" s="437" t="s">
        <v>2647</v>
      </c>
      <c r="G482" s="263" t="s">
        <v>756</v>
      </c>
      <c r="H482" s="58" t="s">
        <v>530</v>
      </c>
      <c r="I482" s="58" t="s">
        <v>1397</v>
      </c>
      <c r="J482" s="284" t="s">
        <v>1172</v>
      </c>
      <c r="K482" s="58" t="s">
        <v>757</v>
      </c>
      <c r="L482" s="280" t="str">
        <f ca="1">IF(ISNUMBER(INDIRECT("'"&amp;A482&amp;"'!"&amp;B482)),INDIRECT("'"&amp;A482&amp;"'!"&amp;B482),"…")</f>
        <v>…</v>
      </c>
      <c r="M482" s="58" t="str">
        <f t="shared" ca="1" si="101"/>
        <v>…</v>
      </c>
      <c r="Q482" s="263" t="s">
        <v>3612</v>
      </c>
    </row>
    <row r="483" spans="1:17" ht="12.75" customHeight="1">
      <c r="A483" s="277" t="s">
        <v>1318</v>
      </c>
      <c r="B483" s="277" t="s">
        <v>1470</v>
      </c>
      <c r="C483" s="277" t="s">
        <v>1638</v>
      </c>
      <c r="D483" s="58" t="str">
        <f t="shared" si="69"/>
        <v>Latvia</v>
      </c>
      <c r="E483" s="58">
        <f t="shared" si="66"/>
        <v>2015</v>
      </c>
      <c r="F483" s="437" t="s">
        <v>2648</v>
      </c>
      <c r="G483" s="263" t="s">
        <v>756</v>
      </c>
      <c r="H483" s="58" t="s">
        <v>530</v>
      </c>
      <c r="I483" s="58" t="s">
        <v>1397</v>
      </c>
      <c r="J483" s="284" t="s">
        <v>1172</v>
      </c>
      <c r="K483" s="58" t="s">
        <v>757</v>
      </c>
      <c r="L483" s="280" t="str">
        <f ca="1">IF(ISNUMBER(INDIRECT("'"&amp;A483&amp;"'!"&amp;B483)),INDIRECT("'"&amp;A483&amp;"'!"&amp;B483),"…")</f>
        <v>…</v>
      </c>
      <c r="M483" s="58" t="str">
        <f t="shared" ca="1" si="101"/>
        <v>…</v>
      </c>
      <c r="Q483" s="263" t="s">
        <v>3613</v>
      </c>
    </row>
    <row r="484" spans="1:17" ht="12.75" customHeight="1">
      <c r="A484" s="277" t="s">
        <v>1318</v>
      </c>
      <c r="B484" s="277" t="s">
        <v>1925</v>
      </c>
      <c r="C484" s="277" t="s">
        <v>2079</v>
      </c>
      <c r="D484" s="58" t="str">
        <f t="shared" ref="D484:D496" si="102">H$2</f>
        <v>Latvia</v>
      </c>
      <c r="E484" s="58">
        <f t="shared" si="66"/>
        <v>2015</v>
      </c>
      <c r="F484" s="437" t="s">
        <v>2649</v>
      </c>
      <c r="G484" s="58" t="s">
        <v>756</v>
      </c>
      <c r="H484" s="58" t="s">
        <v>530</v>
      </c>
      <c r="J484" s="284" t="s">
        <v>1172</v>
      </c>
      <c r="K484" s="58" t="s">
        <v>757</v>
      </c>
      <c r="L484" s="280" t="str">
        <f t="shared" ref="L484:L500" ca="1" si="103">IF(ISNUMBER(INDIRECT("'"&amp;A484&amp;"'!"&amp;B484)),INDIRECT("'"&amp;A484&amp;"'!"&amp;B484),"…")</f>
        <v>…</v>
      </c>
      <c r="M484" s="58" t="str">
        <f t="shared" ref="M484:M500" ca="1" si="104">IF(OR(INDIRECT("'"&amp;A484&amp;"'!"&amp;C484)="A",INDIRECT("'"&amp;A484&amp;"'!"&amp;C484)="B",INDIRECT("'"&amp;A484&amp;"'!"&amp;C484)="C",INDIRECT("'"&amp;A484&amp;"'!"&amp;C484)="D",INDIRECT("'"&amp;A484&amp;"'!"&amp;C484)="O"),
INDIRECT("'"&amp;A484&amp;"'!"&amp;C484),"…")</f>
        <v>…</v>
      </c>
      <c r="Q484" s="263" t="s">
        <v>3614</v>
      </c>
    </row>
    <row r="485" spans="1:17" ht="12.75" customHeight="1">
      <c r="A485" s="277" t="s">
        <v>1318</v>
      </c>
      <c r="B485" s="277" t="s">
        <v>3577</v>
      </c>
      <c r="C485" s="277" t="s">
        <v>2377</v>
      </c>
      <c r="D485" s="58" t="str">
        <f t="shared" si="102"/>
        <v>Latvia</v>
      </c>
      <c r="E485" s="58">
        <f t="shared" si="66"/>
        <v>2015</v>
      </c>
      <c r="F485" s="437" t="s">
        <v>2650</v>
      </c>
      <c r="G485" s="58" t="s">
        <v>610</v>
      </c>
      <c r="H485" s="58" t="s">
        <v>530</v>
      </c>
      <c r="I485" s="58" t="s">
        <v>611</v>
      </c>
      <c r="J485" s="284" t="s">
        <v>1172</v>
      </c>
      <c r="K485" s="58" t="s">
        <v>757</v>
      </c>
      <c r="L485" s="280" t="str">
        <f t="shared" ca="1" si="103"/>
        <v>…</v>
      </c>
      <c r="M485" s="58" t="str">
        <f t="shared" ca="1" si="104"/>
        <v>…</v>
      </c>
      <c r="Q485" s="58" t="s">
        <v>3615</v>
      </c>
    </row>
    <row r="486" spans="1:17" ht="12.75" customHeight="1">
      <c r="A486" s="277" t="s">
        <v>1318</v>
      </c>
      <c r="B486" s="277" t="s">
        <v>1926</v>
      </c>
      <c r="C486" s="277" t="s">
        <v>1639</v>
      </c>
      <c r="D486" s="58" t="str">
        <f t="shared" si="102"/>
        <v>Latvia</v>
      </c>
      <c r="E486" s="58">
        <f t="shared" si="66"/>
        <v>2015</v>
      </c>
      <c r="F486" s="437" t="s">
        <v>2651</v>
      </c>
      <c r="G486" s="58" t="s">
        <v>623</v>
      </c>
      <c r="H486" s="58" t="s">
        <v>530</v>
      </c>
      <c r="I486" s="58" t="s">
        <v>611</v>
      </c>
      <c r="J486" s="284" t="s">
        <v>1172</v>
      </c>
      <c r="K486" s="58" t="s">
        <v>757</v>
      </c>
      <c r="L486" s="280" t="str">
        <f t="shared" ca="1" si="103"/>
        <v>…</v>
      </c>
      <c r="M486" s="58" t="str">
        <f t="shared" ca="1" si="104"/>
        <v>…</v>
      </c>
      <c r="Q486" s="58" t="s">
        <v>3616</v>
      </c>
    </row>
    <row r="487" spans="1:17" ht="12.75" customHeight="1">
      <c r="A487" s="277" t="s">
        <v>1318</v>
      </c>
      <c r="B487" s="277" t="s">
        <v>1477</v>
      </c>
      <c r="C487" s="277" t="s">
        <v>1640</v>
      </c>
      <c r="D487" s="58" t="str">
        <f t="shared" si="102"/>
        <v>Latvia</v>
      </c>
      <c r="E487" s="58">
        <f t="shared" si="66"/>
        <v>2015</v>
      </c>
      <c r="F487" s="437" t="s">
        <v>2652</v>
      </c>
      <c r="G487" s="58" t="s">
        <v>635</v>
      </c>
      <c r="H487" s="58" t="s">
        <v>530</v>
      </c>
      <c r="I487" s="58" t="s">
        <v>611</v>
      </c>
      <c r="J487" s="284" t="s">
        <v>1172</v>
      </c>
      <c r="K487" s="58" t="s">
        <v>757</v>
      </c>
      <c r="L487" s="280" t="str">
        <f t="shared" ca="1" si="103"/>
        <v>…</v>
      </c>
      <c r="M487" s="58" t="str">
        <f t="shared" ca="1" si="104"/>
        <v>…</v>
      </c>
      <c r="Q487" s="58" t="s">
        <v>3617</v>
      </c>
    </row>
    <row r="488" spans="1:17" ht="12.75" customHeight="1">
      <c r="A488" s="277" t="s">
        <v>1318</v>
      </c>
      <c r="B488" s="277" t="s">
        <v>3578</v>
      </c>
      <c r="C488" s="277" t="s">
        <v>3223</v>
      </c>
      <c r="D488" s="58" t="str">
        <f t="shared" si="102"/>
        <v>Latvia</v>
      </c>
      <c r="E488" s="58">
        <f t="shared" si="66"/>
        <v>2015</v>
      </c>
      <c r="F488" s="437" t="s">
        <v>2653</v>
      </c>
      <c r="G488" s="58" t="s">
        <v>775</v>
      </c>
      <c r="H488" s="58" t="s">
        <v>530</v>
      </c>
      <c r="I488" s="58" t="s">
        <v>611</v>
      </c>
      <c r="J488" s="284" t="s">
        <v>1172</v>
      </c>
      <c r="K488" s="58" t="s">
        <v>757</v>
      </c>
      <c r="L488" s="280" t="str">
        <f t="shared" ca="1" si="103"/>
        <v>…</v>
      </c>
      <c r="M488" s="58" t="str">
        <f t="shared" ca="1" si="104"/>
        <v>…</v>
      </c>
      <c r="Q488" s="58" t="s">
        <v>3618</v>
      </c>
    </row>
    <row r="489" spans="1:17" ht="12" customHeight="1">
      <c r="A489" s="277" t="s">
        <v>1318</v>
      </c>
      <c r="B489" s="277" t="s">
        <v>1927</v>
      </c>
      <c r="C489" s="277" t="s">
        <v>1641</v>
      </c>
      <c r="D489" s="58" t="str">
        <f t="shared" si="102"/>
        <v>Latvia</v>
      </c>
      <c r="E489" s="58">
        <f t="shared" si="66"/>
        <v>2015</v>
      </c>
      <c r="F489" s="437" t="s">
        <v>2654</v>
      </c>
      <c r="G489" s="58" t="s">
        <v>648</v>
      </c>
      <c r="H489" s="58" t="s">
        <v>530</v>
      </c>
      <c r="I489" s="58" t="s">
        <v>611</v>
      </c>
      <c r="J489" s="284" t="s">
        <v>1172</v>
      </c>
      <c r="K489" s="58" t="s">
        <v>757</v>
      </c>
      <c r="L489" s="280" t="str">
        <f t="shared" ca="1" si="103"/>
        <v>…</v>
      </c>
      <c r="M489" s="58" t="str">
        <f t="shared" ca="1" si="104"/>
        <v>…</v>
      </c>
      <c r="Q489" s="58" t="s">
        <v>3619</v>
      </c>
    </row>
    <row r="490" spans="1:17" ht="12.75" customHeight="1">
      <c r="A490" s="277" t="s">
        <v>1318</v>
      </c>
      <c r="B490" s="277" t="s">
        <v>1928</v>
      </c>
      <c r="C490" s="277" t="s">
        <v>2080</v>
      </c>
      <c r="D490" s="58" t="str">
        <f t="shared" si="102"/>
        <v>Latvia</v>
      </c>
      <c r="E490" s="58">
        <f t="shared" si="66"/>
        <v>2015</v>
      </c>
      <c r="F490" s="437" t="s">
        <v>2655</v>
      </c>
      <c r="G490" s="58" t="s">
        <v>653</v>
      </c>
      <c r="H490" s="58" t="s">
        <v>530</v>
      </c>
      <c r="I490" s="58" t="s">
        <v>611</v>
      </c>
      <c r="J490" s="284" t="s">
        <v>1172</v>
      </c>
      <c r="K490" s="58" t="s">
        <v>654</v>
      </c>
      <c r="L490" s="280" t="str">
        <f t="shared" ca="1" si="103"/>
        <v>…</v>
      </c>
      <c r="M490" s="58" t="str">
        <f t="shared" ca="1" si="104"/>
        <v>…</v>
      </c>
      <c r="Q490" s="58" t="s">
        <v>3620</v>
      </c>
    </row>
    <row r="491" spans="1:17" ht="12.75" customHeight="1">
      <c r="A491" s="277" t="s">
        <v>1318</v>
      </c>
      <c r="B491" s="277" t="s">
        <v>3579</v>
      </c>
      <c r="C491" s="277" t="s">
        <v>1642</v>
      </c>
      <c r="D491" s="58" t="str">
        <f t="shared" si="102"/>
        <v>Latvia</v>
      </c>
      <c r="E491" s="58">
        <f t="shared" si="66"/>
        <v>2015</v>
      </c>
      <c r="F491" s="437" t="s">
        <v>2656</v>
      </c>
      <c r="G491" s="58" t="s">
        <v>859</v>
      </c>
      <c r="H491" s="58" t="s">
        <v>530</v>
      </c>
      <c r="I491" s="58" t="s">
        <v>611</v>
      </c>
      <c r="J491" s="284" t="s">
        <v>1172</v>
      </c>
      <c r="K491" s="58" t="s">
        <v>757</v>
      </c>
      <c r="L491" s="280" t="str">
        <f t="shared" ca="1" si="103"/>
        <v>…</v>
      </c>
      <c r="M491" s="58" t="str">
        <f t="shared" ca="1" si="104"/>
        <v>…</v>
      </c>
      <c r="Q491" s="58" t="s">
        <v>3621</v>
      </c>
    </row>
    <row r="492" spans="1:17" ht="12.75" customHeight="1">
      <c r="A492" s="277" t="s">
        <v>1318</v>
      </c>
      <c r="B492" s="277" t="s">
        <v>1487</v>
      </c>
      <c r="C492" s="277" t="s">
        <v>1643</v>
      </c>
      <c r="D492" s="58" t="str">
        <f t="shared" si="102"/>
        <v>Latvia</v>
      </c>
      <c r="E492" s="58">
        <f t="shared" si="66"/>
        <v>2015</v>
      </c>
      <c r="F492" s="437" t="s">
        <v>2657</v>
      </c>
      <c r="G492" s="58" t="s">
        <v>703</v>
      </c>
      <c r="H492" s="58" t="s">
        <v>530</v>
      </c>
      <c r="J492" s="284" t="s">
        <v>1172</v>
      </c>
      <c r="K492" s="58" t="s">
        <v>757</v>
      </c>
      <c r="L492" s="280" t="str">
        <f t="shared" ca="1" si="103"/>
        <v>…</v>
      </c>
      <c r="M492" s="58" t="str">
        <f t="shared" ca="1" si="104"/>
        <v>…</v>
      </c>
      <c r="Q492" s="58" t="s">
        <v>3622</v>
      </c>
    </row>
    <row r="493" spans="1:17" ht="12.75" customHeight="1">
      <c r="A493" s="277" t="s">
        <v>1318</v>
      </c>
      <c r="B493" s="277" t="s">
        <v>1929</v>
      </c>
      <c r="C493" s="277" t="s">
        <v>2081</v>
      </c>
      <c r="D493" s="58" t="str">
        <f t="shared" si="102"/>
        <v>Latvia</v>
      </c>
      <c r="E493" s="58">
        <f t="shared" si="66"/>
        <v>2015</v>
      </c>
      <c r="F493" s="437" t="s">
        <v>2658</v>
      </c>
      <c r="G493" s="58" t="s">
        <v>710</v>
      </c>
      <c r="H493" s="58" t="s">
        <v>530</v>
      </c>
      <c r="J493" s="284" t="s">
        <v>1172</v>
      </c>
      <c r="K493" s="58" t="s">
        <v>757</v>
      </c>
      <c r="L493" s="280" t="str">
        <f t="shared" ca="1" si="103"/>
        <v>…</v>
      </c>
      <c r="M493" s="58" t="str">
        <f t="shared" ca="1" si="104"/>
        <v>…</v>
      </c>
      <c r="Q493" s="58" t="s">
        <v>3623</v>
      </c>
    </row>
    <row r="494" spans="1:17" ht="12.75" customHeight="1">
      <c r="A494" s="277" t="s">
        <v>1318</v>
      </c>
      <c r="B494" s="277" t="s">
        <v>1491</v>
      </c>
      <c r="C494" s="277" t="s">
        <v>1644</v>
      </c>
      <c r="D494" s="58" t="str">
        <f t="shared" ref="D494" si="105">H$2</f>
        <v>Latvia</v>
      </c>
      <c r="E494" s="58">
        <f t="shared" si="66"/>
        <v>2015</v>
      </c>
      <c r="F494" s="1168" t="s">
        <v>3590</v>
      </c>
      <c r="G494" s="263" t="s">
        <v>3276</v>
      </c>
      <c r="H494" s="58" t="s">
        <v>530</v>
      </c>
      <c r="J494" s="284" t="s">
        <v>1172</v>
      </c>
      <c r="K494" s="58" t="s">
        <v>757</v>
      </c>
      <c r="L494" s="280" t="str">
        <f t="shared" ref="L494" ca="1" si="106">IF(ISNUMBER(INDIRECT("'"&amp;A494&amp;"'!"&amp;B494)),INDIRECT("'"&amp;A494&amp;"'!"&amp;B494),"…")</f>
        <v>…</v>
      </c>
      <c r="M494" s="58" t="str">
        <f t="shared" ref="M494" ca="1" si="107">IF(OR(INDIRECT("'"&amp;A494&amp;"'!"&amp;C494)="A",INDIRECT("'"&amp;A494&amp;"'!"&amp;C494)="B",INDIRECT("'"&amp;A494&amp;"'!"&amp;C494)="C",INDIRECT("'"&amp;A494&amp;"'!"&amp;C494)="D",INDIRECT("'"&amp;A494&amp;"'!"&amp;C494)="O"),
INDIRECT("'"&amp;A494&amp;"'!"&amp;C494),"…")</f>
        <v>…</v>
      </c>
      <c r="Q494" s="263" t="s">
        <v>3624</v>
      </c>
    </row>
    <row r="495" spans="1:17" ht="12.75" customHeight="1">
      <c r="A495" s="277" t="s">
        <v>1318</v>
      </c>
      <c r="B495" s="277" t="s">
        <v>1930</v>
      </c>
      <c r="C495" s="277" t="s">
        <v>2082</v>
      </c>
      <c r="D495" s="58" t="str">
        <f t="shared" si="102"/>
        <v>Latvia</v>
      </c>
      <c r="E495" s="58">
        <f t="shared" si="66"/>
        <v>2015</v>
      </c>
      <c r="F495" s="437" t="s">
        <v>2659</v>
      </c>
      <c r="G495" s="58" t="s">
        <v>1111</v>
      </c>
      <c r="H495" s="58" t="s">
        <v>530</v>
      </c>
      <c r="J495" s="284" t="s">
        <v>1172</v>
      </c>
      <c r="K495" s="58" t="s">
        <v>654</v>
      </c>
      <c r="L495" s="280" t="str">
        <f t="shared" ca="1" si="103"/>
        <v>…</v>
      </c>
      <c r="M495" s="58" t="str">
        <f t="shared" ca="1" si="104"/>
        <v>…</v>
      </c>
      <c r="Q495" s="58" t="s">
        <v>3625</v>
      </c>
    </row>
    <row r="496" spans="1:17" ht="12.75" customHeight="1">
      <c r="A496" s="277" t="s">
        <v>1318</v>
      </c>
      <c r="B496" s="277" t="s">
        <v>3580</v>
      </c>
      <c r="C496" s="277" t="s">
        <v>3585</v>
      </c>
      <c r="D496" s="58" t="str">
        <f t="shared" si="102"/>
        <v>Latvia</v>
      </c>
      <c r="E496" s="58">
        <f t="shared" si="66"/>
        <v>2015</v>
      </c>
      <c r="F496" s="437" t="s">
        <v>2660</v>
      </c>
      <c r="G496" s="58" t="s">
        <v>735</v>
      </c>
      <c r="H496" s="58" t="s">
        <v>530</v>
      </c>
      <c r="J496" s="284" t="s">
        <v>1172</v>
      </c>
      <c r="K496" s="58" t="s">
        <v>654</v>
      </c>
      <c r="L496" s="280" t="str">
        <f t="shared" ca="1" si="103"/>
        <v>…</v>
      </c>
      <c r="M496" s="58" t="str">
        <f t="shared" ca="1" si="104"/>
        <v>…</v>
      </c>
      <c r="Q496" s="58" t="s">
        <v>3626</v>
      </c>
    </row>
    <row r="497" spans="1:17" ht="12.75" customHeight="1">
      <c r="A497" s="277" t="s">
        <v>1318</v>
      </c>
      <c r="B497" s="277" t="s">
        <v>3581</v>
      </c>
      <c r="C497" s="277" t="s">
        <v>3586</v>
      </c>
      <c r="D497" s="58" t="str">
        <f>H$2</f>
        <v>Latvia</v>
      </c>
      <c r="E497" s="58">
        <f t="shared" ref="E497:E640" si="108">$H$3</f>
        <v>2015</v>
      </c>
      <c r="F497" s="437" t="s">
        <v>2661</v>
      </c>
      <c r="G497" s="58" t="s">
        <v>667</v>
      </c>
      <c r="H497" s="58" t="s">
        <v>530</v>
      </c>
      <c r="I497" s="58" t="s">
        <v>557</v>
      </c>
      <c r="J497" s="284" t="s">
        <v>1172</v>
      </c>
      <c r="K497" s="58" t="s">
        <v>757</v>
      </c>
      <c r="L497" s="280" t="str">
        <f t="shared" ca="1" si="103"/>
        <v>…</v>
      </c>
      <c r="M497" s="58" t="str">
        <f t="shared" ca="1" si="104"/>
        <v>…</v>
      </c>
      <c r="Q497" s="58" t="s">
        <v>3627</v>
      </c>
    </row>
    <row r="498" spans="1:17" ht="12.75" customHeight="1">
      <c r="A498" s="277" t="s">
        <v>1318</v>
      </c>
      <c r="B498" s="277" t="s">
        <v>3582</v>
      </c>
      <c r="C498" s="277" t="s">
        <v>3587</v>
      </c>
      <c r="D498" s="58" t="str">
        <f t="shared" ref="D498:D636" si="109">H$2</f>
        <v>Latvia</v>
      </c>
      <c r="E498" s="58">
        <f t="shared" si="108"/>
        <v>2015</v>
      </c>
      <c r="F498" s="437" t="s">
        <v>2662</v>
      </c>
      <c r="G498" s="58" t="s">
        <v>677</v>
      </c>
      <c r="H498" s="58" t="s">
        <v>530</v>
      </c>
      <c r="I498" s="58" t="s">
        <v>557</v>
      </c>
      <c r="J498" s="284" t="s">
        <v>1172</v>
      </c>
      <c r="K498" s="58" t="s">
        <v>757</v>
      </c>
      <c r="L498" s="280" t="str">
        <f t="shared" ca="1" si="103"/>
        <v>…</v>
      </c>
      <c r="M498" s="58" t="str">
        <f t="shared" ca="1" si="104"/>
        <v>…</v>
      </c>
      <c r="Q498" s="58" t="s">
        <v>3628</v>
      </c>
    </row>
    <row r="499" spans="1:17" ht="12.75" customHeight="1">
      <c r="A499" s="277" t="s">
        <v>1318</v>
      </c>
      <c r="B499" s="277" t="s">
        <v>3583</v>
      </c>
      <c r="C499" s="277" t="s">
        <v>3588</v>
      </c>
      <c r="D499" s="58" t="str">
        <f t="shared" si="109"/>
        <v>Latvia</v>
      </c>
      <c r="E499" s="58">
        <f t="shared" si="108"/>
        <v>2015</v>
      </c>
      <c r="F499" s="437" t="s">
        <v>2663</v>
      </c>
      <c r="G499" s="58" t="s">
        <v>782</v>
      </c>
      <c r="H499" s="58" t="s">
        <v>530</v>
      </c>
      <c r="I499" s="58" t="s">
        <v>557</v>
      </c>
      <c r="J499" s="284" t="s">
        <v>1172</v>
      </c>
      <c r="K499" s="58" t="s">
        <v>757</v>
      </c>
      <c r="L499" s="280" t="str">
        <f t="shared" ca="1" si="103"/>
        <v>…</v>
      </c>
      <c r="M499" s="58" t="str">
        <f t="shared" ca="1" si="104"/>
        <v>…</v>
      </c>
      <c r="Q499" s="58" t="s">
        <v>3629</v>
      </c>
    </row>
    <row r="500" spans="1:17" ht="14.5">
      <c r="A500" s="277" t="s">
        <v>1318</v>
      </c>
      <c r="B500" s="277" t="s">
        <v>3584</v>
      </c>
      <c r="C500" s="277" t="s">
        <v>3589</v>
      </c>
      <c r="D500" s="58" t="str">
        <f t="shared" si="109"/>
        <v>Latvia</v>
      </c>
      <c r="E500" s="58">
        <f t="shared" si="108"/>
        <v>2015</v>
      </c>
      <c r="F500" s="437" t="s">
        <v>2664</v>
      </c>
      <c r="G500" s="58" t="s">
        <v>690</v>
      </c>
      <c r="H500" s="58" t="s">
        <v>530</v>
      </c>
      <c r="I500" s="58" t="s">
        <v>691</v>
      </c>
      <c r="J500" s="284" t="s">
        <v>1172</v>
      </c>
      <c r="K500" s="58" t="s">
        <v>757</v>
      </c>
      <c r="L500" s="280" t="str">
        <f t="shared" ca="1" si="103"/>
        <v>…</v>
      </c>
      <c r="M500" s="58" t="str">
        <f t="shared" ca="1" si="104"/>
        <v>…</v>
      </c>
      <c r="Q500" s="58" t="s">
        <v>3630</v>
      </c>
    </row>
    <row r="501" spans="1:17" ht="12.75" customHeight="1">
      <c r="A501" s="277" t="s">
        <v>1318</v>
      </c>
      <c r="B501" s="277" t="s">
        <v>79</v>
      </c>
      <c r="C501" s="277" t="s">
        <v>80</v>
      </c>
      <c r="D501" s="58" t="str">
        <f t="shared" ref="D501:D504" si="110">H$2</f>
        <v>Latvia</v>
      </c>
      <c r="E501" s="58">
        <f t="shared" si="8"/>
        <v>2015</v>
      </c>
      <c r="F501" s="263" t="s">
        <v>2305</v>
      </c>
      <c r="G501" s="263" t="s">
        <v>756</v>
      </c>
      <c r="H501" s="58" t="s">
        <v>530</v>
      </c>
      <c r="I501" s="58" t="s">
        <v>1322</v>
      </c>
      <c r="J501" s="263" t="s">
        <v>1448</v>
      </c>
      <c r="K501" s="58" t="s">
        <v>757</v>
      </c>
      <c r="L501" s="280">
        <f t="shared" ref="L501:L502" ca="1" si="111">IF(ISNUMBER(INDIRECT("'"&amp;A501&amp;"'!"&amp;B501)),INDIRECT("'"&amp;A501&amp;"'!"&amp;B501),"…")</f>
        <v>0</v>
      </c>
      <c r="M501" s="58" t="str">
        <f t="shared" ref="M501:M504" ca="1" si="112">IF(OR(INDIRECT("'"&amp;A501&amp;"'!"&amp;C501)="A",INDIRECT("'"&amp;A501&amp;"'!"&amp;C501)="B",INDIRECT("'"&amp;A501&amp;"'!"&amp;C501)="C",INDIRECT("'"&amp;A501&amp;"'!"&amp;C501)="D",INDIRECT("'"&amp;A501&amp;"'!"&amp;C501)="O"),
INDIRECT("'"&amp;A501&amp;"'!"&amp;C501),"…")</f>
        <v>…</v>
      </c>
      <c r="Q501" s="263" t="s">
        <v>3608</v>
      </c>
    </row>
    <row r="502" spans="1:17" ht="12.75" customHeight="1">
      <c r="A502" s="277" t="s">
        <v>1318</v>
      </c>
      <c r="B502" s="277" t="s">
        <v>83</v>
      </c>
      <c r="C502" s="277" t="s">
        <v>84</v>
      </c>
      <c r="D502" s="58" t="str">
        <f t="shared" si="110"/>
        <v>Latvia</v>
      </c>
      <c r="E502" s="58">
        <f t="shared" si="8"/>
        <v>2015</v>
      </c>
      <c r="F502" s="263" t="s">
        <v>1825</v>
      </c>
      <c r="G502" s="263" t="s">
        <v>756</v>
      </c>
      <c r="H502" s="58" t="s">
        <v>530</v>
      </c>
      <c r="I502" s="58" t="s">
        <v>1397</v>
      </c>
      <c r="J502" s="263" t="s">
        <v>1448</v>
      </c>
      <c r="K502" s="58" t="s">
        <v>757</v>
      </c>
      <c r="L502" s="280">
        <f t="shared" ca="1" si="111"/>
        <v>420.16799999999995</v>
      </c>
      <c r="M502" s="58" t="str">
        <f t="shared" ca="1" si="112"/>
        <v>…</v>
      </c>
      <c r="Q502" s="263" t="s">
        <v>3609</v>
      </c>
    </row>
    <row r="503" spans="1:17" ht="12.75" customHeight="1">
      <c r="A503" s="277" t="s">
        <v>1318</v>
      </c>
      <c r="B503" s="277" t="s">
        <v>87</v>
      </c>
      <c r="C503" s="277" t="s">
        <v>88</v>
      </c>
      <c r="D503" s="58" t="str">
        <f t="shared" si="110"/>
        <v>Latvia</v>
      </c>
      <c r="E503" s="58">
        <f t="shared" si="8"/>
        <v>2015</v>
      </c>
      <c r="F503" s="263" t="s">
        <v>2329</v>
      </c>
      <c r="G503" s="263" t="s">
        <v>756</v>
      </c>
      <c r="H503" s="58" t="s">
        <v>530</v>
      </c>
      <c r="I503" s="58" t="s">
        <v>1397</v>
      </c>
      <c r="J503" s="263" t="s">
        <v>1448</v>
      </c>
      <c r="K503" s="58" t="s">
        <v>757</v>
      </c>
      <c r="L503" s="280">
        <f t="shared" ref="L503:L514" ca="1" si="113">IF(ISNUMBER(INDIRECT("'"&amp;A503&amp;"'!"&amp;B503)),INDIRECT("'"&amp;A503&amp;"'!"&amp;B503),"…")</f>
        <v>0</v>
      </c>
      <c r="M503" s="58" t="str">
        <f t="shared" ca="1" si="112"/>
        <v>…</v>
      </c>
      <c r="Q503" s="263" t="s">
        <v>3609</v>
      </c>
    </row>
    <row r="504" spans="1:17" ht="12.75" customHeight="1">
      <c r="A504" s="277" t="s">
        <v>1318</v>
      </c>
      <c r="B504" s="277" t="s">
        <v>91</v>
      </c>
      <c r="C504" s="277" t="s">
        <v>92</v>
      </c>
      <c r="D504" s="58" t="str">
        <f t="shared" si="110"/>
        <v>Latvia</v>
      </c>
      <c r="E504" s="58">
        <f t="shared" si="8"/>
        <v>2015</v>
      </c>
      <c r="F504" s="263" t="s">
        <v>1826</v>
      </c>
      <c r="G504" s="263" t="s">
        <v>756</v>
      </c>
      <c r="H504" s="58" t="s">
        <v>530</v>
      </c>
      <c r="I504" s="58" t="s">
        <v>1397</v>
      </c>
      <c r="J504" s="263" t="s">
        <v>1448</v>
      </c>
      <c r="K504" s="58" t="s">
        <v>757</v>
      </c>
      <c r="L504" s="280">
        <f t="shared" ca="1" si="113"/>
        <v>0</v>
      </c>
      <c r="M504" s="58" t="str">
        <f t="shared" ca="1" si="112"/>
        <v>…</v>
      </c>
      <c r="Q504" s="263" t="s">
        <v>3609</v>
      </c>
    </row>
    <row r="505" spans="1:17">
      <c r="A505" s="277" t="s">
        <v>1318</v>
      </c>
      <c r="B505" s="277" t="s">
        <v>2083</v>
      </c>
      <c r="C505" s="277" t="s">
        <v>1829</v>
      </c>
      <c r="D505" s="58" t="str">
        <f t="shared" si="6"/>
        <v>Latvia</v>
      </c>
      <c r="E505" s="58">
        <f t="shared" si="8"/>
        <v>2015</v>
      </c>
      <c r="F505" s="263" t="s">
        <v>1449</v>
      </c>
      <c r="G505" s="263" t="s">
        <v>756</v>
      </c>
      <c r="H505" s="58" t="s">
        <v>530</v>
      </c>
      <c r="J505" s="263" t="s">
        <v>1448</v>
      </c>
      <c r="K505" s="58" t="s">
        <v>757</v>
      </c>
      <c r="L505" s="280">
        <f t="shared" ca="1" si="113"/>
        <v>0</v>
      </c>
      <c r="M505" s="58" t="str">
        <f t="shared" ref="M505:M521" ca="1" si="114">IF(OR(INDIRECT("'"&amp;A505&amp;"'!"&amp;C505)="A",INDIRECT("'"&amp;A505&amp;"'!"&amp;C505)="B",INDIRECT("'"&amp;A505&amp;"'!"&amp;C505)="C",INDIRECT("'"&amp;A505&amp;"'!"&amp;C505)="D",INDIRECT("'"&amp;A505&amp;"'!"&amp;C505)="O"),
INDIRECT("'"&amp;A505&amp;"'!"&amp;C505),"…")</f>
        <v>…</v>
      </c>
      <c r="Q505" s="263" t="s">
        <v>1450</v>
      </c>
    </row>
    <row r="506" spans="1:17" ht="12.75" customHeight="1">
      <c r="A506" s="277" t="s">
        <v>1318</v>
      </c>
      <c r="B506" s="277" t="s">
        <v>96</v>
      </c>
      <c r="C506" s="277" t="s">
        <v>97</v>
      </c>
      <c r="D506" s="58" t="str">
        <f t="shared" si="6"/>
        <v>Latvia</v>
      </c>
      <c r="E506" s="58">
        <f t="shared" si="8"/>
        <v>2015</v>
      </c>
      <c r="F506" s="263" t="s">
        <v>1451</v>
      </c>
      <c r="G506" s="263" t="s">
        <v>610</v>
      </c>
      <c r="H506" s="58" t="s">
        <v>530</v>
      </c>
      <c r="I506" s="58" t="s">
        <v>611</v>
      </c>
      <c r="J506" s="263" t="s">
        <v>1448</v>
      </c>
      <c r="K506" s="58" t="s">
        <v>757</v>
      </c>
      <c r="L506" s="280">
        <f t="shared" ca="1" si="113"/>
        <v>243.59199999999998</v>
      </c>
      <c r="M506" s="58" t="str">
        <f t="shared" ca="1" si="114"/>
        <v>…</v>
      </c>
      <c r="Q506" s="263" t="s">
        <v>1452</v>
      </c>
    </row>
    <row r="507" spans="1:17" ht="12.75" customHeight="1">
      <c r="A507" s="277" t="s">
        <v>1318</v>
      </c>
      <c r="B507" s="277" t="s">
        <v>100</v>
      </c>
      <c r="C507" s="277" t="s">
        <v>101</v>
      </c>
      <c r="D507" s="58" t="str">
        <f t="shared" si="6"/>
        <v>Latvia</v>
      </c>
      <c r="E507" s="58">
        <f t="shared" si="8"/>
        <v>2015</v>
      </c>
      <c r="F507" s="263" t="s">
        <v>1453</v>
      </c>
      <c r="G507" s="263" t="s">
        <v>623</v>
      </c>
      <c r="H507" s="58" t="s">
        <v>530</v>
      </c>
      <c r="I507" s="58" t="s">
        <v>611</v>
      </c>
      <c r="J507" s="263" t="s">
        <v>1448</v>
      </c>
      <c r="K507" s="58" t="s">
        <v>757</v>
      </c>
      <c r="L507" s="280">
        <f t="shared" ca="1" si="113"/>
        <v>0</v>
      </c>
      <c r="M507" s="58" t="str">
        <f t="shared" ca="1" si="114"/>
        <v>…</v>
      </c>
      <c r="Q507" s="263" t="s">
        <v>1454</v>
      </c>
    </row>
    <row r="508" spans="1:17" ht="12.75" customHeight="1">
      <c r="A508" s="277" t="s">
        <v>1318</v>
      </c>
      <c r="B508" s="277" t="s">
        <v>104</v>
      </c>
      <c r="C508" s="277" t="s">
        <v>105</v>
      </c>
      <c r="D508" s="58" t="str">
        <f t="shared" si="6"/>
        <v>Latvia</v>
      </c>
      <c r="E508" s="58">
        <f t="shared" si="8"/>
        <v>2015</v>
      </c>
      <c r="F508" s="263" t="s">
        <v>1455</v>
      </c>
      <c r="G508" s="263" t="s">
        <v>635</v>
      </c>
      <c r="H508" s="58" t="s">
        <v>530</v>
      </c>
      <c r="I508" s="58" t="s">
        <v>611</v>
      </c>
      <c r="J508" s="263" t="s">
        <v>1448</v>
      </c>
      <c r="K508" s="58" t="s">
        <v>757</v>
      </c>
      <c r="L508" s="280">
        <f t="shared" ca="1" si="113"/>
        <v>199.76</v>
      </c>
      <c r="M508" s="58" t="str">
        <f t="shared" ca="1" si="114"/>
        <v>…</v>
      </c>
      <c r="Q508" s="263" t="s">
        <v>1456</v>
      </c>
    </row>
    <row r="509" spans="1:17" ht="12.75" customHeight="1">
      <c r="A509" s="277" t="s">
        <v>1318</v>
      </c>
      <c r="B509" s="277" t="s">
        <v>3222</v>
      </c>
      <c r="C509" s="277" t="s">
        <v>3268</v>
      </c>
      <c r="D509" s="58" t="str">
        <f t="shared" si="6"/>
        <v>Latvia</v>
      </c>
      <c r="E509" s="58">
        <f t="shared" si="8"/>
        <v>2015</v>
      </c>
      <c r="F509" s="263" t="s">
        <v>1459</v>
      </c>
      <c r="G509" s="263" t="s">
        <v>775</v>
      </c>
      <c r="H509" s="58" t="s">
        <v>530</v>
      </c>
      <c r="I509" s="58" t="s">
        <v>611</v>
      </c>
      <c r="J509" s="263" t="s">
        <v>1448</v>
      </c>
      <c r="K509" s="58" t="s">
        <v>757</v>
      </c>
      <c r="L509" s="280">
        <f t="shared" ca="1" si="113"/>
        <v>0</v>
      </c>
      <c r="M509" s="58" t="str">
        <f t="shared" ca="1" si="114"/>
        <v>…</v>
      </c>
      <c r="Q509" s="263" t="s">
        <v>1460</v>
      </c>
    </row>
    <row r="510" spans="1:17" ht="12.75" customHeight="1">
      <c r="A510" s="277" t="s">
        <v>1318</v>
      </c>
      <c r="B510" s="277" t="s">
        <v>110</v>
      </c>
      <c r="C510" s="277" t="s">
        <v>111</v>
      </c>
      <c r="D510" s="58" t="str">
        <f t="shared" si="6"/>
        <v>Latvia</v>
      </c>
      <c r="E510" s="58">
        <f t="shared" si="8"/>
        <v>2015</v>
      </c>
      <c r="F510" s="263" t="s">
        <v>1463</v>
      </c>
      <c r="G510" s="263" t="s">
        <v>648</v>
      </c>
      <c r="H510" s="58" t="s">
        <v>530</v>
      </c>
      <c r="I510" s="58" t="s">
        <v>611</v>
      </c>
      <c r="J510" s="263" t="s">
        <v>1448</v>
      </c>
      <c r="K510" s="58" t="s">
        <v>757</v>
      </c>
      <c r="L510" s="280">
        <f t="shared" ca="1" si="113"/>
        <v>0</v>
      </c>
      <c r="M510" s="58" t="str">
        <f t="shared" ca="1" si="114"/>
        <v>…</v>
      </c>
      <c r="Q510" s="263" t="s">
        <v>1464</v>
      </c>
    </row>
    <row r="511" spans="1:17" ht="12.75" customHeight="1">
      <c r="A511" s="277" t="s">
        <v>1318</v>
      </c>
      <c r="B511" s="277" t="s">
        <v>2084</v>
      </c>
      <c r="C511" s="277" t="s">
        <v>1830</v>
      </c>
      <c r="D511" s="58" t="str">
        <f t="shared" si="6"/>
        <v>Latvia</v>
      </c>
      <c r="E511" s="58">
        <f t="shared" si="8"/>
        <v>2015</v>
      </c>
      <c r="F511" s="263" t="s">
        <v>1467</v>
      </c>
      <c r="G511" s="263" t="s">
        <v>653</v>
      </c>
      <c r="H511" s="58" t="s">
        <v>530</v>
      </c>
      <c r="I511" s="58" t="s">
        <v>611</v>
      </c>
      <c r="J511" s="263" t="s">
        <v>1448</v>
      </c>
      <c r="K511" s="263" t="s">
        <v>654</v>
      </c>
      <c r="L511" s="280">
        <f t="shared" ca="1" si="113"/>
        <v>0</v>
      </c>
      <c r="M511" s="58" t="str">
        <f t="shared" ca="1" si="114"/>
        <v>…</v>
      </c>
      <c r="Q511" s="263" t="s">
        <v>1468</v>
      </c>
    </row>
    <row r="512" spans="1:17" ht="12.75" customHeight="1">
      <c r="A512" s="277" t="s">
        <v>1318</v>
      </c>
      <c r="B512" s="277" t="s">
        <v>114</v>
      </c>
      <c r="C512" s="277" t="s">
        <v>115</v>
      </c>
      <c r="D512" s="58" t="str">
        <f t="shared" si="6"/>
        <v>Latvia</v>
      </c>
      <c r="E512" s="58">
        <f t="shared" si="8"/>
        <v>2015</v>
      </c>
      <c r="F512" s="263" t="s">
        <v>1471</v>
      </c>
      <c r="G512" s="263" t="s">
        <v>859</v>
      </c>
      <c r="H512" s="58" t="s">
        <v>530</v>
      </c>
      <c r="I512" s="58" t="s">
        <v>611</v>
      </c>
      <c r="J512" s="263" t="s">
        <v>1448</v>
      </c>
      <c r="K512" s="263" t="s">
        <v>757</v>
      </c>
      <c r="L512" s="280">
        <f t="shared" ca="1" si="113"/>
        <v>0</v>
      </c>
      <c r="M512" s="58" t="str">
        <f t="shared" ca="1" si="114"/>
        <v>…</v>
      </c>
      <c r="Q512" s="263" t="s">
        <v>2455</v>
      </c>
    </row>
    <row r="513" spans="1:17" ht="12.75" customHeight="1">
      <c r="A513" s="277" t="s">
        <v>1318</v>
      </c>
      <c r="B513" s="277" t="s">
        <v>120</v>
      </c>
      <c r="C513" s="277" t="s">
        <v>121</v>
      </c>
      <c r="D513" s="58" t="str">
        <f t="shared" si="6"/>
        <v>Latvia</v>
      </c>
      <c r="E513" s="58">
        <f t="shared" si="8"/>
        <v>2015</v>
      </c>
      <c r="F513" s="263" t="s">
        <v>1472</v>
      </c>
      <c r="G513" s="263" t="s">
        <v>703</v>
      </c>
      <c r="H513" s="58" t="s">
        <v>530</v>
      </c>
      <c r="J513" s="263" t="s">
        <v>1448</v>
      </c>
      <c r="K513" s="58" t="s">
        <v>757</v>
      </c>
      <c r="L513" s="280">
        <f t="shared" ca="1" si="113"/>
        <v>0</v>
      </c>
      <c r="M513" s="58" t="str">
        <f t="shared" ca="1" si="114"/>
        <v>…</v>
      </c>
      <c r="Q513" s="263" t="s">
        <v>1473</v>
      </c>
    </row>
    <row r="514" spans="1:17" ht="12.75" customHeight="1">
      <c r="A514" s="277" t="s">
        <v>1318</v>
      </c>
      <c r="B514" s="277" t="s">
        <v>2085</v>
      </c>
      <c r="C514" s="277" t="s">
        <v>1831</v>
      </c>
      <c r="D514" s="58" t="str">
        <f t="shared" si="6"/>
        <v>Latvia</v>
      </c>
      <c r="E514" s="58">
        <f t="shared" si="8"/>
        <v>2015</v>
      </c>
      <c r="F514" s="263" t="s">
        <v>1474</v>
      </c>
      <c r="G514" s="263" t="s">
        <v>710</v>
      </c>
      <c r="H514" s="58" t="s">
        <v>530</v>
      </c>
      <c r="J514" s="263" t="s">
        <v>1448</v>
      </c>
      <c r="K514" s="58" t="s">
        <v>757</v>
      </c>
      <c r="L514" s="280">
        <f t="shared" ca="1" si="113"/>
        <v>12.8</v>
      </c>
      <c r="M514" s="58" t="str">
        <f t="shared" ca="1" si="114"/>
        <v>…</v>
      </c>
      <c r="Q514" s="263" t="s">
        <v>1475</v>
      </c>
    </row>
    <row r="515" spans="1:17" ht="12.75" customHeight="1">
      <c r="A515" s="277" t="s">
        <v>1318</v>
      </c>
      <c r="B515" s="277" t="s">
        <v>124</v>
      </c>
      <c r="C515" s="277" t="s">
        <v>125</v>
      </c>
      <c r="D515" s="58" t="str">
        <f t="shared" ref="D515" si="115">H$2</f>
        <v>Latvia</v>
      </c>
      <c r="E515" s="58">
        <f t="shared" ref="E515" si="116">$H$3</f>
        <v>2015</v>
      </c>
      <c r="F515" s="263" t="s">
        <v>3289</v>
      </c>
      <c r="G515" s="263" t="s">
        <v>3276</v>
      </c>
      <c r="H515" s="58" t="s">
        <v>530</v>
      </c>
      <c r="J515" s="263" t="s">
        <v>1448</v>
      </c>
      <c r="K515" s="58" t="s">
        <v>757</v>
      </c>
      <c r="L515" s="280">
        <f t="shared" ref="L515" ca="1" si="117">IF(ISNUMBER(INDIRECT("'"&amp;A515&amp;"'!"&amp;B515)),INDIRECT("'"&amp;A515&amp;"'!"&amp;B515),"…")</f>
        <v>0</v>
      </c>
      <c r="M515" s="58" t="str">
        <f t="shared" ref="M515" ca="1" si="118">IF(OR(INDIRECT("'"&amp;A515&amp;"'!"&amp;C515)="A",INDIRECT("'"&amp;A515&amp;"'!"&amp;C515)="B",INDIRECT("'"&amp;A515&amp;"'!"&amp;C515)="C",INDIRECT("'"&amp;A515&amp;"'!"&amp;C515)="D",INDIRECT("'"&amp;A515&amp;"'!"&amp;C515)="O"),
INDIRECT("'"&amp;A515&amp;"'!"&amp;C515),"…")</f>
        <v>…</v>
      </c>
      <c r="Q515" s="263" t="s">
        <v>3303</v>
      </c>
    </row>
    <row r="516" spans="1:17" ht="12.75" customHeight="1">
      <c r="A516" s="277" t="s">
        <v>1318</v>
      </c>
      <c r="B516" s="277" t="s">
        <v>2086</v>
      </c>
      <c r="C516" s="277" t="s">
        <v>1832</v>
      </c>
      <c r="D516" s="58" t="str">
        <f t="shared" si="6"/>
        <v>Latvia</v>
      </c>
      <c r="E516" s="58">
        <f t="shared" si="8"/>
        <v>2015</v>
      </c>
      <c r="F516" s="263" t="s">
        <v>1478</v>
      </c>
      <c r="G516" s="263" t="s">
        <v>1111</v>
      </c>
      <c r="H516" s="58" t="s">
        <v>530</v>
      </c>
      <c r="J516" s="263" t="s">
        <v>1448</v>
      </c>
      <c r="K516" s="58" t="s">
        <v>654</v>
      </c>
      <c r="L516" s="280">
        <f t="shared" ref="L516:L525" ca="1" si="119">IF(ISNUMBER(INDIRECT("'"&amp;A516&amp;"'!"&amp;B516)),INDIRECT("'"&amp;A516&amp;"'!"&amp;B516),"…")</f>
        <v>0</v>
      </c>
      <c r="M516" s="58" t="str">
        <f t="shared" ca="1" si="114"/>
        <v>…</v>
      </c>
      <c r="Q516" s="263" t="s">
        <v>1479</v>
      </c>
    </row>
    <row r="517" spans="1:17" ht="12.75" customHeight="1">
      <c r="A517" s="277" t="s">
        <v>1318</v>
      </c>
      <c r="B517" s="277" t="s">
        <v>3283</v>
      </c>
      <c r="C517" s="277" t="s">
        <v>3286</v>
      </c>
      <c r="D517" s="58" t="str">
        <f t="shared" si="6"/>
        <v>Latvia</v>
      </c>
      <c r="E517" s="58">
        <f t="shared" si="8"/>
        <v>2015</v>
      </c>
      <c r="F517" s="263" t="s">
        <v>1480</v>
      </c>
      <c r="G517" s="263" t="s">
        <v>735</v>
      </c>
      <c r="H517" s="58" t="s">
        <v>530</v>
      </c>
      <c r="J517" s="263" t="s">
        <v>1448</v>
      </c>
      <c r="K517" s="58" t="s">
        <v>654</v>
      </c>
      <c r="L517" s="280">
        <f t="shared" ca="1" si="119"/>
        <v>0</v>
      </c>
      <c r="M517" s="58" t="str">
        <f t="shared" ca="1" si="114"/>
        <v>…</v>
      </c>
      <c r="Q517" s="263" t="s">
        <v>1481</v>
      </c>
    </row>
    <row r="518" spans="1:17" ht="12.75" customHeight="1">
      <c r="A518" s="277" t="s">
        <v>1318</v>
      </c>
      <c r="B518" s="277" t="s">
        <v>3284</v>
      </c>
      <c r="C518" s="277" t="s">
        <v>3287</v>
      </c>
      <c r="D518" s="58" t="str">
        <f t="shared" si="6"/>
        <v>Latvia</v>
      </c>
      <c r="E518" s="58">
        <f t="shared" si="8"/>
        <v>2015</v>
      </c>
      <c r="F518" s="263" t="s">
        <v>1482</v>
      </c>
      <c r="G518" s="263" t="s">
        <v>667</v>
      </c>
      <c r="H518" s="58" t="s">
        <v>530</v>
      </c>
      <c r="I518" s="58" t="s">
        <v>557</v>
      </c>
      <c r="J518" s="263" t="s">
        <v>1448</v>
      </c>
      <c r="K518" s="58" t="s">
        <v>757</v>
      </c>
      <c r="L518" s="280">
        <f t="shared" ca="1" si="119"/>
        <v>0</v>
      </c>
      <c r="M518" s="58" t="str">
        <f t="shared" ca="1" si="114"/>
        <v>…</v>
      </c>
      <c r="Q518" s="263" t="s">
        <v>1483</v>
      </c>
    </row>
    <row r="519" spans="1:17" ht="12.75" customHeight="1">
      <c r="A519" s="277" t="s">
        <v>1318</v>
      </c>
      <c r="B519" s="277" t="s">
        <v>3299</v>
      </c>
      <c r="C519" s="277" t="s">
        <v>3301</v>
      </c>
      <c r="D519" s="58" t="str">
        <f t="shared" si="6"/>
        <v>Latvia</v>
      </c>
      <c r="E519" s="58">
        <f t="shared" si="8"/>
        <v>2015</v>
      </c>
      <c r="F519" s="263" t="s">
        <v>1484</v>
      </c>
      <c r="G519" s="263" t="s">
        <v>677</v>
      </c>
      <c r="H519" s="58" t="s">
        <v>530</v>
      </c>
      <c r="I519" s="58" t="s">
        <v>557</v>
      </c>
      <c r="J519" s="263" t="s">
        <v>1448</v>
      </c>
      <c r="K519" s="58" t="s">
        <v>757</v>
      </c>
      <c r="L519" s="280">
        <f t="shared" ca="1" si="119"/>
        <v>0</v>
      </c>
      <c r="M519" s="58" t="str">
        <f t="shared" ca="1" si="114"/>
        <v>…</v>
      </c>
      <c r="Q519" s="263" t="s">
        <v>1485</v>
      </c>
    </row>
    <row r="520" spans="1:17" ht="12.75" customHeight="1">
      <c r="A520" s="277" t="s">
        <v>1318</v>
      </c>
      <c r="B520" s="277" t="s">
        <v>3300</v>
      </c>
      <c r="C520" s="277" t="s">
        <v>3302</v>
      </c>
      <c r="D520" s="58" t="str">
        <f t="shared" si="6"/>
        <v>Latvia</v>
      </c>
      <c r="E520" s="58">
        <f t="shared" si="8"/>
        <v>2015</v>
      </c>
      <c r="F520" s="263" t="s">
        <v>1488</v>
      </c>
      <c r="G520" s="263" t="s">
        <v>782</v>
      </c>
      <c r="H520" s="58" t="s">
        <v>530</v>
      </c>
      <c r="I520" s="58" t="s">
        <v>557</v>
      </c>
      <c r="J520" s="263" t="s">
        <v>1448</v>
      </c>
      <c r="K520" s="58" t="s">
        <v>757</v>
      </c>
      <c r="L520" s="280">
        <f t="shared" ca="1" si="119"/>
        <v>0</v>
      </c>
      <c r="M520" s="58" t="str">
        <f t="shared" ca="1" si="114"/>
        <v>…</v>
      </c>
      <c r="Q520" s="263" t="s">
        <v>1489</v>
      </c>
    </row>
    <row r="521" spans="1:17" ht="12.75" customHeight="1">
      <c r="A521" s="277" t="s">
        <v>1318</v>
      </c>
      <c r="B521" s="277" t="s">
        <v>3285</v>
      </c>
      <c r="C521" s="277" t="s">
        <v>3288</v>
      </c>
      <c r="D521" s="58" t="str">
        <f t="shared" si="6"/>
        <v>Latvia</v>
      </c>
      <c r="E521" s="58">
        <f t="shared" si="8"/>
        <v>2015</v>
      </c>
      <c r="F521" s="263" t="s">
        <v>1492</v>
      </c>
      <c r="G521" s="263" t="s">
        <v>1446</v>
      </c>
      <c r="H521" s="58" t="s">
        <v>530</v>
      </c>
      <c r="J521" s="263" t="s">
        <v>1448</v>
      </c>
      <c r="K521" s="58" t="s">
        <v>757</v>
      </c>
      <c r="L521" s="280">
        <f t="shared" ca="1" si="119"/>
        <v>0</v>
      </c>
      <c r="M521" s="58" t="str">
        <f t="shared" ca="1" si="114"/>
        <v>…</v>
      </c>
      <c r="Q521" s="263" t="s">
        <v>1493</v>
      </c>
    </row>
    <row r="522" spans="1:17" ht="12.75" customHeight="1">
      <c r="A522" s="277" t="s">
        <v>1318</v>
      </c>
      <c r="B522" s="277" t="s">
        <v>3479</v>
      </c>
      <c r="C522" s="277" t="s">
        <v>174</v>
      </c>
      <c r="D522" s="58" t="str">
        <f t="shared" si="94"/>
        <v>Latvia</v>
      </c>
      <c r="E522" s="58">
        <f t="shared" si="96"/>
        <v>2015</v>
      </c>
      <c r="F522" s="263" t="s">
        <v>2314</v>
      </c>
      <c r="G522" s="263" t="s">
        <v>756</v>
      </c>
      <c r="H522" s="58" t="s">
        <v>530</v>
      </c>
      <c r="I522" s="58" t="s">
        <v>1322</v>
      </c>
      <c r="J522" s="263" t="s">
        <v>1182</v>
      </c>
      <c r="K522" s="58" t="s">
        <v>757</v>
      </c>
      <c r="L522" s="280" t="str">
        <f t="shared" ca="1" si="119"/>
        <v>…</v>
      </c>
      <c r="M522" s="58" t="str">
        <f ca="1">IF(OR(INDIRECT("'"&amp;A522&amp;"'!"&amp;C522)="A",INDIRECT("'"&amp;A522&amp;"'!"&amp;C522)="B",INDIRECT("'"&amp;A522&amp;"'!"&amp;C522)="C",INDIRECT("'"&amp;A522&amp;"'!"&amp;C522)="D",INDIRECT("'"&amp;A522&amp;"'!"&amp;C522)="O"),
INDIRECT("'"&amp;A522&amp;"'!"&amp;C522),"…")</f>
        <v>…</v>
      </c>
      <c r="Q522" s="263" t="s">
        <v>3654</v>
      </c>
    </row>
    <row r="523" spans="1:17" ht="12.75" customHeight="1">
      <c r="A523" s="277" t="s">
        <v>1318</v>
      </c>
      <c r="B523" s="277" t="s">
        <v>3480</v>
      </c>
      <c r="C523" s="277" t="s">
        <v>178</v>
      </c>
      <c r="D523" s="58" t="str">
        <f t="shared" si="94"/>
        <v>Latvia</v>
      </c>
      <c r="E523" s="58">
        <f t="shared" si="96"/>
        <v>2015</v>
      </c>
      <c r="F523" s="263" t="s">
        <v>1917</v>
      </c>
      <c r="G523" s="263" t="s">
        <v>756</v>
      </c>
      <c r="H523" s="58" t="s">
        <v>530</v>
      </c>
      <c r="I523" s="58" t="s">
        <v>1397</v>
      </c>
      <c r="J523" s="263" t="s">
        <v>1182</v>
      </c>
      <c r="K523" s="58" t="s">
        <v>757</v>
      </c>
      <c r="L523" s="280">
        <f t="shared" ca="1" si="119"/>
        <v>1069.32</v>
      </c>
      <c r="M523" s="58" t="str">
        <f t="shared" ref="M523:M525" ca="1" si="120">IF(OR(INDIRECT("'"&amp;A523&amp;"'!"&amp;C523)="A",INDIRECT("'"&amp;A523&amp;"'!"&amp;C523)="B",INDIRECT("'"&amp;A523&amp;"'!"&amp;C523)="C",INDIRECT("'"&amp;A523&amp;"'!"&amp;C523)="D",INDIRECT("'"&amp;A523&amp;"'!"&amp;C523)="O"),
INDIRECT("'"&amp;A523&amp;"'!"&amp;C523),"…")</f>
        <v>…</v>
      </c>
      <c r="Q523" s="263" t="s">
        <v>3655</v>
      </c>
    </row>
    <row r="524" spans="1:17" ht="12.75" customHeight="1">
      <c r="A524" s="277" t="s">
        <v>1318</v>
      </c>
      <c r="B524" s="277" t="s">
        <v>3481</v>
      </c>
      <c r="C524" s="277" t="s">
        <v>182</v>
      </c>
      <c r="D524" s="58" t="str">
        <f t="shared" si="94"/>
        <v>Latvia</v>
      </c>
      <c r="E524" s="58">
        <f t="shared" si="96"/>
        <v>2015</v>
      </c>
      <c r="F524" s="263" t="s">
        <v>2338</v>
      </c>
      <c r="G524" s="263" t="s">
        <v>756</v>
      </c>
      <c r="H524" s="58" t="s">
        <v>530</v>
      </c>
      <c r="I524" s="58" t="s">
        <v>1397</v>
      </c>
      <c r="J524" s="263" t="s">
        <v>1182</v>
      </c>
      <c r="K524" s="58" t="s">
        <v>757</v>
      </c>
      <c r="L524" s="280" t="str">
        <f t="shared" ca="1" si="119"/>
        <v>…</v>
      </c>
      <c r="M524" s="58" t="str">
        <f t="shared" ca="1" si="120"/>
        <v>…</v>
      </c>
      <c r="Q524" s="263" t="s">
        <v>3656</v>
      </c>
    </row>
    <row r="525" spans="1:17" ht="12.75" customHeight="1">
      <c r="A525" s="277" t="s">
        <v>1318</v>
      </c>
      <c r="B525" s="277" t="s">
        <v>3482</v>
      </c>
      <c r="C525" s="277" t="s">
        <v>186</v>
      </c>
      <c r="D525" s="58" t="str">
        <f t="shared" si="94"/>
        <v>Latvia</v>
      </c>
      <c r="E525" s="58">
        <f t="shared" si="96"/>
        <v>2015</v>
      </c>
      <c r="F525" s="263" t="s">
        <v>1918</v>
      </c>
      <c r="G525" s="263" t="s">
        <v>756</v>
      </c>
      <c r="H525" s="58" t="s">
        <v>530</v>
      </c>
      <c r="I525" s="58" t="s">
        <v>1397</v>
      </c>
      <c r="J525" s="263" t="s">
        <v>1182</v>
      </c>
      <c r="K525" s="58" t="s">
        <v>757</v>
      </c>
      <c r="L525" s="280" t="str">
        <f t="shared" ca="1" si="119"/>
        <v>…</v>
      </c>
      <c r="M525" s="58" t="str">
        <f t="shared" ca="1" si="120"/>
        <v>…</v>
      </c>
      <c r="Q525" s="263" t="s">
        <v>3657</v>
      </c>
    </row>
    <row r="526" spans="1:17" ht="12.75" customHeight="1">
      <c r="A526" s="277" t="s">
        <v>1318</v>
      </c>
      <c r="B526" s="277" t="s">
        <v>3483</v>
      </c>
      <c r="C526" s="277" t="s">
        <v>1931</v>
      </c>
      <c r="D526" s="58" t="str">
        <f t="shared" si="94"/>
        <v>Latvia</v>
      </c>
      <c r="E526" s="58">
        <f t="shared" si="96"/>
        <v>2015</v>
      </c>
      <c r="F526" s="58" t="s">
        <v>71</v>
      </c>
      <c r="G526" s="263" t="s">
        <v>756</v>
      </c>
      <c r="H526" s="58" t="s">
        <v>530</v>
      </c>
      <c r="J526" s="263" t="s">
        <v>1182</v>
      </c>
      <c r="K526" s="58" t="s">
        <v>757</v>
      </c>
      <c r="L526" s="280" t="str">
        <f t="shared" ca="1" si="95"/>
        <v>…</v>
      </c>
      <c r="M526" s="58" t="str">
        <f t="shared" ca="1" si="97"/>
        <v>…</v>
      </c>
      <c r="Q526" s="58" t="s">
        <v>72</v>
      </c>
    </row>
    <row r="527" spans="1:17" ht="12.75" customHeight="1">
      <c r="A527" s="277" t="s">
        <v>1318</v>
      </c>
      <c r="B527" s="277" t="s">
        <v>3484</v>
      </c>
      <c r="C527" s="277" t="s">
        <v>3502</v>
      </c>
      <c r="D527" s="58" t="str">
        <f t="shared" si="94"/>
        <v>Latvia</v>
      </c>
      <c r="E527" s="58">
        <f t="shared" si="96"/>
        <v>2015</v>
      </c>
      <c r="F527" s="58" t="s">
        <v>73</v>
      </c>
      <c r="G527" s="263" t="s">
        <v>610</v>
      </c>
      <c r="H527" s="58" t="s">
        <v>530</v>
      </c>
      <c r="I527" s="58" t="s">
        <v>611</v>
      </c>
      <c r="J527" s="263" t="s">
        <v>1182</v>
      </c>
      <c r="K527" s="58" t="s">
        <v>757</v>
      </c>
      <c r="L527" s="280">
        <f t="shared" ca="1" si="95"/>
        <v>21.167999999999999</v>
      </c>
      <c r="M527" s="58" t="str">
        <f t="shared" ca="1" si="97"/>
        <v>…</v>
      </c>
      <c r="Q527" s="58" t="s">
        <v>74</v>
      </c>
    </row>
    <row r="528" spans="1:17" ht="12" customHeight="1">
      <c r="A528" s="277" t="s">
        <v>1318</v>
      </c>
      <c r="B528" s="277" t="s">
        <v>3485</v>
      </c>
      <c r="C528" s="277" t="s">
        <v>194</v>
      </c>
      <c r="D528" s="58" t="str">
        <f t="shared" si="94"/>
        <v>Latvia</v>
      </c>
      <c r="E528" s="58">
        <f t="shared" si="96"/>
        <v>2015</v>
      </c>
      <c r="F528" s="58" t="s">
        <v>75</v>
      </c>
      <c r="G528" s="263" t="s">
        <v>623</v>
      </c>
      <c r="H528" s="58" t="s">
        <v>530</v>
      </c>
      <c r="I528" s="58" t="s">
        <v>611</v>
      </c>
      <c r="J528" s="263" t="s">
        <v>1182</v>
      </c>
      <c r="K528" s="58" t="s">
        <v>757</v>
      </c>
      <c r="L528" s="280" t="str">
        <f t="shared" ca="1" si="95"/>
        <v>…</v>
      </c>
      <c r="M528" s="58" t="str">
        <f t="shared" ca="1" si="97"/>
        <v>…</v>
      </c>
      <c r="Q528" s="58" t="s">
        <v>76</v>
      </c>
    </row>
    <row r="529" spans="1:17" ht="12.75" customHeight="1">
      <c r="A529" s="277" t="s">
        <v>1318</v>
      </c>
      <c r="B529" s="277" t="s">
        <v>3486</v>
      </c>
      <c r="C529" s="277" t="s">
        <v>198</v>
      </c>
      <c r="D529" s="58" t="str">
        <f t="shared" si="94"/>
        <v>Latvia</v>
      </c>
      <c r="E529" s="58">
        <f t="shared" si="96"/>
        <v>2015</v>
      </c>
      <c r="F529" s="58" t="s">
        <v>77</v>
      </c>
      <c r="G529" s="263" t="s">
        <v>635</v>
      </c>
      <c r="H529" s="58" t="s">
        <v>530</v>
      </c>
      <c r="I529" s="58" t="s">
        <v>611</v>
      </c>
      <c r="J529" s="263" t="s">
        <v>1182</v>
      </c>
      <c r="K529" s="58" t="s">
        <v>757</v>
      </c>
      <c r="L529" s="280">
        <f t="shared" ca="1" si="95"/>
        <v>0</v>
      </c>
      <c r="M529" s="58" t="str">
        <f t="shared" ca="1" si="97"/>
        <v>…</v>
      </c>
      <c r="Q529" s="58" t="s">
        <v>78</v>
      </c>
    </row>
    <row r="530" spans="1:17" ht="12.75" customHeight="1">
      <c r="A530" s="277" t="s">
        <v>1318</v>
      </c>
      <c r="B530" s="277" t="s">
        <v>3487</v>
      </c>
      <c r="C530" s="277" t="s">
        <v>2436</v>
      </c>
      <c r="D530" s="58" t="str">
        <f t="shared" si="94"/>
        <v>Latvia</v>
      </c>
      <c r="E530" s="58">
        <f t="shared" si="96"/>
        <v>2015</v>
      </c>
      <c r="F530" s="58" t="s">
        <v>81</v>
      </c>
      <c r="G530" s="263" t="s">
        <v>775</v>
      </c>
      <c r="H530" s="58" t="s">
        <v>530</v>
      </c>
      <c r="I530" s="58" t="s">
        <v>611</v>
      </c>
      <c r="J530" s="263" t="s">
        <v>1182</v>
      </c>
      <c r="K530" s="58" t="s">
        <v>757</v>
      </c>
      <c r="L530" s="280" t="str">
        <f t="shared" ca="1" si="95"/>
        <v>…</v>
      </c>
      <c r="M530" s="58" t="str">
        <f t="shared" ca="1" si="97"/>
        <v>…</v>
      </c>
      <c r="Q530" s="58" t="s">
        <v>82</v>
      </c>
    </row>
    <row r="531" spans="1:17" ht="12.75" customHeight="1">
      <c r="A531" s="277" t="s">
        <v>1318</v>
      </c>
      <c r="B531" s="277" t="s">
        <v>3488</v>
      </c>
      <c r="C531" s="277" t="s">
        <v>205</v>
      </c>
      <c r="D531" s="58" t="str">
        <f t="shared" si="94"/>
        <v>Latvia</v>
      </c>
      <c r="E531" s="58">
        <f t="shared" si="96"/>
        <v>2015</v>
      </c>
      <c r="F531" s="58" t="s">
        <v>85</v>
      </c>
      <c r="G531" s="263" t="s">
        <v>648</v>
      </c>
      <c r="H531" s="58" t="s">
        <v>530</v>
      </c>
      <c r="I531" s="58" t="s">
        <v>611</v>
      </c>
      <c r="J531" s="263" t="s">
        <v>1182</v>
      </c>
      <c r="K531" s="58" t="s">
        <v>757</v>
      </c>
      <c r="L531" s="280" t="str">
        <f t="shared" ca="1" si="95"/>
        <v>…</v>
      </c>
      <c r="M531" s="58" t="str">
        <f t="shared" ca="1" si="97"/>
        <v>…</v>
      </c>
      <c r="Q531" s="58" t="s">
        <v>86</v>
      </c>
    </row>
    <row r="532" spans="1:17" ht="12.75" customHeight="1">
      <c r="A532" s="277" t="s">
        <v>1318</v>
      </c>
      <c r="B532" s="277" t="s">
        <v>3489</v>
      </c>
      <c r="C532" s="277" t="s">
        <v>1932</v>
      </c>
      <c r="D532" s="58" t="str">
        <f t="shared" si="94"/>
        <v>Latvia</v>
      </c>
      <c r="E532" s="58">
        <f t="shared" si="96"/>
        <v>2015</v>
      </c>
      <c r="F532" s="58" t="s">
        <v>89</v>
      </c>
      <c r="G532" s="263" t="s">
        <v>653</v>
      </c>
      <c r="H532" s="58" t="s">
        <v>530</v>
      </c>
      <c r="I532" s="58" t="s">
        <v>611</v>
      </c>
      <c r="J532" s="263" t="s">
        <v>1182</v>
      </c>
      <c r="K532" s="58" t="s">
        <v>654</v>
      </c>
      <c r="L532" s="280" t="str">
        <f t="shared" ca="1" si="95"/>
        <v>…</v>
      </c>
      <c r="M532" s="58" t="str">
        <f t="shared" ca="1" si="97"/>
        <v>…</v>
      </c>
      <c r="Q532" s="58" t="s">
        <v>90</v>
      </c>
    </row>
    <row r="533" spans="1:17" ht="12.75" customHeight="1">
      <c r="A533" s="277" t="s">
        <v>1318</v>
      </c>
      <c r="B533" s="277" t="s">
        <v>3490</v>
      </c>
      <c r="C533" s="277" t="s">
        <v>209</v>
      </c>
      <c r="D533" s="58" t="str">
        <f t="shared" si="94"/>
        <v>Latvia</v>
      </c>
      <c r="E533" s="58">
        <f t="shared" si="96"/>
        <v>2015</v>
      </c>
      <c r="F533" s="58" t="s">
        <v>93</v>
      </c>
      <c r="G533" s="263" t="s">
        <v>859</v>
      </c>
      <c r="H533" s="58" t="s">
        <v>530</v>
      </c>
      <c r="I533" s="58" t="s">
        <v>611</v>
      </c>
      <c r="J533" s="263" t="s">
        <v>1182</v>
      </c>
      <c r="K533" s="58" t="s">
        <v>757</v>
      </c>
      <c r="L533" s="280" t="str">
        <f t="shared" ca="1" si="95"/>
        <v>…</v>
      </c>
      <c r="M533" s="58" t="str">
        <f t="shared" ca="1" si="97"/>
        <v>…</v>
      </c>
      <c r="Q533" s="58" t="s">
        <v>2461</v>
      </c>
    </row>
    <row r="534" spans="1:17" ht="12.75" customHeight="1">
      <c r="A534" s="277" t="s">
        <v>1318</v>
      </c>
      <c r="B534" s="277" t="s">
        <v>3491</v>
      </c>
      <c r="C534" s="277" t="s">
        <v>215</v>
      </c>
      <c r="D534" s="58" t="str">
        <f t="shared" si="94"/>
        <v>Latvia</v>
      </c>
      <c r="E534" s="58">
        <f t="shared" si="96"/>
        <v>2015</v>
      </c>
      <c r="F534" s="58" t="s">
        <v>94</v>
      </c>
      <c r="G534" s="263" t="s">
        <v>703</v>
      </c>
      <c r="H534" s="58" t="s">
        <v>530</v>
      </c>
      <c r="J534" s="263" t="s">
        <v>1182</v>
      </c>
      <c r="K534" s="58" t="s">
        <v>757</v>
      </c>
      <c r="L534" s="280" t="str">
        <f t="shared" ca="1" si="95"/>
        <v>…</v>
      </c>
      <c r="M534" s="58" t="str">
        <f t="shared" ca="1" si="97"/>
        <v>…</v>
      </c>
      <c r="Q534" s="58" t="s">
        <v>95</v>
      </c>
    </row>
    <row r="535" spans="1:17" ht="12.75" customHeight="1">
      <c r="A535" s="277" t="s">
        <v>1318</v>
      </c>
      <c r="B535" s="277" t="s">
        <v>3492</v>
      </c>
      <c r="C535" s="277" t="s">
        <v>1933</v>
      </c>
      <c r="D535" s="58" t="str">
        <f t="shared" si="94"/>
        <v>Latvia</v>
      </c>
      <c r="E535" s="58">
        <f t="shared" si="96"/>
        <v>2015</v>
      </c>
      <c r="F535" s="58" t="s">
        <v>98</v>
      </c>
      <c r="G535" s="58" t="s">
        <v>710</v>
      </c>
      <c r="H535" s="58" t="s">
        <v>530</v>
      </c>
      <c r="J535" s="263" t="s">
        <v>1182</v>
      </c>
      <c r="K535" s="58" t="s">
        <v>757</v>
      </c>
      <c r="L535" s="280">
        <f t="shared" ca="1" si="95"/>
        <v>102.12</v>
      </c>
      <c r="M535" s="58" t="str">
        <f t="shared" ca="1" si="97"/>
        <v>…</v>
      </c>
      <c r="Q535" s="58" t="s">
        <v>99</v>
      </c>
    </row>
    <row r="536" spans="1:17" ht="12.75" customHeight="1">
      <c r="A536" s="277" t="s">
        <v>1318</v>
      </c>
      <c r="B536" s="277" t="s">
        <v>3493</v>
      </c>
      <c r="C536" s="277" t="s">
        <v>219</v>
      </c>
      <c r="D536" s="58" t="str">
        <f t="shared" ref="D536" si="121">H$2</f>
        <v>Latvia</v>
      </c>
      <c r="E536" s="58">
        <f t="shared" si="96"/>
        <v>2015</v>
      </c>
      <c r="F536" s="263" t="s">
        <v>3510</v>
      </c>
      <c r="G536" s="263" t="s">
        <v>3276</v>
      </c>
      <c r="H536" s="58" t="s">
        <v>530</v>
      </c>
      <c r="J536" s="263" t="s">
        <v>1182</v>
      </c>
      <c r="K536" s="58" t="s">
        <v>757</v>
      </c>
      <c r="L536" s="280" t="str">
        <f t="shared" ref="L536" ca="1" si="122">IF(ISNUMBER(INDIRECT("'"&amp;A536&amp;"'!"&amp;B536)),INDIRECT("'"&amp;A536&amp;"'!"&amp;B536),"…")</f>
        <v>…</v>
      </c>
      <c r="M536" s="58" t="str">
        <f t="shared" ref="M536" ca="1" si="123">IF(OR(INDIRECT("'"&amp;A536&amp;"'!"&amp;C536)="A",INDIRECT("'"&amp;A536&amp;"'!"&amp;C536)="B",INDIRECT("'"&amp;A536&amp;"'!"&amp;C536)="C",INDIRECT("'"&amp;A536&amp;"'!"&amp;C536)="D",INDIRECT("'"&amp;A536&amp;"'!"&amp;C536)="O"),
INDIRECT("'"&amp;A536&amp;"'!"&amp;C536),"…")</f>
        <v>…</v>
      </c>
      <c r="Q536" s="263" t="s">
        <v>3511</v>
      </c>
    </row>
    <row r="537" spans="1:17" ht="12.75" customHeight="1">
      <c r="A537" s="277" t="s">
        <v>1318</v>
      </c>
      <c r="B537" s="277" t="s">
        <v>3494</v>
      </c>
      <c r="C537" s="277" t="s">
        <v>3503</v>
      </c>
      <c r="D537" s="58" t="str">
        <f t="shared" si="94"/>
        <v>Latvia</v>
      </c>
      <c r="E537" s="58">
        <f t="shared" si="96"/>
        <v>2015</v>
      </c>
      <c r="F537" s="58" t="s">
        <v>102</v>
      </c>
      <c r="G537" s="263" t="s">
        <v>1272</v>
      </c>
      <c r="H537" s="58" t="s">
        <v>530</v>
      </c>
      <c r="J537" s="263" t="s">
        <v>1182</v>
      </c>
      <c r="K537" s="58" t="s">
        <v>757</v>
      </c>
      <c r="L537" s="280">
        <f t="shared" ref="L537:L546" ca="1" si="124">IF(ISNUMBER(INDIRECT("'"&amp;A537&amp;"'!"&amp;B537)),INDIRECT("'"&amp;A537&amp;"'!"&amp;B537),"…")</f>
        <v>27.6</v>
      </c>
      <c r="M537" s="58" t="str">
        <f t="shared" ref="M537:M546" ca="1" si="125">IF(OR(INDIRECT("'"&amp;A537&amp;"'!"&amp;C537)="A",INDIRECT("'"&amp;A537&amp;"'!"&amp;C537)="B",INDIRECT("'"&amp;A537&amp;"'!"&amp;C537)="C",INDIRECT("'"&amp;A537&amp;"'!"&amp;C537)="D",INDIRECT("'"&amp;A537&amp;"'!"&amp;C537)="O"),
INDIRECT("'"&amp;A537&amp;"'!"&amp;C537),"…")</f>
        <v>…</v>
      </c>
      <c r="Q537" s="58" t="s">
        <v>103</v>
      </c>
    </row>
    <row r="538" spans="1:17" ht="12.75" customHeight="1">
      <c r="A538" s="277" t="s">
        <v>1318</v>
      </c>
      <c r="B538" s="277" t="s">
        <v>3495</v>
      </c>
      <c r="C538" s="277" t="s">
        <v>1934</v>
      </c>
      <c r="D538" s="58" t="str">
        <f t="shared" si="94"/>
        <v>Latvia</v>
      </c>
      <c r="E538" s="58">
        <f t="shared" si="96"/>
        <v>2015</v>
      </c>
      <c r="F538" s="58" t="s">
        <v>106</v>
      </c>
      <c r="G538" s="263" t="s">
        <v>1111</v>
      </c>
      <c r="H538" s="58" t="s">
        <v>530</v>
      </c>
      <c r="J538" s="263" t="s">
        <v>1182</v>
      </c>
      <c r="K538" s="58" t="s">
        <v>654</v>
      </c>
      <c r="L538" s="280" t="str">
        <f t="shared" ca="1" si="124"/>
        <v>…</v>
      </c>
      <c r="M538" s="58" t="str">
        <f t="shared" ca="1" si="125"/>
        <v>…</v>
      </c>
      <c r="Q538" s="58" t="s">
        <v>107</v>
      </c>
    </row>
    <row r="539" spans="1:17">
      <c r="A539" s="277" t="s">
        <v>1318</v>
      </c>
      <c r="B539" s="277" t="s">
        <v>3496</v>
      </c>
      <c r="C539" s="277" t="s">
        <v>3504</v>
      </c>
      <c r="D539" s="58" t="str">
        <f t="shared" si="94"/>
        <v>Latvia</v>
      </c>
      <c r="E539" s="58">
        <f t="shared" si="96"/>
        <v>2015</v>
      </c>
      <c r="F539" s="58" t="s">
        <v>108</v>
      </c>
      <c r="G539" s="58" t="s">
        <v>735</v>
      </c>
      <c r="H539" s="58" t="s">
        <v>530</v>
      </c>
      <c r="J539" s="263" t="s">
        <v>1182</v>
      </c>
      <c r="K539" s="58" t="s">
        <v>654</v>
      </c>
      <c r="L539" s="280" t="str">
        <f t="shared" ca="1" si="124"/>
        <v>…</v>
      </c>
      <c r="M539" s="58" t="str">
        <f t="shared" ca="1" si="125"/>
        <v>…</v>
      </c>
      <c r="Q539" s="58" t="s">
        <v>109</v>
      </c>
    </row>
    <row r="540" spans="1:17" ht="12.75" customHeight="1">
      <c r="A540" s="277" t="s">
        <v>1318</v>
      </c>
      <c r="B540" s="277" t="s">
        <v>3497</v>
      </c>
      <c r="C540" s="277" t="s">
        <v>3505</v>
      </c>
      <c r="D540" s="58" t="str">
        <f t="shared" si="94"/>
        <v>Latvia</v>
      </c>
      <c r="E540" s="58">
        <f t="shared" si="96"/>
        <v>2015</v>
      </c>
      <c r="F540" s="58" t="s">
        <v>112</v>
      </c>
      <c r="G540" s="263" t="s">
        <v>746</v>
      </c>
      <c r="H540" s="58" t="s">
        <v>530</v>
      </c>
      <c r="J540" s="263" t="s">
        <v>1182</v>
      </c>
      <c r="K540" s="58" t="s">
        <v>654</v>
      </c>
      <c r="L540" s="280" t="str">
        <f t="shared" ca="1" si="124"/>
        <v>…</v>
      </c>
      <c r="M540" s="58" t="str">
        <f t="shared" ca="1" si="125"/>
        <v>…</v>
      </c>
      <c r="Q540" s="58" t="s">
        <v>113</v>
      </c>
    </row>
    <row r="541" spans="1:17" ht="12.75" customHeight="1">
      <c r="A541" s="277" t="s">
        <v>1318</v>
      </c>
      <c r="B541" s="277" t="s">
        <v>3498</v>
      </c>
      <c r="C541" s="277" t="s">
        <v>3506</v>
      </c>
      <c r="D541" s="58" t="str">
        <f t="shared" si="94"/>
        <v>Latvia</v>
      </c>
      <c r="E541" s="58">
        <f t="shared" si="96"/>
        <v>2015</v>
      </c>
      <c r="F541" s="58" t="s">
        <v>116</v>
      </c>
      <c r="G541" s="58" t="s">
        <v>667</v>
      </c>
      <c r="H541" s="58" t="s">
        <v>530</v>
      </c>
      <c r="I541" s="263" t="s">
        <v>557</v>
      </c>
      <c r="J541" s="263" t="s">
        <v>1182</v>
      </c>
      <c r="K541" s="58" t="s">
        <v>757</v>
      </c>
      <c r="L541" s="280" t="str">
        <f t="shared" ca="1" si="124"/>
        <v>…</v>
      </c>
      <c r="M541" s="58" t="str">
        <f t="shared" ca="1" si="125"/>
        <v>…</v>
      </c>
      <c r="Q541" s="58" t="s">
        <v>117</v>
      </c>
    </row>
    <row r="542" spans="1:17" ht="12.75" customHeight="1">
      <c r="A542" s="277" t="s">
        <v>1318</v>
      </c>
      <c r="B542" s="277" t="s">
        <v>3499</v>
      </c>
      <c r="C542" s="277" t="s">
        <v>3507</v>
      </c>
      <c r="D542" s="58" t="str">
        <f t="shared" si="94"/>
        <v>Latvia</v>
      </c>
      <c r="E542" s="58">
        <f t="shared" si="96"/>
        <v>2015</v>
      </c>
      <c r="F542" s="58" t="s">
        <v>118</v>
      </c>
      <c r="G542" s="263" t="s">
        <v>677</v>
      </c>
      <c r="H542" s="58" t="s">
        <v>530</v>
      </c>
      <c r="I542" s="263" t="s">
        <v>557</v>
      </c>
      <c r="J542" s="263" t="s">
        <v>1182</v>
      </c>
      <c r="K542" s="58" t="s">
        <v>757</v>
      </c>
      <c r="L542" s="280" t="str">
        <f t="shared" ca="1" si="124"/>
        <v>…</v>
      </c>
      <c r="M542" s="58" t="str">
        <f t="shared" ca="1" si="125"/>
        <v>…</v>
      </c>
      <c r="Q542" s="58" t="s">
        <v>119</v>
      </c>
    </row>
    <row r="543" spans="1:17" ht="12.75" customHeight="1">
      <c r="A543" s="277" t="s">
        <v>1318</v>
      </c>
      <c r="B543" s="277" t="s">
        <v>3500</v>
      </c>
      <c r="C543" s="277" t="s">
        <v>3508</v>
      </c>
      <c r="D543" s="58" t="str">
        <f t="shared" si="94"/>
        <v>Latvia</v>
      </c>
      <c r="E543" s="58">
        <f t="shared" si="96"/>
        <v>2015</v>
      </c>
      <c r="F543" s="58" t="s">
        <v>122</v>
      </c>
      <c r="G543" s="263" t="s">
        <v>782</v>
      </c>
      <c r="H543" s="58" t="s">
        <v>530</v>
      </c>
      <c r="I543" s="263" t="s">
        <v>557</v>
      </c>
      <c r="J543" s="263" t="s">
        <v>1182</v>
      </c>
      <c r="K543" s="58" t="s">
        <v>757</v>
      </c>
      <c r="L543" s="280" t="str">
        <f t="shared" ca="1" si="124"/>
        <v>…</v>
      </c>
      <c r="M543" s="58" t="str">
        <f t="shared" ca="1" si="125"/>
        <v>…</v>
      </c>
      <c r="Q543" s="58" t="s">
        <v>123</v>
      </c>
    </row>
    <row r="544" spans="1:17" ht="12.75" customHeight="1">
      <c r="A544" s="277" t="s">
        <v>1318</v>
      </c>
      <c r="B544" s="277" t="s">
        <v>3501</v>
      </c>
      <c r="C544" s="277" t="s">
        <v>3509</v>
      </c>
      <c r="D544" s="58" t="str">
        <f t="shared" si="94"/>
        <v>Latvia</v>
      </c>
      <c r="E544" s="58">
        <f t="shared" si="96"/>
        <v>2015</v>
      </c>
      <c r="F544" s="58" t="s">
        <v>126</v>
      </c>
      <c r="G544" s="263" t="s">
        <v>690</v>
      </c>
      <c r="H544" s="58" t="s">
        <v>530</v>
      </c>
      <c r="I544" s="58" t="s">
        <v>691</v>
      </c>
      <c r="J544" s="263" t="s">
        <v>1182</v>
      </c>
      <c r="K544" s="58" t="s">
        <v>757</v>
      </c>
      <c r="L544" s="280" t="str">
        <f t="shared" ca="1" si="124"/>
        <v>…</v>
      </c>
      <c r="M544" s="58" t="str">
        <f t="shared" ca="1" si="125"/>
        <v>…</v>
      </c>
      <c r="Q544" s="58" t="s">
        <v>127</v>
      </c>
    </row>
    <row r="545" spans="1:17" ht="12.75" customHeight="1">
      <c r="A545" s="277" t="s">
        <v>1318</v>
      </c>
      <c r="B545" s="277" t="s">
        <v>175</v>
      </c>
      <c r="C545" s="277" t="s">
        <v>1703</v>
      </c>
      <c r="D545" s="58" t="str">
        <f t="shared" ref="D545:D548" si="126">H$2</f>
        <v>Latvia</v>
      </c>
      <c r="E545" s="58">
        <f t="shared" si="96"/>
        <v>2015</v>
      </c>
      <c r="F545" s="263" t="s">
        <v>2315</v>
      </c>
      <c r="G545" s="263" t="s">
        <v>756</v>
      </c>
      <c r="H545" s="58" t="s">
        <v>530</v>
      </c>
      <c r="I545" s="58" t="s">
        <v>1322</v>
      </c>
      <c r="J545" s="263" t="s">
        <v>128</v>
      </c>
      <c r="K545" s="58" t="s">
        <v>757</v>
      </c>
      <c r="L545" s="280" t="str">
        <f t="shared" ca="1" si="124"/>
        <v>…</v>
      </c>
      <c r="M545" s="58" t="str">
        <f t="shared" ca="1" si="125"/>
        <v>…</v>
      </c>
      <c r="Q545" s="263" t="s">
        <v>3658</v>
      </c>
    </row>
    <row r="546" spans="1:17" ht="12.75" customHeight="1">
      <c r="A546" s="277" t="s">
        <v>1318</v>
      </c>
      <c r="B546" s="277" t="s">
        <v>179</v>
      </c>
      <c r="C546" s="277" t="s">
        <v>1704</v>
      </c>
      <c r="D546" s="58" t="str">
        <f t="shared" si="126"/>
        <v>Latvia</v>
      </c>
      <c r="E546" s="58">
        <f t="shared" si="96"/>
        <v>2015</v>
      </c>
      <c r="F546" s="263" t="s">
        <v>1939</v>
      </c>
      <c r="G546" s="263" t="s">
        <v>756</v>
      </c>
      <c r="H546" s="58" t="s">
        <v>530</v>
      </c>
      <c r="I546" s="58" t="s">
        <v>1397</v>
      </c>
      <c r="J546" s="263" t="s">
        <v>128</v>
      </c>
      <c r="K546" s="58" t="s">
        <v>757</v>
      </c>
      <c r="L546" s="280">
        <f t="shared" ca="1" si="124"/>
        <v>13.44</v>
      </c>
      <c r="M546" s="58" t="str">
        <f t="shared" ca="1" si="125"/>
        <v>…</v>
      </c>
      <c r="Q546" s="263" t="s">
        <v>3659</v>
      </c>
    </row>
    <row r="547" spans="1:17" ht="12.75" customHeight="1">
      <c r="A547" s="277" t="s">
        <v>1318</v>
      </c>
      <c r="B547" s="277" t="s">
        <v>183</v>
      </c>
      <c r="C547" s="277" t="s">
        <v>1705</v>
      </c>
      <c r="D547" s="58" t="str">
        <f t="shared" si="126"/>
        <v>Latvia</v>
      </c>
      <c r="E547" s="58">
        <f t="shared" si="96"/>
        <v>2015</v>
      </c>
      <c r="F547" s="263" t="s">
        <v>2339</v>
      </c>
      <c r="G547" s="263" t="s">
        <v>756</v>
      </c>
      <c r="H547" s="58" t="s">
        <v>530</v>
      </c>
      <c r="I547" s="58" t="s">
        <v>1397</v>
      </c>
      <c r="J547" s="263" t="s">
        <v>128</v>
      </c>
      <c r="K547" s="58" t="s">
        <v>757</v>
      </c>
      <c r="L547" s="280" t="str">
        <f ca="1">IF(ISNUMBER(INDIRECT("'"&amp;A547&amp;"'!"&amp;B547)),INDIRECT("'"&amp;A547&amp;"'!"&amp;B547),"…")</f>
        <v>…</v>
      </c>
      <c r="M547" s="58" t="str">
        <f t="shared" ref="M547:M548" ca="1" si="127">IF(OR(INDIRECT("'"&amp;A547&amp;"'!"&amp;C547)="A",INDIRECT("'"&amp;A547&amp;"'!"&amp;C547)="B",INDIRECT("'"&amp;A547&amp;"'!"&amp;C547)="C",INDIRECT("'"&amp;A547&amp;"'!"&amp;C547)="D",INDIRECT("'"&amp;A547&amp;"'!"&amp;C547)="O"),
INDIRECT("'"&amp;A547&amp;"'!"&amp;C547),"…")</f>
        <v>…</v>
      </c>
      <c r="Q547" s="263" t="s">
        <v>3660</v>
      </c>
    </row>
    <row r="548" spans="1:17" ht="12.75" customHeight="1">
      <c r="A548" s="277" t="s">
        <v>1318</v>
      </c>
      <c r="B548" s="277" t="s">
        <v>187</v>
      </c>
      <c r="C548" s="277" t="s">
        <v>1706</v>
      </c>
      <c r="D548" s="58" t="str">
        <f t="shared" si="126"/>
        <v>Latvia</v>
      </c>
      <c r="E548" s="58">
        <f t="shared" si="96"/>
        <v>2015</v>
      </c>
      <c r="F548" s="263" t="s">
        <v>1940</v>
      </c>
      <c r="G548" s="263" t="s">
        <v>756</v>
      </c>
      <c r="H548" s="58" t="s">
        <v>530</v>
      </c>
      <c r="I548" s="58" t="s">
        <v>1397</v>
      </c>
      <c r="J548" s="263" t="s">
        <v>128</v>
      </c>
      <c r="K548" s="58" t="s">
        <v>757</v>
      </c>
      <c r="L548" s="280" t="str">
        <f ca="1">IF(ISNUMBER(INDIRECT("'"&amp;A548&amp;"'!"&amp;B548)),INDIRECT("'"&amp;A548&amp;"'!"&amp;B548),"…")</f>
        <v>…</v>
      </c>
      <c r="M548" s="58" t="str">
        <f t="shared" ca="1" si="127"/>
        <v>…</v>
      </c>
      <c r="Q548" s="263" t="s">
        <v>3661</v>
      </c>
    </row>
    <row r="549" spans="1:17" ht="12.75" customHeight="1">
      <c r="A549" s="277" t="s">
        <v>1318</v>
      </c>
      <c r="B549" s="277" t="s">
        <v>1935</v>
      </c>
      <c r="C549" s="277" t="s">
        <v>1941</v>
      </c>
      <c r="D549" s="58" t="str">
        <f t="shared" si="94"/>
        <v>Latvia</v>
      </c>
      <c r="E549" s="58">
        <f t="shared" si="96"/>
        <v>2015</v>
      </c>
      <c r="F549" s="58" t="s">
        <v>129</v>
      </c>
      <c r="G549" s="263" t="s">
        <v>756</v>
      </c>
      <c r="H549" s="58" t="s">
        <v>530</v>
      </c>
      <c r="J549" s="263" t="s">
        <v>128</v>
      </c>
      <c r="K549" s="58" t="s">
        <v>757</v>
      </c>
      <c r="L549" s="280" t="str">
        <f t="shared" ca="1" si="95"/>
        <v>…</v>
      </c>
      <c r="M549" s="58" t="str">
        <f t="shared" ca="1" si="97"/>
        <v>…</v>
      </c>
      <c r="Q549" s="58" t="s">
        <v>130</v>
      </c>
    </row>
    <row r="550" spans="1:17" ht="12.75" customHeight="1">
      <c r="A550" s="277" t="s">
        <v>1318</v>
      </c>
      <c r="B550" s="277" t="s">
        <v>191</v>
      </c>
      <c r="C550" s="277" t="s">
        <v>2400</v>
      </c>
      <c r="D550" s="58" t="str">
        <f t="shared" si="94"/>
        <v>Latvia</v>
      </c>
      <c r="E550" s="58">
        <f t="shared" si="96"/>
        <v>2015</v>
      </c>
      <c r="F550" s="58" t="s">
        <v>131</v>
      </c>
      <c r="G550" s="263" t="s">
        <v>610</v>
      </c>
      <c r="H550" s="58" t="s">
        <v>530</v>
      </c>
      <c r="I550" s="58" t="s">
        <v>611</v>
      </c>
      <c r="J550" s="263" t="s">
        <v>128</v>
      </c>
      <c r="K550" s="58" t="s">
        <v>757</v>
      </c>
      <c r="L550" s="280">
        <f t="shared" ca="1" si="95"/>
        <v>20.832000000000001</v>
      </c>
      <c r="M550" s="58" t="str">
        <f t="shared" ca="1" si="97"/>
        <v>…</v>
      </c>
      <c r="Q550" s="58" t="s">
        <v>132</v>
      </c>
    </row>
    <row r="551" spans="1:17">
      <c r="A551" s="277" t="s">
        <v>1318</v>
      </c>
      <c r="B551" s="277" t="s">
        <v>195</v>
      </c>
      <c r="C551" s="277" t="s">
        <v>1707</v>
      </c>
      <c r="D551" s="58" t="str">
        <f t="shared" si="94"/>
        <v>Latvia</v>
      </c>
      <c r="E551" s="58">
        <f t="shared" si="96"/>
        <v>2015</v>
      </c>
      <c r="F551" s="58" t="s">
        <v>133</v>
      </c>
      <c r="G551" s="263" t="s">
        <v>623</v>
      </c>
      <c r="H551" s="58" t="s">
        <v>530</v>
      </c>
      <c r="I551" s="58" t="s">
        <v>611</v>
      </c>
      <c r="J551" s="263" t="s">
        <v>128</v>
      </c>
      <c r="K551" s="58" t="s">
        <v>757</v>
      </c>
      <c r="L551" s="280" t="str">
        <f t="shared" ca="1" si="95"/>
        <v>…</v>
      </c>
      <c r="M551" s="58" t="str">
        <f t="shared" ca="1" si="97"/>
        <v>…</v>
      </c>
      <c r="Q551" s="58" t="s">
        <v>134</v>
      </c>
    </row>
    <row r="552" spans="1:17" ht="12.75" customHeight="1">
      <c r="A552" s="277" t="s">
        <v>1318</v>
      </c>
      <c r="B552" s="277" t="s">
        <v>199</v>
      </c>
      <c r="C552" s="277" t="s">
        <v>1708</v>
      </c>
      <c r="D552" s="58" t="str">
        <f t="shared" si="94"/>
        <v>Latvia</v>
      </c>
      <c r="E552" s="58">
        <f t="shared" si="96"/>
        <v>2015</v>
      </c>
      <c r="F552" s="58" t="s">
        <v>135</v>
      </c>
      <c r="G552" s="263" t="s">
        <v>635</v>
      </c>
      <c r="H552" s="58" t="s">
        <v>530</v>
      </c>
      <c r="I552" s="58" t="s">
        <v>611</v>
      </c>
      <c r="J552" s="263" t="s">
        <v>128</v>
      </c>
      <c r="K552" s="58" t="s">
        <v>757</v>
      </c>
      <c r="L552" s="280">
        <f t="shared" ca="1" si="95"/>
        <v>3.528</v>
      </c>
      <c r="M552" s="58" t="str">
        <f t="shared" ca="1" si="97"/>
        <v>…</v>
      </c>
      <c r="Q552" s="58" t="s">
        <v>136</v>
      </c>
    </row>
    <row r="553" spans="1:17" ht="12.75" customHeight="1">
      <c r="A553" s="277" t="s">
        <v>1318</v>
      </c>
      <c r="B553" s="277" t="s">
        <v>202</v>
      </c>
      <c r="C553" s="277" t="s">
        <v>2437</v>
      </c>
      <c r="D553" s="58" t="str">
        <f t="shared" si="94"/>
        <v>Latvia</v>
      </c>
      <c r="E553" s="58">
        <f t="shared" si="96"/>
        <v>2015</v>
      </c>
      <c r="F553" s="58" t="s">
        <v>137</v>
      </c>
      <c r="G553" s="263" t="s">
        <v>775</v>
      </c>
      <c r="H553" s="58" t="s">
        <v>530</v>
      </c>
      <c r="I553" s="58" t="s">
        <v>611</v>
      </c>
      <c r="J553" s="263" t="s">
        <v>128</v>
      </c>
      <c r="K553" s="58" t="s">
        <v>757</v>
      </c>
      <c r="L553" s="280" t="str">
        <f t="shared" ca="1" si="95"/>
        <v>…</v>
      </c>
      <c r="M553" s="58" t="str">
        <f t="shared" ca="1" si="97"/>
        <v>…</v>
      </c>
      <c r="Q553" s="58" t="s">
        <v>138</v>
      </c>
    </row>
    <row r="554" spans="1:17" ht="12" customHeight="1">
      <c r="A554" s="277" t="s">
        <v>1318</v>
      </c>
      <c r="B554" s="277" t="s">
        <v>206</v>
      </c>
      <c r="C554" s="277" t="s">
        <v>227</v>
      </c>
      <c r="D554" s="58" t="str">
        <f t="shared" si="94"/>
        <v>Latvia</v>
      </c>
      <c r="E554" s="58">
        <f t="shared" si="96"/>
        <v>2015</v>
      </c>
      <c r="F554" s="58" t="s">
        <v>139</v>
      </c>
      <c r="G554" s="263" t="s">
        <v>648</v>
      </c>
      <c r="H554" s="58" t="s">
        <v>530</v>
      </c>
      <c r="I554" s="58" t="s">
        <v>611</v>
      </c>
      <c r="J554" s="263" t="s">
        <v>128</v>
      </c>
      <c r="K554" s="58" t="s">
        <v>757</v>
      </c>
      <c r="L554" s="280" t="str">
        <f t="shared" ca="1" si="95"/>
        <v>…</v>
      </c>
      <c r="M554" s="58" t="str">
        <f t="shared" ca="1" si="97"/>
        <v>…</v>
      </c>
      <c r="Q554" s="58" t="s">
        <v>140</v>
      </c>
    </row>
    <row r="555" spans="1:17" ht="12.75" customHeight="1">
      <c r="A555" s="277" t="s">
        <v>1318</v>
      </c>
      <c r="B555" s="277" t="s">
        <v>1936</v>
      </c>
      <c r="C555" s="277" t="s">
        <v>1942</v>
      </c>
      <c r="D555" s="58" t="str">
        <f t="shared" si="94"/>
        <v>Latvia</v>
      </c>
      <c r="E555" s="58">
        <f t="shared" si="96"/>
        <v>2015</v>
      </c>
      <c r="F555" s="58" t="s">
        <v>141</v>
      </c>
      <c r="G555" s="263" t="s">
        <v>653</v>
      </c>
      <c r="H555" s="58" t="s">
        <v>530</v>
      </c>
      <c r="I555" s="58" t="s">
        <v>611</v>
      </c>
      <c r="J555" s="263" t="s">
        <v>128</v>
      </c>
      <c r="K555" s="58" t="s">
        <v>654</v>
      </c>
      <c r="L555" s="280" t="str">
        <f t="shared" ca="1" si="95"/>
        <v>…</v>
      </c>
      <c r="M555" s="58" t="str">
        <f t="shared" ca="1" si="97"/>
        <v>…</v>
      </c>
      <c r="Q555" s="58" t="s">
        <v>142</v>
      </c>
    </row>
    <row r="556" spans="1:17" ht="12.75" customHeight="1">
      <c r="A556" s="277" t="s">
        <v>1318</v>
      </c>
      <c r="B556" s="277" t="s">
        <v>210</v>
      </c>
      <c r="C556" s="277" t="s">
        <v>1709</v>
      </c>
      <c r="D556" s="58" t="str">
        <f t="shared" si="94"/>
        <v>Latvia</v>
      </c>
      <c r="E556" s="58">
        <f t="shared" si="96"/>
        <v>2015</v>
      </c>
      <c r="F556" s="58" t="s">
        <v>143</v>
      </c>
      <c r="G556" s="263" t="s">
        <v>859</v>
      </c>
      <c r="H556" s="58" t="s">
        <v>530</v>
      </c>
      <c r="I556" s="58" t="s">
        <v>611</v>
      </c>
      <c r="J556" s="263" t="s">
        <v>128</v>
      </c>
      <c r="K556" s="58" t="s">
        <v>757</v>
      </c>
      <c r="L556" s="280" t="str">
        <f t="shared" ca="1" si="95"/>
        <v>…</v>
      </c>
      <c r="M556" s="58" t="str">
        <f t="shared" ca="1" si="97"/>
        <v>…</v>
      </c>
      <c r="Q556" s="58" t="s">
        <v>2462</v>
      </c>
    </row>
    <row r="557" spans="1:17" ht="12.75" customHeight="1">
      <c r="A557" s="277" t="s">
        <v>1318</v>
      </c>
      <c r="B557" s="277" t="s">
        <v>216</v>
      </c>
      <c r="C557" s="277" t="s">
        <v>1710</v>
      </c>
      <c r="D557" s="58" t="str">
        <f t="shared" si="94"/>
        <v>Latvia</v>
      </c>
      <c r="E557" s="58">
        <f t="shared" si="96"/>
        <v>2015</v>
      </c>
      <c r="F557" s="58" t="s">
        <v>144</v>
      </c>
      <c r="G557" s="263" t="s">
        <v>703</v>
      </c>
      <c r="H557" s="58" t="s">
        <v>530</v>
      </c>
      <c r="J557" s="263" t="s">
        <v>128</v>
      </c>
      <c r="K557" s="58" t="s">
        <v>757</v>
      </c>
      <c r="L557" s="280" t="str">
        <f t="shared" ca="1" si="95"/>
        <v>…</v>
      </c>
      <c r="M557" s="58" t="str">
        <f t="shared" ca="1" si="97"/>
        <v>…</v>
      </c>
      <c r="Q557" s="58" t="s">
        <v>145</v>
      </c>
    </row>
    <row r="558" spans="1:17" ht="12.75" customHeight="1">
      <c r="A558" s="277" t="s">
        <v>1318</v>
      </c>
      <c r="B558" s="277" t="s">
        <v>1937</v>
      </c>
      <c r="C558" s="277" t="s">
        <v>1943</v>
      </c>
      <c r="D558" s="58" t="str">
        <f t="shared" si="94"/>
        <v>Latvia</v>
      </c>
      <c r="E558" s="58">
        <f t="shared" si="96"/>
        <v>2015</v>
      </c>
      <c r="F558" s="58" t="s">
        <v>146</v>
      </c>
      <c r="G558" s="58" t="s">
        <v>710</v>
      </c>
      <c r="H558" s="58" t="s">
        <v>530</v>
      </c>
      <c r="J558" s="263" t="s">
        <v>128</v>
      </c>
      <c r="K558" s="58" t="s">
        <v>757</v>
      </c>
      <c r="L558" s="280" t="str">
        <f t="shared" ca="1" si="95"/>
        <v>…</v>
      </c>
      <c r="M558" s="58" t="str">
        <f t="shared" ca="1" si="97"/>
        <v>…</v>
      </c>
      <c r="Q558" s="58" t="s">
        <v>147</v>
      </c>
    </row>
    <row r="559" spans="1:17" ht="12.75" customHeight="1">
      <c r="A559" s="277" t="s">
        <v>1318</v>
      </c>
      <c r="B559" s="277" t="s">
        <v>220</v>
      </c>
      <c r="C559" s="277" t="s">
        <v>1711</v>
      </c>
      <c r="D559" s="58" t="str">
        <f t="shared" ref="D559" si="128">H$2</f>
        <v>Latvia</v>
      </c>
      <c r="E559" s="58">
        <f t="shared" si="96"/>
        <v>2015</v>
      </c>
      <c r="F559" s="263" t="s">
        <v>3526</v>
      </c>
      <c r="G559" s="263" t="s">
        <v>3276</v>
      </c>
      <c r="H559" s="58" t="s">
        <v>530</v>
      </c>
      <c r="J559" s="263" t="s">
        <v>128</v>
      </c>
      <c r="K559" s="58" t="s">
        <v>757</v>
      </c>
      <c r="L559" s="280" t="str">
        <f t="shared" ref="L559" ca="1" si="129">IF(ISNUMBER(INDIRECT("'"&amp;A559&amp;"'!"&amp;B559)),INDIRECT("'"&amp;A559&amp;"'!"&amp;B559),"…")</f>
        <v>…</v>
      </c>
      <c r="M559" s="58" t="str">
        <f t="shared" ref="M559" ca="1" si="130">IF(OR(INDIRECT("'"&amp;A559&amp;"'!"&amp;C559)="A",INDIRECT("'"&amp;A559&amp;"'!"&amp;C559)="B",INDIRECT("'"&amp;A559&amp;"'!"&amp;C559)="C",INDIRECT("'"&amp;A559&amp;"'!"&amp;C559)="D",INDIRECT("'"&amp;A559&amp;"'!"&amp;C559)="O"),
INDIRECT("'"&amp;A559&amp;"'!"&amp;C559),"…")</f>
        <v>…</v>
      </c>
      <c r="Q559" s="263" t="s">
        <v>3527</v>
      </c>
    </row>
    <row r="560" spans="1:17" ht="12.75" customHeight="1">
      <c r="A560" s="277" t="s">
        <v>1318</v>
      </c>
      <c r="B560" s="277" t="s">
        <v>3512</v>
      </c>
      <c r="C560" s="277" t="s">
        <v>3519</v>
      </c>
      <c r="D560" s="58" t="str">
        <f t="shared" si="94"/>
        <v>Latvia</v>
      </c>
      <c r="E560" s="58">
        <f t="shared" si="96"/>
        <v>2015</v>
      </c>
      <c r="F560" s="58" t="s">
        <v>148</v>
      </c>
      <c r="G560" s="263" t="s">
        <v>1272</v>
      </c>
      <c r="H560" s="58" t="s">
        <v>530</v>
      </c>
      <c r="J560" s="263" t="s">
        <v>128</v>
      </c>
      <c r="K560" s="58" t="s">
        <v>757</v>
      </c>
      <c r="L560" s="280" t="str">
        <f t="shared" ca="1" si="95"/>
        <v>…</v>
      </c>
      <c r="M560" s="58" t="str">
        <f t="shared" ca="1" si="97"/>
        <v>…</v>
      </c>
      <c r="Q560" s="58" t="s">
        <v>149</v>
      </c>
    </row>
    <row r="561" spans="1:17" ht="12.75" customHeight="1">
      <c r="A561" s="277" t="s">
        <v>1318</v>
      </c>
      <c r="B561" s="277" t="s">
        <v>1938</v>
      </c>
      <c r="C561" s="277" t="s">
        <v>1944</v>
      </c>
      <c r="D561" s="58" t="str">
        <f t="shared" si="94"/>
        <v>Latvia</v>
      </c>
      <c r="E561" s="58">
        <f t="shared" si="96"/>
        <v>2015</v>
      </c>
      <c r="F561" s="58" t="s">
        <v>150</v>
      </c>
      <c r="G561" s="263" t="s">
        <v>1111</v>
      </c>
      <c r="H561" s="58" t="s">
        <v>530</v>
      </c>
      <c r="J561" s="263" t="s">
        <v>128</v>
      </c>
      <c r="K561" s="58" t="s">
        <v>654</v>
      </c>
      <c r="L561" s="280" t="str">
        <f t="shared" ca="1" si="95"/>
        <v>…</v>
      </c>
      <c r="M561" s="58" t="str">
        <f t="shared" ca="1" si="97"/>
        <v>…</v>
      </c>
      <c r="Q561" s="58" t="s">
        <v>151</v>
      </c>
    </row>
    <row r="562" spans="1:17" ht="12.75" customHeight="1">
      <c r="A562" s="277" t="s">
        <v>1318</v>
      </c>
      <c r="B562" s="277" t="s">
        <v>3513</v>
      </c>
      <c r="C562" s="277" t="s">
        <v>3520</v>
      </c>
      <c r="D562" s="58" t="str">
        <f t="shared" si="94"/>
        <v>Latvia</v>
      </c>
      <c r="E562" s="58">
        <f t="shared" si="96"/>
        <v>2015</v>
      </c>
      <c r="F562" s="58" t="s">
        <v>152</v>
      </c>
      <c r="G562" s="58" t="s">
        <v>735</v>
      </c>
      <c r="H562" s="58" t="s">
        <v>530</v>
      </c>
      <c r="J562" s="263" t="s">
        <v>128</v>
      </c>
      <c r="K562" s="58" t="s">
        <v>654</v>
      </c>
      <c r="L562" s="280" t="str">
        <f t="shared" ca="1" si="95"/>
        <v>…</v>
      </c>
      <c r="M562" s="58" t="str">
        <f t="shared" ca="1" si="97"/>
        <v>…</v>
      </c>
      <c r="Q562" s="58" t="s">
        <v>153</v>
      </c>
    </row>
    <row r="563" spans="1:17" ht="12.75" customHeight="1">
      <c r="A563" s="277" t="s">
        <v>1318</v>
      </c>
      <c r="B563" s="277" t="s">
        <v>3514</v>
      </c>
      <c r="C563" s="277" t="s">
        <v>3521</v>
      </c>
      <c r="D563" s="58" t="str">
        <f t="shared" si="94"/>
        <v>Latvia</v>
      </c>
      <c r="E563" s="58">
        <f t="shared" si="96"/>
        <v>2015</v>
      </c>
      <c r="F563" s="58" t="s">
        <v>154</v>
      </c>
      <c r="G563" s="263" t="s">
        <v>746</v>
      </c>
      <c r="H563" s="58" t="s">
        <v>530</v>
      </c>
      <c r="J563" s="263" t="s">
        <v>128</v>
      </c>
      <c r="K563" s="58" t="s">
        <v>654</v>
      </c>
      <c r="L563" s="280" t="str">
        <f t="shared" ca="1" si="95"/>
        <v>…</v>
      </c>
      <c r="M563" s="58" t="str">
        <f t="shared" ca="1" si="97"/>
        <v>…</v>
      </c>
      <c r="Q563" s="58" t="s">
        <v>155</v>
      </c>
    </row>
    <row r="564" spans="1:17" ht="12.75" customHeight="1">
      <c r="A564" s="277" t="s">
        <v>1318</v>
      </c>
      <c r="B564" s="277" t="s">
        <v>3515</v>
      </c>
      <c r="C564" s="277" t="s">
        <v>3522</v>
      </c>
      <c r="D564" s="58" t="str">
        <f t="shared" si="94"/>
        <v>Latvia</v>
      </c>
      <c r="E564" s="58">
        <f t="shared" si="96"/>
        <v>2015</v>
      </c>
      <c r="F564" s="58" t="s">
        <v>156</v>
      </c>
      <c r="G564" s="58" t="s">
        <v>667</v>
      </c>
      <c r="H564" s="58" t="s">
        <v>530</v>
      </c>
      <c r="I564" s="263" t="s">
        <v>557</v>
      </c>
      <c r="J564" s="263" t="s">
        <v>128</v>
      </c>
      <c r="K564" s="58" t="s">
        <v>757</v>
      </c>
      <c r="L564" s="280" t="str">
        <f t="shared" ca="1" si="95"/>
        <v>…</v>
      </c>
      <c r="M564" s="58" t="str">
        <f t="shared" ca="1" si="97"/>
        <v>…</v>
      </c>
      <c r="Q564" s="58" t="s">
        <v>157</v>
      </c>
    </row>
    <row r="565" spans="1:17">
      <c r="A565" s="277" t="s">
        <v>1318</v>
      </c>
      <c r="B565" s="277" t="s">
        <v>3516</v>
      </c>
      <c r="C565" s="277" t="s">
        <v>3523</v>
      </c>
      <c r="D565" s="58" t="str">
        <f t="shared" si="94"/>
        <v>Latvia</v>
      </c>
      <c r="E565" s="58">
        <f t="shared" si="96"/>
        <v>2015</v>
      </c>
      <c r="F565" s="58" t="s">
        <v>158</v>
      </c>
      <c r="G565" s="263" t="s">
        <v>677</v>
      </c>
      <c r="H565" s="58" t="s">
        <v>530</v>
      </c>
      <c r="I565" s="263" t="s">
        <v>557</v>
      </c>
      <c r="J565" s="263" t="s">
        <v>128</v>
      </c>
      <c r="K565" s="58" t="s">
        <v>757</v>
      </c>
      <c r="L565" s="280" t="str">
        <f t="shared" ca="1" si="95"/>
        <v>…</v>
      </c>
      <c r="M565" s="58" t="str">
        <f t="shared" ca="1" si="97"/>
        <v>…</v>
      </c>
      <c r="Q565" s="58" t="s">
        <v>159</v>
      </c>
    </row>
    <row r="566" spans="1:17" ht="12.75" customHeight="1">
      <c r="A566" s="277" t="s">
        <v>1318</v>
      </c>
      <c r="B566" s="277" t="s">
        <v>3517</v>
      </c>
      <c r="C566" s="277" t="s">
        <v>3524</v>
      </c>
      <c r="D566" s="58" t="str">
        <f t="shared" si="94"/>
        <v>Latvia</v>
      </c>
      <c r="E566" s="58">
        <f t="shared" si="96"/>
        <v>2015</v>
      </c>
      <c r="F566" s="58" t="s">
        <v>160</v>
      </c>
      <c r="G566" s="263" t="s">
        <v>782</v>
      </c>
      <c r="H566" s="58" t="s">
        <v>530</v>
      </c>
      <c r="I566" s="263" t="s">
        <v>557</v>
      </c>
      <c r="J566" s="263" t="s">
        <v>128</v>
      </c>
      <c r="K566" s="58" t="s">
        <v>757</v>
      </c>
      <c r="L566" s="280" t="str">
        <f t="shared" ca="1" si="95"/>
        <v>…</v>
      </c>
      <c r="M566" s="58" t="str">
        <f t="shared" ca="1" si="97"/>
        <v>…</v>
      </c>
      <c r="Q566" s="58" t="s">
        <v>161</v>
      </c>
    </row>
    <row r="567" spans="1:17" ht="12.75" customHeight="1">
      <c r="A567" s="277" t="s">
        <v>1318</v>
      </c>
      <c r="B567" s="277" t="s">
        <v>3518</v>
      </c>
      <c r="C567" s="277" t="s">
        <v>3525</v>
      </c>
      <c r="D567" s="58" t="str">
        <f t="shared" si="94"/>
        <v>Latvia</v>
      </c>
      <c r="E567" s="58">
        <f t="shared" si="96"/>
        <v>2015</v>
      </c>
      <c r="F567" s="58" t="s">
        <v>162</v>
      </c>
      <c r="G567" s="263" t="s">
        <v>690</v>
      </c>
      <c r="H567" s="58" t="s">
        <v>530</v>
      </c>
      <c r="I567" s="263" t="s">
        <v>691</v>
      </c>
      <c r="J567" s="263" t="s">
        <v>128</v>
      </c>
      <c r="K567" s="58" t="s">
        <v>757</v>
      </c>
      <c r="L567" s="280" t="str">
        <f t="shared" ca="1" si="95"/>
        <v>…</v>
      </c>
      <c r="M567" s="58" t="str">
        <f t="shared" ca="1" si="97"/>
        <v>…</v>
      </c>
      <c r="Q567" s="58" t="s">
        <v>163</v>
      </c>
    </row>
    <row r="568" spans="1:17" ht="12.75" customHeight="1">
      <c r="A568" s="277" t="s">
        <v>1318</v>
      </c>
      <c r="B568" s="277" t="s">
        <v>1712</v>
      </c>
      <c r="C568" s="277" t="s">
        <v>239</v>
      </c>
      <c r="D568" s="58" t="str">
        <f t="shared" si="94"/>
        <v>Latvia</v>
      </c>
      <c r="E568" s="58">
        <f t="shared" si="96"/>
        <v>2015</v>
      </c>
      <c r="F568" s="263" t="s">
        <v>2316</v>
      </c>
      <c r="G568" s="263" t="s">
        <v>756</v>
      </c>
      <c r="H568" s="58" t="s">
        <v>530</v>
      </c>
      <c r="I568" s="58" t="s">
        <v>1322</v>
      </c>
      <c r="J568" s="263" t="s">
        <v>164</v>
      </c>
      <c r="K568" s="58" t="s">
        <v>757</v>
      </c>
      <c r="L568" s="280" t="str">
        <f ca="1">IF(ISNUMBER(INDIRECT("'"&amp;A568&amp;"'!"&amp;B568)),INDIRECT("'"&amp;A568&amp;"'!"&amp;B568),"…")</f>
        <v>…</v>
      </c>
      <c r="M568" s="58" t="str">
        <f ca="1">IF(OR(INDIRECT("'"&amp;A568&amp;"'!"&amp;C568)="A",INDIRECT("'"&amp;A568&amp;"'!"&amp;C568)="B",INDIRECT("'"&amp;A568&amp;"'!"&amp;C568)="C",INDIRECT("'"&amp;A568&amp;"'!"&amp;C568)="D",INDIRECT("'"&amp;A568&amp;"'!"&amp;C568)="O"),
INDIRECT("'"&amp;A568&amp;"'!"&amp;C568),"…")</f>
        <v>…</v>
      </c>
      <c r="Q568" s="263" t="s">
        <v>3662</v>
      </c>
    </row>
    <row r="569" spans="1:17" ht="12.75" customHeight="1">
      <c r="A569" s="277" t="s">
        <v>1318</v>
      </c>
      <c r="B569" s="277" t="s">
        <v>1713</v>
      </c>
      <c r="C569" s="277" t="s">
        <v>242</v>
      </c>
      <c r="D569" s="58" t="str">
        <f t="shared" si="94"/>
        <v>Latvia</v>
      </c>
      <c r="E569" s="58">
        <f t="shared" si="96"/>
        <v>2015</v>
      </c>
      <c r="F569" s="263" t="s">
        <v>1949</v>
      </c>
      <c r="G569" s="263" t="s">
        <v>756</v>
      </c>
      <c r="H569" s="58" t="s">
        <v>530</v>
      </c>
      <c r="I569" s="58" t="s">
        <v>1397</v>
      </c>
      <c r="J569" s="263" t="s">
        <v>164</v>
      </c>
      <c r="K569" s="58" t="s">
        <v>757</v>
      </c>
      <c r="L569" s="280">
        <f ca="1">IF(ISNUMBER(INDIRECT("'"&amp;A569&amp;"'!"&amp;B569)),INDIRECT("'"&amp;A569&amp;"'!"&amp;B569),"…")</f>
        <v>97.02</v>
      </c>
      <c r="M569" s="58" t="str">
        <f t="shared" ref="M569:M571" ca="1" si="131">IF(OR(INDIRECT("'"&amp;A569&amp;"'!"&amp;C569)="A",INDIRECT("'"&amp;A569&amp;"'!"&amp;C569)="B",INDIRECT("'"&amp;A569&amp;"'!"&amp;C569)="C",INDIRECT("'"&amp;A569&amp;"'!"&amp;C569)="D",INDIRECT("'"&amp;A569&amp;"'!"&amp;C569)="O"),
INDIRECT("'"&amp;A569&amp;"'!"&amp;C569),"…")</f>
        <v>…</v>
      </c>
      <c r="Q569" s="263" t="s">
        <v>3663</v>
      </c>
    </row>
    <row r="570" spans="1:17" ht="12.75" customHeight="1">
      <c r="A570" s="277" t="s">
        <v>1318</v>
      </c>
      <c r="B570" s="277" t="s">
        <v>1714</v>
      </c>
      <c r="C570" s="277" t="s">
        <v>245</v>
      </c>
      <c r="D570" s="58" t="str">
        <f t="shared" si="94"/>
        <v>Latvia</v>
      </c>
      <c r="E570" s="58">
        <f t="shared" si="96"/>
        <v>2015</v>
      </c>
      <c r="F570" s="263" t="s">
        <v>2340</v>
      </c>
      <c r="G570" s="263" t="s">
        <v>756</v>
      </c>
      <c r="H570" s="58" t="s">
        <v>530</v>
      </c>
      <c r="I570" s="58" t="s">
        <v>1397</v>
      </c>
      <c r="J570" s="263" t="s">
        <v>164</v>
      </c>
      <c r="K570" s="58" t="s">
        <v>757</v>
      </c>
      <c r="L570" s="280" t="str">
        <f ca="1">IF(ISNUMBER(INDIRECT("'"&amp;A570&amp;"'!"&amp;B570)),INDIRECT("'"&amp;A570&amp;"'!"&amp;B570),"…")</f>
        <v>…</v>
      </c>
      <c r="M570" s="58" t="str">
        <f t="shared" ca="1" si="131"/>
        <v>…</v>
      </c>
      <c r="Q570" s="263" t="s">
        <v>3664</v>
      </c>
    </row>
    <row r="571" spans="1:17" ht="12.75" customHeight="1">
      <c r="A571" s="277" t="s">
        <v>1318</v>
      </c>
      <c r="B571" s="277" t="s">
        <v>1715</v>
      </c>
      <c r="C571" s="277" t="s">
        <v>248</v>
      </c>
      <c r="D571" s="58" t="str">
        <f t="shared" si="94"/>
        <v>Latvia</v>
      </c>
      <c r="E571" s="58">
        <f t="shared" si="96"/>
        <v>2015</v>
      </c>
      <c r="F571" s="263" t="s">
        <v>1950</v>
      </c>
      <c r="G571" s="263" t="s">
        <v>756</v>
      </c>
      <c r="H571" s="58" t="s">
        <v>530</v>
      </c>
      <c r="I571" s="58" t="s">
        <v>1397</v>
      </c>
      <c r="J571" s="263" t="s">
        <v>164</v>
      </c>
      <c r="K571" s="58" t="s">
        <v>757</v>
      </c>
      <c r="L571" s="280" t="str">
        <f ca="1">IF(ISNUMBER(INDIRECT("'"&amp;A571&amp;"'!"&amp;B571)),INDIRECT("'"&amp;A571&amp;"'!"&amp;B571),"…")</f>
        <v>…</v>
      </c>
      <c r="M571" s="58" t="str">
        <f t="shared" ca="1" si="131"/>
        <v>…</v>
      </c>
      <c r="Q571" s="263" t="s">
        <v>3665</v>
      </c>
    </row>
    <row r="572" spans="1:17" ht="12.75" customHeight="1">
      <c r="A572" s="277" t="s">
        <v>1318</v>
      </c>
      <c r="B572" s="277" t="s">
        <v>1945</v>
      </c>
      <c r="C572" s="277" t="s">
        <v>1951</v>
      </c>
      <c r="D572" s="58" t="str">
        <f t="shared" si="94"/>
        <v>Latvia</v>
      </c>
      <c r="E572" s="58">
        <f t="shared" si="96"/>
        <v>2015</v>
      </c>
      <c r="F572" s="58" t="s">
        <v>165</v>
      </c>
      <c r="G572" s="263" t="s">
        <v>756</v>
      </c>
      <c r="H572" s="58" t="s">
        <v>530</v>
      </c>
      <c r="J572" s="263" t="s">
        <v>164</v>
      </c>
      <c r="K572" s="58" t="s">
        <v>757</v>
      </c>
      <c r="L572" s="280" t="str">
        <f t="shared" ca="1" si="95"/>
        <v>…</v>
      </c>
      <c r="M572" s="58" t="str">
        <f t="shared" ca="1" si="97"/>
        <v>…</v>
      </c>
      <c r="Q572" s="58" t="s">
        <v>166</v>
      </c>
    </row>
    <row r="573" spans="1:17" ht="12.75" customHeight="1">
      <c r="A573" s="277" t="s">
        <v>1318</v>
      </c>
      <c r="B573" s="277" t="s">
        <v>2156</v>
      </c>
      <c r="C573" s="277" t="s">
        <v>3535</v>
      </c>
      <c r="D573" s="58" t="str">
        <f t="shared" si="94"/>
        <v>Latvia</v>
      </c>
      <c r="E573" s="58">
        <f t="shared" si="96"/>
        <v>2015</v>
      </c>
      <c r="F573" s="58" t="s">
        <v>168</v>
      </c>
      <c r="G573" s="263" t="s">
        <v>610</v>
      </c>
      <c r="H573" s="58" t="s">
        <v>530</v>
      </c>
      <c r="I573" s="58" t="s">
        <v>611</v>
      </c>
      <c r="J573" s="263" t="s">
        <v>164</v>
      </c>
      <c r="K573" s="58" t="s">
        <v>757</v>
      </c>
      <c r="L573" s="280">
        <f t="shared" ca="1" si="95"/>
        <v>2.52</v>
      </c>
      <c r="M573" s="58" t="str">
        <f t="shared" ca="1" si="97"/>
        <v>…</v>
      </c>
      <c r="Q573" s="58" t="s">
        <v>169</v>
      </c>
    </row>
    <row r="574" spans="1:17" ht="12.75" customHeight="1">
      <c r="A574" s="277" t="s">
        <v>1318</v>
      </c>
      <c r="B574" s="277" t="s">
        <v>1716</v>
      </c>
      <c r="C574" s="277" t="s">
        <v>254</v>
      </c>
      <c r="D574" s="58" t="str">
        <f t="shared" si="94"/>
        <v>Latvia</v>
      </c>
      <c r="E574" s="58">
        <f t="shared" si="96"/>
        <v>2015</v>
      </c>
      <c r="F574" s="58" t="s">
        <v>170</v>
      </c>
      <c r="G574" s="263" t="s">
        <v>623</v>
      </c>
      <c r="H574" s="58" t="s">
        <v>530</v>
      </c>
      <c r="I574" s="58" t="s">
        <v>611</v>
      </c>
      <c r="J574" s="263" t="s">
        <v>164</v>
      </c>
      <c r="K574" s="58" t="s">
        <v>757</v>
      </c>
      <c r="L574" s="280" t="str">
        <f t="shared" ca="1" si="95"/>
        <v>…</v>
      </c>
      <c r="M574" s="58" t="str">
        <f t="shared" ca="1" si="97"/>
        <v>…</v>
      </c>
      <c r="Q574" s="58" t="s">
        <v>171</v>
      </c>
    </row>
    <row r="575" spans="1:17" ht="12.75" customHeight="1">
      <c r="A575" s="277" t="s">
        <v>1318</v>
      </c>
      <c r="B575" s="277" t="s">
        <v>1717</v>
      </c>
      <c r="C575" s="277" t="s">
        <v>257</v>
      </c>
      <c r="D575" s="58" t="str">
        <f t="shared" si="94"/>
        <v>Latvia</v>
      </c>
      <c r="E575" s="58">
        <f t="shared" si="96"/>
        <v>2015</v>
      </c>
      <c r="F575" s="58" t="s">
        <v>172</v>
      </c>
      <c r="G575" s="263" t="s">
        <v>635</v>
      </c>
      <c r="H575" s="58" t="s">
        <v>530</v>
      </c>
      <c r="I575" s="58" t="s">
        <v>611</v>
      </c>
      <c r="J575" s="263" t="s">
        <v>164</v>
      </c>
      <c r="K575" s="58" t="s">
        <v>757</v>
      </c>
      <c r="L575" s="280" t="str">
        <f t="shared" ca="1" si="95"/>
        <v>…</v>
      </c>
      <c r="M575" s="58" t="str">
        <f t="shared" ca="1" si="97"/>
        <v>…</v>
      </c>
      <c r="Q575" s="58" t="s">
        <v>173</v>
      </c>
    </row>
    <row r="576" spans="1:17" ht="12" customHeight="1">
      <c r="A576" s="277" t="s">
        <v>1318</v>
      </c>
      <c r="B576" s="277" t="s">
        <v>223</v>
      </c>
      <c r="C576" s="277" t="s">
        <v>2438</v>
      </c>
      <c r="D576" s="58" t="str">
        <f t="shared" si="94"/>
        <v>Latvia</v>
      </c>
      <c r="E576" s="58">
        <f t="shared" si="96"/>
        <v>2015</v>
      </c>
      <c r="F576" s="58" t="s">
        <v>176</v>
      </c>
      <c r="G576" s="263" t="s">
        <v>775</v>
      </c>
      <c r="H576" s="58" t="s">
        <v>530</v>
      </c>
      <c r="I576" s="58" t="s">
        <v>611</v>
      </c>
      <c r="J576" s="263" t="s">
        <v>164</v>
      </c>
      <c r="K576" s="58" t="s">
        <v>757</v>
      </c>
      <c r="L576" s="280" t="str">
        <f t="shared" ca="1" si="95"/>
        <v>…</v>
      </c>
      <c r="M576" s="58" t="str">
        <f t="shared" ca="1" si="97"/>
        <v>…</v>
      </c>
      <c r="Q576" s="58" t="s">
        <v>177</v>
      </c>
    </row>
    <row r="577" spans="1:17" ht="12.75" customHeight="1">
      <c r="A577" s="277" t="s">
        <v>1318</v>
      </c>
      <c r="B577" s="277" t="s">
        <v>228</v>
      </c>
      <c r="C577" s="277" t="s">
        <v>262</v>
      </c>
      <c r="D577" s="58" t="str">
        <f t="shared" si="94"/>
        <v>Latvia</v>
      </c>
      <c r="E577" s="58">
        <f t="shared" si="96"/>
        <v>2015</v>
      </c>
      <c r="F577" s="58" t="s">
        <v>180</v>
      </c>
      <c r="G577" s="263" t="s">
        <v>648</v>
      </c>
      <c r="H577" s="58" t="s">
        <v>530</v>
      </c>
      <c r="I577" s="58" t="s">
        <v>611</v>
      </c>
      <c r="J577" s="263" t="s">
        <v>164</v>
      </c>
      <c r="K577" s="58" t="s">
        <v>757</v>
      </c>
      <c r="L577" s="280" t="str">
        <f t="shared" ca="1" si="95"/>
        <v>…</v>
      </c>
      <c r="M577" s="58" t="str">
        <f t="shared" ca="1" si="97"/>
        <v>…</v>
      </c>
      <c r="Q577" s="58" t="s">
        <v>181</v>
      </c>
    </row>
    <row r="578" spans="1:17" ht="12.75" customHeight="1">
      <c r="A578" s="277" t="s">
        <v>1318</v>
      </c>
      <c r="B578" s="277" t="s">
        <v>1946</v>
      </c>
      <c r="C578" s="277" t="s">
        <v>1952</v>
      </c>
      <c r="D578" s="58" t="str">
        <f t="shared" si="94"/>
        <v>Latvia</v>
      </c>
      <c r="E578" s="58">
        <f t="shared" si="96"/>
        <v>2015</v>
      </c>
      <c r="F578" s="58" t="s">
        <v>184</v>
      </c>
      <c r="G578" s="263" t="s">
        <v>653</v>
      </c>
      <c r="H578" s="58" t="s">
        <v>530</v>
      </c>
      <c r="I578" s="58" t="s">
        <v>611</v>
      </c>
      <c r="J578" s="263" t="s">
        <v>164</v>
      </c>
      <c r="K578" s="58" t="s">
        <v>654</v>
      </c>
      <c r="L578" s="280" t="str">
        <f t="shared" ca="1" si="95"/>
        <v>…</v>
      </c>
      <c r="M578" s="58" t="str">
        <f t="shared" ca="1" si="97"/>
        <v>…</v>
      </c>
      <c r="Q578" s="58" t="s">
        <v>185</v>
      </c>
    </row>
    <row r="579" spans="1:17" ht="12.75" customHeight="1">
      <c r="A579" s="277" t="s">
        <v>1318</v>
      </c>
      <c r="B579" s="277" t="s">
        <v>1718</v>
      </c>
      <c r="C579" s="277" t="s">
        <v>265</v>
      </c>
      <c r="D579" s="58" t="str">
        <f t="shared" ref="D579:D617" si="132">H$2</f>
        <v>Latvia</v>
      </c>
      <c r="E579" s="58">
        <f t="shared" si="96"/>
        <v>2015</v>
      </c>
      <c r="F579" s="58" t="s">
        <v>188</v>
      </c>
      <c r="G579" s="263" t="s">
        <v>859</v>
      </c>
      <c r="H579" s="58" t="s">
        <v>530</v>
      </c>
      <c r="I579" s="58" t="s">
        <v>611</v>
      </c>
      <c r="J579" s="263" t="s">
        <v>164</v>
      </c>
      <c r="K579" s="58" t="s">
        <v>757</v>
      </c>
      <c r="L579" s="280" t="str">
        <f t="shared" ref="L579:L617" ca="1" si="133">IF(ISNUMBER(INDIRECT("'"&amp;A579&amp;"'!"&amp;B579)),INDIRECT("'"&amp;A579&amp;"'!"&amp;B579),"…")</f>
        <v>…</v>
      </c>
      <c r="M579" s="58" t="str">
        <f t="shared" ca="1" si="97"/>
        <v>…</v>
      </c>
      <c r="Q579" s="58" t="s">
        <v>2463</v>
      </c>
    </row>
    <row r="580" spans="1:17" ht="12.75" customHeight="1">
      <c r="A580" s="277" t="s">
        <v>1318</v>
      </c>
      <c r="B580" s="277" t="s">
        <v>1719</v>
      </c>
      <c r="C580" s="277" t="s">
        <v>271</v>
      </c>
      <c r="D580" s="58" t="str">
        <f t="shared" si="132"/>
        <v>Latvia</v>
      </c>
      <c r="E580" s="58">
        <f t="shared" si="96"/>
        <v>2015</v>
      </c>
      <c r="F580" s="58" t="s">
        <v>189</v>
      </c>
      <c r="G580" s="263" t="s">
        <v>703</v>
      </c>
      <c r="H580" s="58" t="s">
        <v>530</v>
      </c>
      <c r="J580" s="263" t="s">
        <v>164</v>
      </c>
      <c r="K580" s="58" t="s">
        <v>757</v>
      </c>
      <c r="L580" s="280" t="str">
        <f t="shared" ca="1" si="133"/>
        <v>…</v>
      </c>
      <c r="M580" s="58" t="str">
        <f t="shared" ca="1" si="97"/>
        <v>…</v>
      </c>
      <c r="Q580" s="58" t="s">
        <v>190</v>
      </c>
    </row>
    <row r="581" spans="1:17" ht="12.75" customHeight="1">
      <c r="A581" s="277" t="s">
        <v>1318</v>
      </c>
      <c r="B581" s="277" t="s">
        <v>1947</v>
      </c>
      <c r="C581" s="277" t="s">
        <v>1953</v>
      </c>
      <c r="D581" s="58" t="str">
        <f t="shared" si="132"/>
        <v>Latvia</v>
      </c>
      <c r="E581" s="58">
        <f t="shared" si="96"/>
        <v>2015</v>
      </c>
      <c r="F581" s="58" t="s">
        <v>192</v>
      </c>
      <c r="G581" s="58" t="s">
        <v>710</v>
      </c>
      <c r="H581" s="58" t="s">
        <v>530</v>
      </c>
      <c r="J581" s="263" t="s">
        <v>164</v>
      </c>
      <c r="K581" s="58" t="s">
        <v>757</v>
      </c>
      <c r="L581" s="280">
        <f t="shared" ca="1" si="133"/>
        <v>31.28</v>
      </c>
      <c r="M581" s="58" t="str">
        <f t="shared" ca="1" si="97"/>
        <v>…</v>
      </c>
      <c r="Q581" s="58" t="s">
        <v>193</v>
      </c>
    </row>
    <row r="582" spans="1:17" ht="12.75" customHeight="1">
      <c r="A582" s="277" t="s">
        <v>1318</v>
      </c>
      <c r="B582" s="277" t="s">
        <v>1720</v>
      </c>
      <c r="C582" s="277" t="s">
        <v>274</v>
      </c>
      <c r="D582" s="58" t="str">
        <f t="shared" ref="D582" si="134">H$2</f>
        <v>Latvia</v>
      </c>
      <c r="E582" s="58">
        <f t="shared" si="96"/>
        <v>2015</v>
      </c>
      <c r="F582" s="58" t="s">
        <v>192</v>
      </c>
      <c r="G582" s="263" t="s">
        <v>3276</v>
      </c>
      <c r="H582" s="58" t="s">
        <v>530</v>
      </c>
      <c r="J582" s="263" t="s">
        <v>164</v>
      </c>
      <c r="K582" s="58" t="s">
        <v>757</v>
      </c>
      <c r="L582" s="280" t="str">
        <f t="shared" ref="L582" ca="1" si="135">IF(ISNUMBER(INDIRECT("'"&amp;A582&amp;"'!"&amp;B582)),INDIRECT("'"&amp;A582&amp;"'!"&amp;B582),"…")</f>
        <v>…</v>
      </c>
      <c r="M582" s="58" t="str">
        <f t="shared" ref="M582" ca="1" si="136">IF(OR(INDIRECT("'"&amp;A582&amp;"'!"&amp;C582)="A",INDIRECT("'"&amp;A582&amp;"'!"&amp;C582)="B",INDIRECT("'"&amp;A582&amp;"'!"&amp;C582)="C",INDIRECT("'"&amp;A582&amp;"'!"&amp;C582)="D",INDIRECT("'"&amp;A582&amp;"'!"&amp;C582)="O"),
INDIRECT("'"&amp;A582&amp;"'!"&amp;C582),"…")</f>
        <v>…</v>
      </c>
      <c r="Q582" s="263" t="s">
        <v>3543</v>
      </c>
    </row>
    <row r="583" spans="1:17" ht="12.75" customHeight="1">
      <c r="A583" s="277" t="s">
        <v>1318</v>
      </c>
      <c r="B583" s="277" t="s">
        <v>3528</v>
      </c>
      <c r="C583" s="277" t="s">
        <v>3536</v>
      </c>
      <c r="D583" s="58" t="str">
        <f t="shared" si="132"/>
        <v>Latvia</v>
      </c>
      <c r="E583" s="58">
        <f t="shared" ref="E583:E617" si="137">$H$3</f>
        <v>2015</v>
      </c>
      <c r="F583" s="58" t="s">
        <v>196</v>
      </c>
      <c r="G583" s="263" t="s">
        <v>1272</v>
      </c>
      <c r="H583" s="58" t="s">
        <v>530</v>
      </c>
      <c r="J583" s="263" t="s">
        <v>164</v>
      </c>
      <c r="K583" s="58" t="s">
        <v>757</v>
      </c>
      <c r="L583" s="280">
        <f t="shared" ca="1" si="133"/>
        <v>2</v>
      </c>
      <c r="M583" s="58" t="str">
        <f t="shared" ref="M583:M617" ca="1" si="138">IF(OR(INDIRECT("'"&amp;A583&amp;"'!"&amp;C583)="A",INDIRECT("'"&amp;A583&amp;"'!"&amp;C583)="B",INDIRECT("'"&amp;A583&amp;"'!"&amp;C583)="C",INDIRECT("'"&amp;A583&amp;"'!"&amp;C583)="D",INDIRECT("'"&amp;A583&amp;"'!"&amp;C583)="O"),
INDIRECT("'"&amp;A583&amp;"'!"&amp;C583),"…")</f>
        <v>…</v>
      </c>
      <c r="Q583" s="58" t="s">
        <v>197</v>
      </c>
    </row>
    <row r="584" spans="1:17" ht="12.75" customHeight="1">
      <c r="A584" s="277" t="s">
        <v>1318</v>
      </c>
      <c r="B584" s="277" t="s">
        <v>1948</v>
      </c>
      <c r="C584" s="277" t="s">
        <v>1954</v>
      </c>
      <c r="D584" s="58" t="str">
        <f t="shared" si="132"/>
        <v>Latvia</v>
      </c>
      <c r="E584" s="58">
        <f t="shared" si="137"/>
        <v>2015</v>
      </c>
      <c r="F584" s="58" t="s">
        <v>200</v>
      </c>
      <c r="G584" s="263" t="s">
        <v>1111</v>
      </c>
      <c r="H584" s="58" t="s">
        <v>530</v>
      </c>
      <c r="J584" s="263" t="s">
        <v>164</v>
      </c>
      <c r="K584" s="58" t="s">
        <v>654</v>
      </c>
      <c r="L584" s="280" t="str">
        <f t="shared" ca="1" si="133"/>
        <v>…</v>
      </c>
      <c r="M584" s="58" t="str">
        <f t="shared" ca="1" si="138"/>
        <v>…</v>
      </c>
      <c r="Q584" s="58" t="s">
        <v>201</v>
      </c>
    </row>
    <row r="585" spans="1:17" ht="12.75" customHeight="1">
      <c r="A585" s="277" t="s">
        <v>1318</v>
      </c>
      <c r="B585" s="277" t="s">
        <v>3529</v>
      </c>
      <c r="C585" s="277" t="s">
        <v>3537</v>
      </c>
      <c r="D585" s="58" t="str">
        <f t="shared" si="132"/>
        <v>Latvia</v>
      </c>
      <c r="E585" s="58">
        <f t="shared" si="137"/>
        <v>2015</v>
      </c>
      <c r="F585" s="58" t="s">
        <v>203</v>
      </c>
      <c r="G585" s="58" t="s">
        <v>735</v>
      </c>
      <c r="H585" s="58" t="s">
        <v>530</v>
      </c>
      <c r="J585" s="263" t="s">
        <v>164</v>
      </c>
      <c r="K585" s="58" t="s">
        <v>654</v>
      </c>
      <c r="L585" s="280" t="str">
        <f t="shared" ca="1" si="133"/>
        <v>…</v>
      </c>
      <c r="M585" s="58" t="str">
        <f t="shared" ca="1" si="138"/>
        <v>…</v>
      </c>
      <c r="Q585" s="58" t="s">
        <v>204</v>
      </c>
    </row>
    <row r="586" spans="1:17" ht="12.75" customHeight="1">
      <c r="A586" s="277" t="s">
        <v>1318</v>
      </c>
      <c r="B586" s="277" t="s">
        <v>3530</v>
      </c>
      <c r="C586" s="277" t="s">
        <v>3538</v>
      </c>
      <c r="D586" s="58" t="str">
        <f t="shared" si="132"/>
        <v>Latvia</v>
      </c>
      <c r="E586" s="58">
        <f t="shared" si="137"/>
        <v>2015</v>
      </c>
      <c r="F586" s="58" t="s">
        <v>207</v>
      </c>
      <c r="G586" s="263" t="s">
        <v>746</v>
      </c>
      <c r="H586" s="58" t="s">
        <v>530</v>
      </c>
      <c r="J586" s="263" t="s">
        <v>164</v>
      </c>
      <c r="K586" s="58" t="s">
        <v>654</v>
      </c>
      <c r="L586" s="280" t="str">
        <f t="shared" ca="1" si="133"/>
        <v>…</v>
      </c>
      <c r="M586" s="58" t="str">
        <f t="shared" ca="1" si="138"/>
        <v>…</v>
      </c>
      <c r="Q586" s="58" t="s">
        <v>208</v>
      </c>
    </row>
    <row r="587" spans="1:17">
      <c r="A587" s="277" t="s">
        <v>1318</v>
      </c>
      <c r="B587" s="277" t="s">
        <v>3531</v>
      </c>
      <c r="C587" s="277" t="s">
        <v>3539</v>
      </c>
      <c r="D587" s="58" t="str">
        <f t="shared" si="132"/>
        <v>Latvia</v>
      </c>
      <c r="E587" s="58">
        <f t="shared" si="137"/>
        <v>2015</v>
      </c>
      <c r="F587" s="58" t="s">
        <v>211</v>
      </c>
      <c r="G587" s="58" t="s">
        <v>667</v>
      </c>
      <c r="H587" s="58" t="s">
        <v>530</v>
      </c>
      <c r="I587" s="263" t="s">
        <v>557</v>
      </c>
      <c r="J587" s="263" t="s">
        <v>164</v>
      </c>
      <c r="K587" s="58" t="s">
        <v>757</v>
      </c>
      <c r="L587" s="280" t="str">
        <f t="shared" ca="1" si="133"/>
        <v>…</v>
      </c>
      <c r="M587" s="58" t="str">
        <f t="shared" ca="1" si="138"/>
        <v>…</v>
      </c>
      <c r="Q587" s="58" t="s">
        <v>212</v>
      </c>
    </row>
    <row r="588" spans="1:17" ht="12.75" customHeight="1">
      <c r="A588" s="277" t="s">
        <v>1318</v>
      </c>
      <c r="B588" s="277" t="s">
        <v>3532</v>
      </c>
      <c r="C588" s="277" t="s">
        <v>3540</v>
      </c>
      <c r="D588" s="58" t="str">
        <f t="shared" si="132"/>
        <v>Latvia</v>
      </c>
      <c r="E588" s="58">
        <f t="shared" si="137"/>
        <v>2015</v>
      </c>
      <c r="F588" s="58" t="s">
        <v>213</v>
      </c>
      <c r="G588" s="263" t="s">
        <v>677</v>
      </c>
      <c r="H588" s="58" t="s">
        <v>530</v>
      </c>
      <c r="I588" s="263" t="s">
        <v>557</v>
      </c>
      <c r="J588" s="263" t="s">
        <v>164</v>
      </c>
      <c r="K588" s="58" t="s">
        <v>757</v>
      </c>
      <c r="L588" s="280" t="str">
        <f t="shared" ca="1" si="133"/>
        <v>…</v>
      </c>
      <c r="M588" s="58" t="str">
        <f t="shared" ca="1" si="138"/>
        <v>…</v>
      </c>
      <c r="Q588" s="58" t="s">
        <v>214</v>
      </c>
    </row>
    <row r="589" spans="1:17" ht="12.75" customHeight="1">
      <c r="A589" s="277" t="s">
        <v>1318</v>
      </c>
      <c r="B589" s="277" t="s">
        <v>3533</v>
      </c>
      <c r="C589" s="277" t="s">
        <v>3541</v>
      </c>
      <c r="D589" s="58" t="str">
        <f t="shared" si="132"/>
        <v>Latvia</v>
      </c>
      <c r="E589" s="58">
        <f t="shared" si="137"/>
        <v>2015</v>
      </c>
      <c r="F589" s="58" t="s">
        <v>217</v>
      </c>
      <c r="G589" s="263" t="s">
        <v>782</v>
      </c>
      <c r="H589" s="58" t="s">
        <v>530</v>
      </c>
      <c r="I589" s="263" t="s">
        <v>557</v>
      </c>
      <c r="J589" s="263" t="s">
        <v>164</v>
      </c>
      <c r="K589" s="58" t="s">
        <v>757</v>
      </c>
      <c r="L589" s="280" t="str">
        <f t="shared" ca="1" si="133"/>
        <v>…</v>
      </c>
      <c r="M589" s="58" t="str">
        <f t="shared" ca="1" si="138"/>
        <v>…</v>
      </c>
      <c r="Q589" s="58" t="s">
        <v>218</v>
      </c>
    </row>
    <row r="590" spans="1:17" ht="12.75" customHeight="1">
      <c r="A590" s="277" t="s">
        <v>1318</v>
      </c>
      <c r="B590" s="277" t="s">
        <v>3534</v>
      </c>
      <c r="C590" s="277" t="s">
        <v>3542</v>
      </c>
      <c r="D590" s="58" t="str">
        <f t="shared" si="132"/>
        <v>Latvia</v>
      </c>
      <c r="E590" s="58">
        <f t="shared" si="137"/>
        <v>2015</v>
      </c>
      <c r="F590" s="58" t="s">
        <v>221</v>
      </c>
      <c r="G590" s="263" t="s">
        <v>690</v>
      </c>
      <c r="H590" s="58" t="s">
        <v>530</v>
      </c>
      <c r="I590" s="58" t="s">
        <v>691</v>
      </c>
      <c r="J590" s="263" t="s">
        <v>164</v>
      </c>
      <c r="K590" s="58" t="s">
        <v>757</v>
      </c>
      <c r="L590" s="280" t="str">
        <f t="shared" ca="1" si="133"/>
        <v>…</v>
      </c>
      <c r="M590" s="58" t="str">
        <f t="shared" ca="1" si="138"/>
        <v>…</v>
      </c>
      <c r="Q590" s="58" t="s">
        <v>222</v>
      </c>
    </row>
    <row r="591" spans="1:17" ht="12.75" customHeight="1">
      <c r="A591" s="277" t="s">
        <v>1318</v>
      </c>
      <c r="B591" s="277" t="s">
        <v>1955</v>
      </c>
      <c r="C591" s="277" t="s">
        <v>2449</v>
      </c>
      <c r="D591" s="58" t="str">
        <f t="shared" si="132"/>
        <v>Latvia</v>
      </c>
      <c r="E591" s="58">
        <f t="shared" si="137"/>
        <v>2015</v>
      </c>
      <c r="F591" s="58" t="s">
        <v>1957</v>
      </c>
      <c r="G591" s="263" t="s">
        <v>653</v>
      </c>
      <c r="H591" s="58" t="s">
        <v>530</v>
      </c>
      <c r="I591" s="58" t="s">
        <v>611</v>
      </c>
      <c r="J591" s="263" t="s">
        <v>225</v>
      </c>
      <c r="K591" s="58" t="s">
        <v>654</v>
      </c>
      <c r="L591" s="280" t="str">
        <f ca="1">IF(ISNUMBER(INDIRECT("'"&amp;A591&amp;"'!"&amp;B591)),INDIRECT("'"&amp;A591&amp;"'!"&amp;B591),"…")</f>
        <v>…</v>
      </c>
      <c r="M591" s="58" t="str">
        <f t="shared" ca="1" si="138"/>
        <v>…</v>
      </c>
      <c r="Q591" s="58" t="s">
        <v>185</v>
      </c>
    </row>
    <row r="592" spans="1:17" ht="12.75" customHeight="1">
      <c r="A592" s="277" t="s">
        <v>1318</v>
      </c>
      <c r="B592" s="277" t="s">
        <v>266</v>
      </c>
      <c r="C592" s="277" t="s">
        <v>2450</v>
      </c>
      <c r="D592" s="58" t="str">
        <f t="shared" ref="D592" si="139">H$2</f>
        <v>Latvia</v>
      </c>
      <c r="E592" s="58">
        <f t="shared" si="137"/>
        <v>2015</v>
      </c>
      <c r="F592" s="58" t="s">
        <v>1958</v>
      </c>
      <c r="G592" s="263" t="s">
        <v>859</v>
      </c>
      <c r="H592" s="58" t="s">
        <v>530</v>
      </c>
      <c r="I592" s="58" t="s">
        <v>611</v>
      </c>
      <c r="J592" s="263" t="s">
        <v>225</v>
      </c>
      <c r="K592" s="58" t="s">
        <v>757</v>
      </c>
      <c r="L592" s="280" t="str">
        <f t="shared" ref="L592" ca="1" si="140">IF(ISNUMBER(INDIRECT("'"&amp;A592&amp;"'!"&amp;B592)),INDIRECT("'"&amp;A592&amp;"'!"&amp;B592),"…")</f>
        <v>…</v>
      </c>
      <c r="M592" s="58" t="str">
        <f t="shared" ca="1" si="138"/>
        <v>…</v>
      </c>
      <c r="Q592" s="58" t="s">
        <v>2463</v>
      </c>
    </row>
    <row r="593" spans="1:17" ht="12.75" customHeight="1">
      <c r="A593" s="277" t="s">
        <v>1318</v>
      </c>
      <c r="B593" s="277" t="s">
        <v>3562</v>
      </c>
      <c r="C593" s="277" t="s">
        <v>3563</v>
      </c>
      <c r="D593" s="58" t="str">
        <f t="shared" si="132"/>
        <v>Latvia</v>
      </c>
      <c r="E593" s="58">
        <f t="shared" si="137"/>
        <v>2015</v>
      </c>
      <c r="F593" s="58" t="s">
        <v>224</v>
      </c>
      <c r="G593" s="58" t="s">
        <v>735</v>
      </c>
      <c r="H593" s="58" t="s">
        <v>530</v>
      </c>
      <c r="J593" s="263" t="s">
        <v>225</v>
      </c>
      <c r="K593" s="58" t="s">
        <v>654</v>
      </c>
      <c r="L593" s="280" t="str">
        <f t="shared" ca="1" si="133"/>
        <v>…</v>
      </c>
      <c r="M593" s="58" t="str">
        <f t="shared" ca="1" si="138"/>
        <v>…</v>
      </c>
      <c r="Q593" s="58" t="s">
        <v>226</v>
      </c>
    </row>
    <row r="594" spans="1:17" ht="12.75" customHeight="1">
      <c r="A594" s="277" t="s">
        <v>1318</v>
      </c>
      <c r="B594" s="277" t="s">
        <v>3564</v>
      </c>
      <c r="C594" s="277" t="s">
        <v>3565</v>
      </c>
      <c r="D594" s="58" t="str">
        <f t="shared" si="132"/>
        <v>Latvia</v>
      </c>
      <c r="E594" s="58">
        <f t="shared" si="137"/>
        <v>2015</v>
      </c>
      <c r="F594" s="58" t="s">
        <v>229</v>
      </c>
      <c r="G594" s="263" t="s">
        <v>746</v>
      </c>
      <c r="H594" s="58" t="s">
        <v>530</v>
      </c>
      <c r="J594" s="263" t="s">
        <v>225</v>
      </c>
      <c r="K594" s="58" t="s">
        <v>654</v>
      </c>
      <c r="L594" s="280" t="str">
        <f t="shared" ca="1" si="133"/>
        <v>…</v>
      </c>
      <c r="M594" s="58" t="str">
        <f t="shared" ca="1" si="138"/>
        <v>…</v>
      </c>
      <c r="Q594" s="58" t="s">
        <v>230</v>
      </c>
    </row>
    <row r="595" spans="1:17" ht="12.75" customHeight="1">
      <c r="A595" s="277" t="s">
        <v>1318</v>
      </c>
      <c r="B595" s="277" t="s">
        <v>3224</v>
      </c>
      <c r="C595" s="277" t="s">
        <v>1721</v>
      </c>
      <c r="D595" s="58" t="str">
        <f t="shared" si="132"/>
        <v>Latvia</v>
      </c>
      <c r="E595" s="58">
        <f t="shared" si="137"/>
        <v>2015</v>
      </c>
      <c r="F595" s="263" t="s">
        <v>2317</v>
      </c>
      <c r="G595" s="263" t="s">
        <v>756</v>
      </c>
      <c r="H595" s="58" t="s">
        <v>530</v>
      </c>
      <c r="I595" s="58" t="s">
        <v>1322</v>
      </c>
      <c r="J595" s="263" t="s">
        <v>1259</v>
      </c>
      <c r="K595" s="58" t="s">
        <v>757</v>
      </c>
      <c r="L595" s="280" t="str">
        <f ca="1">IF(ISNUMBER(INDIRECT("'"&amp;A595&amp;"'!"&amp;B595)),INDIRECT("'"&amp;A595&amp;"'!"&amp;B595),"…")</f>
        <v>…</v>
      </c>
      <c r="M595" s="58" t="str">
        <f ca="1">IF(OR(INDIRECT("'"&amp;A595&amp;"'!"&amp;C595)="A",INDIRECT("'"&amp;A595&amp;"'!"&amp;C595)="B",INDIRECT("'"&amp;A595&amp;"'!"&amp;C595)="C",INDIRECT("'"&amp;A595&amp;"'!"&amp;C595)="D",INDIRECT("'"&amp;A595&amp;"'!"&amp;C595)="O"),
INDIRECT("'"&amp;A595&amp;"'!"&amp;C595),"…")</f>
        <v>…</v>
      </c>
      <c r="Q595" s="263" t="s">
        <v>3666</v>
      </c>
    </row>
    <row r="596" spans="1:17" ht="12.75" customHeight="1">
      <c r="A596" s="277" t="s">
        <v>1318</v>
      </c>
      <c r="B596" s="277" t="s">
        <v>3225</v>
      </c>
      <c r="C596" s="277" t="s">
        <v>1722</v>
      </c>
      <c r="D596" s="58" t="str">
        <f t="shared" si="132"/>
        <v>Latvia</v>
      </c>
      <c r="E596" s="58">
        <f t="shared" si="137"/>
        <v>2015</v>
      </c>
      <c r="F596" s="263" t="s">
        <v>1959</v>
      </c>
      <c r="G596" s="263" t="s">
        <v>756</v>
      </c>
      <c r="H596" s="58" t="s">
        <v>530</v>
      </c>
      <c r="I596" s="58" t="s">
        <v>1397</v>
      </c>
      <c r="J596" s="263" t="s">
        <v>1259</v>
      </c>
      <c r="K596" s="58" t="s">
        <v>757</v>
      </c>
      <c r="L596" s="280" t="str">
        <f ca="1">IF(ISNUMBER(INDIRECT("'"&amp;A596&amp;"'!"&amp;B596)),INDIRECT("'"&amp;A596&amp;"'!"&amp;B596),"…")</f>
        <v>…</v>
      </c>
      <c r="M596" s="58" t="str">
        <f t="shared" ref="M596:M598" ca="1" si="141">IF(OR(INDIRECT("'"&amp;A596&amp;"'!"&amp;C596)="A",INDIRECT("'"&amp;A596&amp;"'!"&amp;C596)="B",INDIRECT("'"&amp;A596&amp;"'!"&amp;C596)="C",INDIRECT("'"&amp;A596&amp;"'!"&amp;C596)="D",INDIRECT("'"&amp;A596&amp;"'!"&amp;C596)="O"),
INDIRECT("'"&amp;A596&amp;"'!"&amp;C596),"…")</f>
        <v>…</v>
      </c>
      <c r="Q596" s="263" t="s">
        <v>3667</v>
      </c>
    </row>
    <row r="597" spans="1:17" ht="12.75" customHeight="1">
      <c r="A597" s="277" t="s">
        <v>1318</v>
      </c>
      <c r="B597" s="277" t="s">
        <v>3226</v>
      </c>
      <c r="C597" s="277" t="s">
        <v>1723</v>
      </c>
      <c r="D597" s="58" t="str">
        <f t="shared" si="132"/>
        <v>Latvia</v>
      </c>
      <c r="E597" s="58">
        <f t="shared" si="137"/>
        <v>2015</v>
      </c>
      <c r="F597" s="263" t="s">
        <v>2341</v>
      </c>
      <c r="G597" s="263" t="s">
        <v>756</v>
      </c>
      <c r="H597" s="58" t="s">
        <v>530</v>
      </c>
      <c r="I597" s="58" t="s">
        <v>1397</v>
      </c>
      <c r="J597" s="263" t="s">
        <v>1259</v>
      </c>
      <c r="K597" s="58" t="s">
        <v>757</v>
      </c>
      <c r="L597" s="280" t="str">
        <f ca="1">IF(ISNUMBER(INDIRECT("'"&amp;A597&amp;"'!"&amp;B597)),INDIRECT("'"&amp;A597&amp;"'!"&amp;B597),"…")</f>
        <v>…</v>
      </c>
      <c r="M597" s="58" t="str">
        <f t="shared" ca="1" si="141"/>
        <v>…</v>
      </c>
      <c r="Q597" s="263" t="s">
        <v>3668</v>
      </c>
    </row>
    <row r="598" spans="1:17" ht="12" customHeight="1">
      <c r="A598" s="277" t="s">
        <v>1318</v>
      </c>
      <c r="B598" s="277" t="s">
        <v>3227</v>
      </c>
      <c r="C598" s="277" t="s">
        <v>1724</v>
      </c>
      <c r="D598" s="58" t="str">
        <f t="shared" si="132"/>
        <v>Latvia</v>
      </c>
      <c r="E598" s="58">
        <f t="shared" si="137"/>
        <v>2015</v>
      </c>
      <c r="F598" s="263" t="s">
        <v>1960</v>
      </c>
      <c r="G598" s="263" t="s">
        <v>756</v>
      </c>
      <c r="H598" s="58" t="s">
        <v>530</v>
      </c>
      <c r="I598" s="58" t="s">
        <v>1397</v>
      </c>
      <c r="J598" s="263" t="s">
        <v>1259</v>
      </c>
      <c r="K598" s="58" t="s">
        <v>757</v>
      </c>
      <c r="L598" s="280" t="str">
        <f ca="1">IF(ISNUMBER(INDIRECT("'"&amp;A598&amp;"'!"&amp;B598)),INDIRECT("'"&amp;A598&amp;"'!"&amp;B598),"…")</f>
        <v>…</v>
      </c>
      <c r="M598" s="58" t="str">
        <f t="shared" ca="1" si="141"/>
        <v>…</v>
      </c>
      <c r="Q598" s="263" t="s">
        <v>3669</v>
      </c>
    </row>
    <row r="599" spans="1:17" ht="12.75" customHeight="1">
      <c r="A599" s="277" t="s">
        <v>1318</v>
      </c>
      <c r="B599" s="277" t="s">
        <v>1956</v>
      </c>
      <c r="C599" s="277" t="s">
        <v>1961</v>
      </c>
      <c r="D599" s="58" t="str">
        <f t="shared" si="132"/>
        <v>Latvia</v>
      </c>
      <c r="E599" s="58">
        <f t="shared" si="137"/>
        <v>2015</v>
      </c>
      <c r="F599" s="58" t="s">
        <v>231</v>
      </c>
      <c r="G599" s="263" t="s">
        <v>756</v>
      </c>
      <c r="H599" s="58" t="s">
        <v>530</v>
      </c>
      <c r="J599" s="263" t="s">
        <v>1259</v>
      </c>
      <c r="K599" s="58" t="s">
        <v>757</v>
      </c>
      <c r="L599" s="280" t="str">
        <f t="shared" ca="1" si="133"/>
        <v>…</v>
      </c>
      <c r="M599" s="58" t="str">
        <f t="shared" ca="1" si="138"/>
        <v>…</v>
      </c>
      <c r="Q599" s="58" t="s">
        <v>232</v>
      </c>
    </row>
    <row r="600" spans="1:17" ht="12.75" customHeight="1">
      <c r="A600" s="277" t="s">
        <v>1318</v>
      </c>
      <c r="B600" s="277" t="s">
        <v>3228</v>
      </c>
      <c r="C600" s="277" t="s">
        <v>3235</v>
      </c>
      <c r="D600" s="58" t="str">
        <f t="shared" si="132"/>
        <v>Latvia</v>
      </c>
      <c r="E600" s="58">
        <f t="shared" si="137"/>
        <v>2015</v>
      </c>
      <c r="F600" s="58" t="s">
        <v>233</v>
      </c>
      <c r="G600" s="263" t="s">
        <v>610</v>
      </c>
      <c r="H600" s="58" t="s">
        <v>530</v>
      </c>
      <c r="I600" s="58" t="s">
        <v>611</v>
      </c>
      <c r="J600" s="263" t="s">
        <v>1259</v>
      </c>
      <c r="K600" s="58" t="s">
        <v>757</v>
      </c>
      <c r="L600" s="280" t="str">
        <f t="shared" ca="1" si="133"/>
        <v>…</v>
      </c>
      <c r="M600" s="58" t="str">
        <f t="shared" ca="1" si="138"/>
        <v>…</v>
      </c>
      <c r="Q600" s="58" t="s">
        <v>234</v>
      </c>
    </row>
    <row r="601" spans="1:17" ht="12.75" customHeight="1">
      <c r="A601" s="277" t="s">
        <v>1318</v>
      </c>
      <c r="B601" s="277" t="s">
        <v>3229</v>
      </c>
      <c r="C601" s="277" t="s">
        <v>1725</v>
      </c>
      <c r="D601" s="58" t="str">
        <f t="shared" si="132"/>
        <v>Latvia</v>
      </c>
      <c r="E601" s="58">
        <f t="shared" si="137"/>
        <v>2015</v>
      </c>
      <c r="F601" s="58" t="s">
        <v>235</v>
      </c>
      <c r="G601" s="263" t="s">
        <v>623</v>
      </c>
      <c r="H601" s="58" t="s">
        <v>530</v>
      </c>
      <c r="I601" s="58" t="s">
        <v>611</v>
      </c>
      <c r="J601" s="263" t="s">
        <v>1259</v>
      </c>
      <c r="K601" s="58" t="s">
        <v>757</v>
      </c>
      <c r="L601" s="280" t="str">
        <f t="shared" ca="1" si="133"/>
        <v>…</v>
      </c>
      <c r="M601" s="58" t="str">
        <f t="shared" ca="1" si="138"/>
        <v>…</v>
      </c>
      <c r="Q601" s="58" t="s">
        <v>236</v>
      </c>
    </row>
    <row r="602" spans="1:17" ht="12.75" customHeight="1">
      <c r="A602" s="277" t="s">
        <v>1318</v>
      </c>
      <c r="B602" s="277" t="s">
        <v>3230</v>
      </c>
      <c r="C602" s="277" t="s">
        <v>1726</v>
      </c>
      <c r="D602" s="58" t="str">
        <f t="shared" si="132"/>
        <v>Latvia</v>
      </c>
      <c r="E602" s="58">
        <f t="shared" si="137"/>
        <v>2015</v>
      </c>
      <c r="F602" s="58" t="s">
        <v>237</v>
      </c>
      <c r="G602" s="263" t="s">
        <v>635</v>
      </c>
      <c r="H602" s="58" t="s">
        <v>530</v>
      </c>
      <c r="I602" s="58" t="s">
        <v>611</v>
      </c>
      <c r="J602" s="263" t="s">
        <v>1259</v>
      </c>
      <c r="K602" s="58" t="s">
        <v>757</v>
      </c>
      <c r="L602" s="280" t="str">
        <f t="shared" ca="1" si="133"/>
        <v>…</v>
      </c>
      <c r="M602" s="58" t="str">
        <f t="shared" ca="1" si="138"/>
        <v>…</v>
      </c>
      <c r="Q602" s="58" t="s">
        <v>238</v>
      </c>
    </row>
    <row r="603" spans="1:17" ht="12.75" customHeight="1">
      <c r="A603" s="277" t="s">
        <v>1318</v>
      </c>
      <c r="B603" s="277" t="s">
        <v>3231</v>
      </c>
      <c r="C603" s="277" t="s">
        <v>2439</v>
      </c>
      <c r="D603" s="58" t="str">
        <f t="shared" si="132"/>
        <v>Latvia</v>
      </c>
      <c r="E603" s="58">
        <f t="shared" si="137"/>
        <v>2015</v>
      </c>
      <c r="F603" s="58" t="s">
        <v>240</v>
      </c>
      <c r="G603" s="263" t="s">
        <v>775</v>
      </c>
      <c r="H603" s="58" t="s">
        <v>530</v>
      </c>
      <c r="I603" s="58" t="s">
        <v>611</v>
      </c>
      <c r="J603" s="263" t="s">
        <v>1259</v>
      </c>
      <c r="K603" s="58" t="s">
        <v>757</v>
      </c>
      <c r="L603" s="280" t="str">
        <f t="shared" ca="1" si="133"/>
        <v>…</v>
      </c>
      <c r="M603" s="58" t="str">
        <f t="shared" ca="1" si="138"/>
        <v>…</v>
      </c>
      <c r="Q603" s="58" t="s">
        <v>241</v>
      </c>
    </row>
    <row r="604" spans="1:17" ht="12.75" customHeight="1">
      <c r="A604" s="277" t="s">
        <v>1318</v>
      </c>
      <c r="B604" s="277" t="s">
        <v>3544</v>
      </c>
      <c r="C604" s="277" t="s">
        <v>1727</v>
      </c>
      <c r="D604" s="58" t="str">
        <f t="shared" si="132"/>
        <v>Latvia</v>
      </c>
      <c r="E604" s="58">
        <f t="shared" si="137"/>
        <v>2015</v>
      </c>
      <c r="F604" s="58" t="s">
        <v>243</v>
      </c>
      <c r="G604" s="263" t="s">
        <v>648</v>
      </c>
      <c r="H604" s="58" t="s">
        <v>530</v>
      </c>
      <c r="I604" s="58" t="s">
        <v>611</v>
      </c>
      <c r="J604" s="263" t="s">
        <v>1259</v>
      </c>
      <c r="K604" s="58" t="s">
        <v>757</v>
      </c>
      <c r="L604" s="280" t="str">
        <f t="shared" ca="1" si="133"/>
        <v>…</v>
      </c>
      <c r="M604" s="58" t="str">
        <f t="shared" ca="1" si="138"/>
        <v>…</v>
      </c>
      <c r="Q604" s="58" t="s">
        <v>244</v>
      </c>
    </row>
    <row r="605" spans="1:17" ht="12.75" customHeight="1">
      <c r="A605" s="277" t="s">
        <v>1318</v>
      </c>
      <c r="B605" s="277" t="s">
        <v>2451</v>
      </c>
      <c r="C605" s="277" t="s">
        <v>1962</v>
      </c>
      <c r="D605" s="58" t="str">
        <f t="shared" si="132"/>
        <v>Latvia</v>
      </c>
      <c r="E605" s="58">
        <f t="shared" si="137"/>
        <v>2015</v>
      </c>
      <c r="F605" s="58" t="s">
        <v>246</v>
      </c>
      <c r="G605" s="263" t="s">
        <v>653</v>
      </c>
      <c r="H605" s="58" t="s">
        <v>530</v>
      </c>
      <c r="I605" s="58" t="s">
        <v>611</v>
      </c>
      <c r="J605" s="263" t="s">
        <v>1259</v>
      </c>
      <c r="K605" s="58" t="s">
        <v>654</v>
      </c>
      <c r="L605" s="280" t="str">
        <f t="shared" ca="1" si="133"/>
        <v>…</v>
      </c>
      <c r="M605" s="58" t="str">
        <f t="shared" ca="1" si="138"/>
        <v>…</v>
      </c>
      <c r="Q605" s="58" t="s">
        <v>247</v>
      </c>
    </row>
    <row r="606" spans="1:17" ht="12.75" customHeight="1">
      <c r="A606" s="277" t="s">
        <v>1318</v>
      </c>
      <c r="B606" s="277" t="s">
        <v>2452</v>
      </c>
      <c r="C606" s="277" t="s">
        <v>1728</v>
      </c>
      <c r="D606" s="58" t="str">
        <f t="shared" si="132"/>
        <v>Latvia</v>
      </c>
      <c r="E606" s="58">
        <f t="shared" si="137"/>
        <v>2015</v>
      </c>
      <c r="F606" s="58" t="s">
        <v>249</v>
      </c>
      <c r="G606" s="263" t="s">
        <v>859</v>
      </c>
      <c r="H606" s="58" t="s">
        <v>530</v>
      </c>
      <c r="I606" s="58" t="s">
        <v>611</v>
      </c>
      <c r="J606" s="263" t="s">
        <v>1259</v>
      </c>
      <c r="K606" s="58" t="s">
        <v>757</v>
      </c>
      <c r="L606" s="280" t="str">
        <f t="shared" ca="1" si="133"/>
        <v>…</v>
      </c>
      <c r="M606" s="58" t="str">
        <f t="shared" ca="1" si="138"/>
        <v>…</v>
      </c>
      <c r="Q606" s="58" t="s">
        <v>2464</v>
      </c>
    </row>
    <row r="607" spans="1:17" ht="12.75" customHeight="1">
      <c r="A607" s="277" t="s">
        <v>1318</v>
      </c>
      <c r="B607" s="277" t="s">
        <v>3232</v>
      </c>
      <c r="C607" s="277" t="s">
        <v>1729</v>
      </c>
      <c r="D607" s="58" t="str">
        <f t="shared" si="132"/>
        <v>Latvia</v>
      </c>
      <c r="E607" s="58">
        <f t="shared" si="137"/>
        <v>2015</v>
      </c>
      <c r="F607" s="58" t="s">
        <v>250</v>
      </c>
      <c r="G607" s="263" t="s">
        <v>703</v>
      </c>
      <c r="H607" s="58" t="s">
        <v>530</v>
      </c>
      <c r="J607" s="263" t="s">
        <v>1259</v>
      </c>
      <c r="K607" s="58" t="s">
        <v>757</v>
      </c>
      <c r="L607" s="280" t="str">
        <f t="shared" ca="1" si="133"/>
        <v>…</v>
      </c>
      <c r="M607" s="58" t="str">
        <f t="shared" ca="1" si="138"/>
        <v>…</v>
      </c>
      <c r="Q607" s="58" t="s">
        <v>251</v>
      </c>
    </row>
    <row r="608" spans="1:17" ht="12.75" customHeight="1">
      <c r="A608" s="277" t="s">
        <v>1318</v>
      </c>
      <c r="B608" s="277" t="s">
        <v>3233</v>
      </c>
      <c r="C608" s="277" t="s">
        <v>1963</v>
      </c>
      <c r="D608" s="58" t="str">
        <f t="shared" si="132"/>
        <v>Latvia</v>
      </c>
      <c r="E608" s="58">
        <f t="shared" si="137"/>
        <v>2015</v>
      </c>
      <c r="F608" s="58" t="s">
        <v>252</v>
      </c>
      <c r="G608" s="58" t="s">
        <v>710</v>
      </c>
      <c r="H608" s="58" t="s">
        <v>530</v>
      </c>
      <c r="J608" s="263" t="s">
        <v>1259</v>
      </c>
      <c r="K608" s="58" t="s">
        <v>757</v>
      </c>
      <c r="L608" s="280" t="str">
        <f t="shared" ca="1" si="133"/>
        <v>…</v>
      </c>
      <c r="M608" s="58" t="str">
        <f t="shared" ca="1" si="138"/>
        <v>…</v>
      </c>
      <c r="Q608" s="58" t="s">
        <v>253</v>
      </c>
    </row>
    <row r="609" spans="1:17">
      <c r="A609" s="277" t="s">
        <v>1318</v>
      </c>
      <c r="B609" s="277" t="s">
        <v>3234</v>
      </c>
      <c r="C609" s="277" t="s">
        <v>1730</v>
      </c>
      <c r="D609" s="58" t="str">
        <f t="shared" ref="D609" si="142">H$2</f>
        <v>Latvia</v>
      </c>
      <c r="E609" s="58">
        <f t="shared" si="137"/>
        <v>2015</v>
      </c>
      <c r="F609" s="263" t="s">
        <v>3560</v>
      </c>
      <c r="G609" s="263" t="s">
        <v>3276</v>
      </c>
      <c r="H609" s="58" t="s">
        <v>530</v>
      </c>
      <c r="J609" s="263" t="s">
        <v>1259</v>
      </c>
      <c r="K609" s="58" t="s">
        <v>757</v>
      </c>
      <c r="L609" s="280" t="str">
        <f t="shared" ref="L609" ca="1" si="143">IF(ISNUMBER(INDIRECT("'"&amp;A609&amp;"'!"&amp;B609)),INDIRECT("'"&amp;A609&amp;"'!"&amp;B609),"…")</f>
        <v>…</v>
      </c>
      <c r="M609" s="58" t="str">
        <f t="shared" ref="M609" ca="1" si="144">IF(OR(INDIRECT("'"&amp;A609&amp;"'!"&amp;C609)="A",INDIRECT("'"&amp;A609&amp;"'!"&amp;C609)="B",INDIRECT("'"&amp;A609&amp;"'!"&amp;C609)="C",INDIRECT("'"&amp;A609&amp;"'!"&amp;C609)="D",INDIRECT("'"&amp;A609&amp;"'!"&amp;C609)="O"),
INDIRECT("'"&amp;A609&amp;"'!"&amp;C609),"…")</f>
        <v>…</v>
      </c>
      <c r="Q609" s="263" t="s">
        <v>3561</v>
      </c>
    </row>
    <row r="610" spans="1:17" ht="12.75" customHeight="1">
      <c r="A610" s="277" t="s">
        <v>1318</v>
      </c>
      <c r="B610" s="277" t="s">
        <v>3545</v>
      </c>
      <c r="C610" s="277" t="s">
        <v>3553</v>
      </c>
      <c r="D610" s="58" t="str">
        <f t="shared" si="132"/>
        <v>Latvia</v>
      </c>
      <c r="E610" s="58">
        <f t="shared" si="137"/>
        <v>2015</v>
      </c>
      <c r="F610" s="58" t="s">
        <v>255</v>
      </c>
      <c r="G610" s="263" t="s">
        <v>1272</v>
      </c>
      <c r="H610" s="58" t="s">
        <v>530</v>
      </c>
      <c r="J610" s="263" t="s">
        <v>1259</v>
      </c>
      <c r="K610" s="58" t="s">
        <v>757</v>
      </c>
      <c r="L610" s="280" t="str">
        <f t="shared" ca="1" si="133"/>
        <v>…</v>
      </c>
      <c r="M610" s="58" t="str">
        <f t="shared" ca="1" si="138"/>
        <v>…</v>
      </c>
      <c r="Q610" s="58" t="s">
        <v>256</v>
      </c>
    </row>
    <row r="611" spans="1:17" ht="12.75" customHeight="1">
      <c r="A611" s="277" t="s">
        <v>1318</v>
      </c>
      <c r="B611" s="277" t="s">
        <v>3546</v>
      </c>
      <c r="C611" s="277" t="s">
        <v>1964</v>
      </c>
      <c r="D611" s="58" t="str">
        <f t="shared" si="132"/>
        <v>Latvia</v>
      </c>
      <c r="E611" s="58">
        <f t="shared" si="137"/>
        <v>2015</v>
      </c>
      <c r="F611" s="58" t="s">
        <v>258</v>
      </c>
      <c r="G611" s="263" t="s">
        <v>1111</v>
      </c>
      <c r="H611" s="58" t="s">
        <v>530</v>
      </c>
      <c r="J611" s="263" t="s">
        <v>1259</v>
      </c>
      <c r="K611" s="58" t="s">
        <v>654</v>
      </c>
      <c r="L611" s="280" t="str">
        <f t="shared" ca="1" si="133"/>
        <v>…</v>
      </c>
      <c r="M611" s="58" t="str">
        <f t="shared" ca="1" si="138"/>
        <v>…</v>
      </c>
      <c r="Q611" s="58" t="s">
        <v>259</v>
      </c>
    </row>
    <row r="612" spans="1:17" ht="12.75" customHeight="1">
      <c r="A612" s="277" t="s">
        <v>1318</v>
      </c>
      <c r="B612" s="277" t="s">
        <v>3547</v>
      </c>
      <c r="C612" s="277" t="s">
        <v>3554</v>
      </c>
      <c r="D612" s="58" t="str">
        <f t="shared" si="132"/>
        <v>Latvia</v>
      </c>
      <c r="E612" s="58">
        <f t="shared" si="137"/>
        <v>2015</v>
      </c>
      <c r="F612" s="58" t="s">
        <v>260</v>
      </c>
      <c r="G612" s="58" t="s">
        <v>735</v>
      </c>
      <c r="H612" s="58" t="s">
        <v>530</v>
      </c>
      <c r="J612" s="263" t="s">
        <v>1259</v>
      </c>
      <c r="K612" s="58" t="s">
        <v>654</v>
      </c>
      <c r="L612" s="280" t="str">
        <f t="shared" ca="1" si="133"/>
        <v>…</v>
      </c>
      <c r="M612" s="58" t="str">
        <f t="shared" ca="1" si="138"/>
        <v>…</v>
      </c>
      <c r="Q612" s="58" t="s">
        <v>261</v>
      </c>
    </row>
    <row r="613" spans="1:17" ht="12.75" customHeight="1">
      <c r="A613" s="277" t="s">
        <v>1318</v>
      </c>
      <c r="B613" s="277" t="s">
        <v>3548</v>
      </c>
      <c r="C613" s="277" t="s">
        <v>3555</v>
      </c>
      <c r="D613" s="58" t="str">
        <f t="shared" si="132"/>
        <v>Latvia</v>
      </c>
      <c r="E613" s="58">
        <f t="shared" si="137"/>
        <v>2015</v>
      </c>
      <c r="F613" s="58" t="s">
        <v>263</v>
      </c>
      <c r="G613" s="263" t="s">
        <v>746</v>
      </c>
      <c r="H613" s="58" t="s">
        <v>530</v>
      </c>
      <c r="J613" s="263" t="s">
        <v>1259</v>
      </c>
      <c r="K613" s="58" t="s">
        <v>654</v>
      </c>
      <c r="L613" s="280" t="str">
        <f t="shared" ca="1" si="133"/>
        <v>…</v>
      </c>
      <c r="M613" s="58" t="str">
        <f t="shared" ca="1" si="138"/>
        <v>…</v>
      </c>
      <c r="Q613" s="58" t="s">
        <v>264</v>
      </c>
    </row>
    <row r="614" spans="1:17" ht="12.75" customHeight="1">
      <c r="A614" s="277" t="s">
        <v>1318</v>
      </c>
      <c r="B614" s="277" t="s">
        <v>3549</v>
      </c>
      <c r="C614" s="277" t="s">
        <v>3556</v>
      </c>
      <c r="D614" s="58" t="str">
        <f t="shared" si="132"/>
        <v>Latvia</v>
      </c>
      <c r="E614" s="58">
        <f t="shared" si="137"/>
        <v>2015</v>
      </c>
      <c r="F614" s="58" t="s">
        <v>267</v>
      </c>
      <c r="G614" s="58" t="s">
        <v>667</v>
      </c>
      <c r="H614" s="58" t="s">
        <v>530</v>
      </c>
      <c r="I614" s="263" t="s">
        <v>557</v>
      </c>
      <c r="J614" s="263" t="s">
        <v>1259</v>
      </c>
      <c r="K614" s="58" t="s">
        <v>757</v>
      </c>
      <c r="L614" s="280" t="str">
        <f t="shared" ca="1" si="133"/>
        <v>…</v>
      </c>
      <c r="M614" s="58" t="str">
        <f t="shared" ca="1" si="138"/>
        <v>…</v>
      </c>
      <c r="Q614" s="58" t="s">
        <v>268</v>
      </c>
    </row>
    <row r="615" spans="1:17" ht="12.75" customHeight="1">
      <c r="A615" s="277" t="s">
        <v>1318</v>
      </c>
      <c r="B615" s="277" t="s">
        <v>3550</v>
      </c>
      <c r="C615" s="277" t="s">
        <v>3557</v>
      </c>
      <c r="D615" s="58" t="str">
        <f t="shared" si="132"/>
        <v>Latvia</v>
      </c>
      <c r="E615" s="58">
        <f t="shared" si="137"/>
        <v>2015</v>
      </c>
      <c r="F615" s="58" t="s">
        <v>269</v>
      </c>
      <c r="G615" s="263" t="s">
        <v>677</v>
      </c>
      <c r="H615" s="58" t="s">
        <v>530</v>
      </c>
      <c r="I615" s="263" t="s">
        <v>557</v>
      </c>
      <c r="J615" s="263" t="s">
        <v>1259</v>
      </c>
      <c r="K615" s="58" t="s">
        <v>757</v>
      </c>
      <c r="L615" s="280" t="str">
        <f t="shared" ca="1" si="133"/>
        <v>…</v>
      </c>
      <c r="M615" s="58" t="str">
        <f t="shared" ca="1" si="138"/>
        <v>…</v>
      </c>
      <c r="Q615" s="58" t="s">
        <v>270</v>
      </c>
    </row>
    <row r="616" spans="1:17" ht="12.75" customHeight="1">
      <c r="A616" s="277" t="s">
        <v>1318</v>
      </c>
      <c r="B616" s="277" t="s">
        <v>3551</v>
      </c>
      <c r="C616" s="277" t="s">
        <v>3558</v>
      </c>
      <c r="D616" s="58" t="str">
        <f t="shared" si="132"/>
        <v>Latvia</v>
      </c>
      <c r="E616" s="58">
        <f t="shared" si="137"/>
        <v>2015</v>
      </c>
      <c r="F616" s="58" t="s">
        <v>272</v>
      </c>
      <c r="G616" s="263" t="s">
        <v>782</v>
      </c>
      <c r="H616" s="58" t="s">
        <v>530</v>
      </c>
      <c r="I616" s="263" t="s">
        <v>557</v>
      </c>
      <c r="J616" s="263" t="s">
        <v>1259</v>
      </c>
      <c r="K616" s="58" t="s">
        <v>757</v>
      </c>
      <c r="L616" s="280" t="str">
        <f t="shared" ca="1" si="133"/>
        <v>…</v>
      </c>
      <c r="M616" s="58" t="str">
        <f t="shared" ca="1" si="138"/>
        <v>…</v>
      </c>
      <c r="Q616" s="58" t="s">
        <v>273</v>
      </c>
    </row>
    <row r="617" spans="1:17" ht="12.75" customHeight="1">
      <c r="A617" s="277" t="s">
        <v>1318</v>
      </c>
      <c r="B617" s="277" t="s">
        <v>3552</v>
      </c>
      <c r="C617" s="277" t="s">
        <v>3559</v>
      </c>
      <c r="D617" s="58" t="str">
        <f t="shared" si="132"/>
        <v>Latvia</v>
      </c>
      <c r="E617" s="58">
        <f t="shared" si="137"/>
        <v>2015</v>
      </c>
      <c r="F617" s="58" t="s">
        <v>275</v>
      </c>
      <c r="G617" s="263" t="s">
        <v>690</v>
      </c>
      <c r="H617" s="58" t="s">
        <v>530</v>
      </c>
      <c r="I617" s="58" t="s">
        <v>691</v>
      </c>
      <c r="J617" s="263" t="s">
        <v>1259</v>
      </c>
      <c r="K617" s="58" t="s">
        <v>757</v>
      </c>
      <c r="L617" s="280" t="str">
        <f t="shared" ca="1" si="133"/>
        <v>…</v>
      </c>
      <c r="M617" s="58" t="str">
        <f t="shared" ca="1" si="138"/>
        <v>…</v>
      </c>
      <c r="Q617" s="58" t="s">
        <v>276</v>
      </c>
    </row>
    <row r="618" spans="1:17" ht="12.75" customHeight="1">
      <c r="A618" s="277" t="s">
        <v>1318</v>
      </c>
      <c r="B618" s="277" t="s">
        <v>280</v>
      </c>
      <c r="C618" s="277" t="s">
        <v>281</v>
      </c>
      <c r="D618" s="58" t="str">
        <f t="shared" si="109"/>
        <v>Latvia</v>
      </c>
      <c r="E618" s="58">
        <f t="shared" si="108"/>
        <v>2015</v>
      </c>
      <c r="F618" s="263" t="s">
        <v>2318</v>
      </c>
      <c r="G618" s="263" t="s">
        <v>756</v>
      </c>
      <c r="H618" s="58" t="s">
        <v>530</v>
      </c>
      <c r="I618" s="58" t="s">
        <v>1322</v>
      </c>
      <c r="J618" s="263" t="s">
        <v>1172</v>
      </c>
      <c r="K618" s="58" t="s">
        <v>757</v>
      </c>
      <c r="L618" s="280" t="str">
        <f t="shared" ref="L618:L640" ca="1" si="145">IF(ISNUMBER(INDIRECT("'"&amp;A618&amp;"'!"&amp;B618)),INDIRECT("'"&amp;A618&amp;"'!"&amp;B618),"…")</f>
        <v>…</v>
      </c>
      <c r="M618" s="58" t="str">
        <f ca="1">IF(OR(INDIRECT("'"&amp;A618&amp;"'!"&amp;C618)="A",INDIRECT("'"&amp;A618&amp;"'!"&amp;C618)="B",INDIRECT("'"&amp;A618&amp;"'!"&amp;C618)="C",INDIRECT("'"&amp;A618&amp;"'!"&amp;C618)="D",INDIRECT("'"&amp;A618&amp;"'!"&amp;C618)="O"),
INDIRECT("'"&amp;A618&amp;"'!"&amp;C618),"…")</f>
        <v>…</v>
      </c>
      <c r="Q618" s="263" t="s">
        <v>3631</v>
      </c>
    </row>
    <row r="619" spans="1:17" ht="12.75" customHeight="1">
      <c r="A619" s="277" t="s">
        <v>1318</v>
      </c>
      <c r="B619" s="277" t="s">
        <v>283</v>
      </c>
      <c r="C619" s="277" t="s">
        <v>284</v>
      </c>
      <c r="D619" s="58" t="str">
        <f t="shared" si="109"/>
        <v>Latvia</v>
      </c>
      <c r="E619" s="58">
        <f t="shared" si="108"/>
        <v>2015</v>
      </c>
      <c r="F619" s="263" t="s">
        <v>2087</v>
      </c>
      <c r="G619" s="263" t="s">
        <v>756</v>
      </c>
      <c r="H619" s="58" t="s">
        <v>530</v>
      </c>
      <c r="I619" s="58" t="s">
        <v>1397</v>
      </c>
      <c r="J619" s="263" t="s">
        <v>1172</v>
      </c>
      <c r="K619" s="58" t="s">
        <v>757</v>
      </c>
      <c r="L619" s="280" t="str">
        <f t="shared" ca="1" si="145"/>
        <v>…</v>
      </c>
      <c r="M619" s="58" t="str">
        <f t="shared" ref="M619:M621" ca="1" si="146">IF(OR(INDIRECT("'"&amp;A619&amp;"'!"&amp;C619)="A",INDIRECT("'"&amp;A619&amp;"'!"&amp;C619)="B",INDIRECT("'"&amp;A619&amp;"'!"&amp;C619)="C",INDIRECT("'"&amp;A619&amp;"'!"&amp;C619)="D",INDIRECT("'"&amp;A619&amp;"'!"&amp;C619)="O"),
INDIRECT("'"&amp;A619&amp;"'!"&amp;C619),"…")</f>
        <v>…</v>
      </c>
      <c r="Q619" s="263" t="s">
        <v>3632</v>
      </c>
    </row>
    <row r="620" spans="1:17" ht="12.75" customHeight="1">
      <c r="A620" s="277" t="s">
        <v>1318</v>
      </c>
      <c r="B620" s="277" t="s">
        <v>286</v>
      </c>
      <c r="C620" s="277" t="s">
        <v>287</v>
      </c>
      <c r="D620" s="58" t="str">
        <f t="shared" si="109"/>
        <v>Latvia</v>
      </c>
      <c r="E620" s="58">
        <f t="shared" si="108"/>
        <v>2015</v>
      </c>
      <c r="F620" s="263" t="s">
        <v>2342</v>
      </c>
      <c r="G620" s="263" t="s">
        <v>756</v>
      </c>
      <c r="H620" s="58" t="s">
        <v>530</v>
      </c>
      <c r="I620" s="58" t="s">
        <v>1397</v>
      </c>
      <c r="J620" s="263" t="s">
        <v>1172</v>
      </c>
      <c r="K620" s="58" t="s">
        <v>757</v>
      </c>
      <c r="L620" s="280" t="str">
        <f t="shared" ca="1" si="145"/>
        <v>…</v>
      </c>
      <c r="M620" s="58" t="str">
        <f t="shared" ca="1" si="146"/>
        <v>…</v>
      </c>
      <c r="Q620" s="263" t="s">
        <v>3633</v>
      </c>
    </row>
    <row r="621" spans="1:17" ht="12.75" customHeight="1">
      <c r="A621" s="277" t="s">
        <v>1318</v>
      </c>
      <c r="B621" s="277" t="s">
        <v>289</v>
      </c>
      <c r="C621" s="277" t="s">
        <v>290</v>
      </c>
      <c r="D621" s="58" t="str">
        <f t="shared" si="109"/>
        <v>Latvia</v>
      </c>
      <c r="E621" s="58">
        <f t="shared" si="108"/>
        <v>2015</v>
      </c>
      <c r="F621" s="263" t="s">
        <v>2088</v>
      </c>
      <c r="G621" s="263" t="s">
        <v>756</v>
      </c>
      <c r="H621" s="58" t="s">
        <v>530</v>
      </c>
      <c r="I621" s="58" t="s">
        <v>1397</v>
      </c>
      <c r="J621" s="263" t="s">
        <v>1172</v>
      </c>
      <c r="K621" s="58" t="s">
        <v>757</v>
      </c>
      <c r="L621" s="280" t="str">
        <f t="shared" ca="1" si="145"/>
        <v>…</v>
      </c>
      <c r="M621" s="58" t="str">
        <f t="shared" ca="1" si="146"/>
        <v>…</v>
      </c>
      <c r="Q621" s="263" t="s">
        <v>3634</v>
      </c>
    </row>
    <row r="622" spans="1:17" ht="12.75" customHeight="1">
      <c r="A622" s="277" t="s">
        <v>1318</v>
      </c>
      <c r="B622" s="277" t="s">
        <v>1965</v>
      </c>
      <c r="C622" s="277" t="s">
        <v>2089</v>
      </c>
      <c r="D622" s="58" t="str">
        <f t="shared" si="109"/>
        <v>Latvia</v>
      </c>
      <c r="E622" s="58">
        <f t="shared" si="108"/>
        <v>2015</v>
      </c>
      <c r="F622" s="58" t="s">
        <v>1645</v>
      </c>
      <c r="G622" s="58" t="s">
        <v>756</v>
      </c>
      <c r="H622" s="58" t="s">
        <v>530</v>
      </c>
      <c r="J622" s="263" t="s">
        <v>1172</v>
      </c>
      <c r="K622" s="58" t="s">
        <v>757</v>
      </c>
      <c r="L622" s="280" t="str">
        <f t="shared" ca="1" si="145"/>
        <v>…</v>
      </c>
      <c r="M622" s="58" t="str">
        <f t="shared" ref="M622:M640" ca="1" si="147">IF(OR(INDIRECT("'"&amp;A622&amp;"'!"&amp;C622)="A",INDIRECT("'"&amp;A622&amp;"'!"&amp;C622)="B",INDIRECT("'"&amp;A622&amp;"'!"&amp;C622)="C",INDIRECT("'"&amp;A622&amp;"'!"&amp;C622)="D",INDIRECT("'"&amp;A622&amp;"'!"&amp;C622)="O"),
INDIRECT("'"&amp;A622&amp;"'!"&amp;C622),"…")</f>
        <v>…</v>
      </c>
      <c r="Q622" s="263" t="s">
        <v>3635</v>
      </c>
    </row>
    <row r="623" spans="1:17" ht="12.75" customHeight="1">
      <c r="A623" s="277" t="s">
        <v>1318</v>
      </c>
      <c r="B623" s="277" t="s">
        <v>3269</v>
      </c>
      <c r="C623" s="277" t="s">
        <v>3598</v>
      </c>
      <c r="D623" s="58" t="str">
        <f t="shared" si="109"/>
        <v>Latvia</v>
      </c>
      <c r="E623" s="58">
        <f t="shared" si="108"/>
        <v>2015</v>
      </c>
      <c r="F623" s="58" t="s">
        <v>1646</v>
      </c>
      <c r="G623" s="58" t="s">
        <v>610</v>
      </c>
      <c r="H623" s="58" t="s">
        <v>530</v>
      </c>
      <c r="I623" s="58" t="s">
        <v>611</v>
      </c>
      <c r="J623" s="263" t="s">
        <v>1172</v>
      </c>
      <c r="K623" s="58" t="s">
        <v>757</v>
      </c>
      <c r="L623" s="280" t="str">
        <f t="shared" ca="1" si="145"/>
        <v>…</v>
      </c>
      <c r="M623" s="58" t="str">
        <f t="shared" ca="1" si="147"/>
        <v>…</v>
      </c>
      <c r="Q623" s="58" t="s">
        <v>3636</v>
      </c>
    </row>
    <row r="624" spans="1:17" ht="12.75" customHeight="1">
      <c r="A624" s="277" t="s">
        <v>1318</v>
      </c>
      <c r="B624" s="277" t="s">
        <v>1731</v>
      </c>
      <c r="C624" s="277" t="s">
        <v>1663</v>
      </c>
      <c r="D624" s="58" t="str">
        <f t="shared" si="109"/>
        <v>Latvia</v>
      </c>
      <c r="E624" s="58">
        <f t="shared" si="108"/>
        <v>2015</v>
      </c>
      <c r="F624" s="58" t="s">
        <v>1647</v>
      </c>
      <c r="G624" s="58" t="s">
        <v>623</v>
      </c>
      <c r="H624" s="58" t="s">
        <v>530</v>
      </c>
      <c r="I624" s="58" t="s">
        <v>611</v>
      </c>
      <c r="J624" s="263" t="s">
        <v>1172</v>
      </c>
      <c r="K624" s="58" t="s">
        <v>757</v>
      </c>
      <c r="L624" s="280" t="str">
        <f t="shared" ca="1" si="145"/>
        <v>…</v>
      </c>
      <c r="M624" s="58" t="str">
        <f t="shared" ca="1" si="147"/>
        <v>…</v>
      </c>
      <c r="Q624" s="58" t="s">
        <v>3637</v>
      </c>
    </row>
    <row r="625" spans="1:17" ht="12.75" customHeight="1">
      <c r="A625" s="277" t="s">
        <v>1318</v>
      </c>
      <c r="B625" s="277" t="s">
        <v>294</v>
      </c>
      <c r="C625" s="277" t="s">
        <v>295</v>
      </c>
      <c r="D625" s="58" t="str">
        <f t="shared" si="109"/>
        <v>Latvia</v>
      </c>
      <c r="E625" s="58">
        <f t="shared" si="108"/>
        <v>2015</v>
      </c>
      <c r="F625" s="58" t="s">
        <v>1648</v>
      </c>
      <c r="G625" s="58" t="s">
        <v>635</v>
      </c>
      <c r="H625" s="58" t="s">
        <v>530</v>
      </c>
      <c r="I625" s="58" t="s">
        <v>611</v>
      </c>
      <c r="J625" s="263" t="s">
        <v>1172</v>
      </c>
      <c r="K625" s="58" t="s">
        <v>757</v>
      </c>
      <c r="L625" s="280" t="str">
        <f t="shared" ca="1" si="145"/>
        <v>…</v>
      </c>
      <c r="M625" s="58" t="str">
        <f t="shared" ca="1" si="147"/>
        <v>…</v>
      </c>
      <c r="Q625" s="58" t="s">
        <v>3638</v>
      </c>
    </row>
    <row r="626" spans="1:17" ht="12" customHeight="1">
      <c r="A626" s="277" t="s">
        <v>1318</v>
      </c>
      <c r="B626" s="277" t="s">
        <v>297</v>
      </c>
      <c r="C626" s="277" t="s">
        <v>2447</v>
      </c>
      <c r="D626" s="58" t="str">
        <f t="shared" si="109"/>
        <v>Latvia</v>
      </c>
      <c r="E626" s="58">
        <f t="shared" si="108"/>
        <v>2015</v>
      </c>
      <c r="F626" s="58" t="s">
        <v>1649</v>
      </c>
      <c r="G626" s="58" t="s">
        <v>775</v>
      </c>
      <c r="H626" s="58" t="s">
        <v>530</v>
      </c>
      <c r="I626" s="58" t="s">
        <v>611</v>
      </c>
      <c r="J626" s="263" t="s">
        <v>1172</v>
      </c>
      <c r="K626" s="58" t="s">
        <v>757</v>
      </c>
      <c r="L626" s="280" t="str">
        <f t="shared" ca="1" si="145"/>
        <v>…</v>
      </c>
      <c r="M626" s="58" t="str">
        <f t="shared" ca="1" si="147"/>
        <v>…</v>
      </c>
      <c r="Q626" s="58" t="s">
        <v>3639</v>
      </c>
    </row>
    <row r="627" spans="1:17" ht="12.75" customHeight="1">
      <c r="A627" s="277" t="s">
        <v>1318</v>
      </c>
      <c r="B627" s="277" t="s">
        <v>1732</v>
      </c>
      <c r="C627" s="277" t="s">
        <v>1664</v>
      </c>
      <c r="D627" s="58" t="str">
        <f t="shared" si="109"/>
        <v>Latvia</v>
      </c>
      <c r="E627" s="58">
        <f t="shared" si="108"/>
        <v>2015</v>
      </c>
      <c r="F627" s="58" t="s">
        <v>1650</v>
      </c>
      <c r="G627" s="58" t="s">
        <v>648</v>
      </c>
      <c r="H627" s="58" t="s">
        <v>530</v>
      </c>
      <c r="I627" s="58" t="s">
        <v>611</v>
      </c>
      <c r="J627" s="263" t="s">
        <v>1172</v>
      </c>
      <c r="K627" s="58" t="s">
        <v>757</v>
      </c>
      <c r="L627" s="280" t="str">
        <f t="shared" ca="1" si="145"/>
        <v>…</v>
      </c>
      <c r="M627" s="58" t="str">
        <f t="shared" ca="1" si="147"/>
        <v>…</v>
      </c>
      <c r="Q627" s="58" t="s">
        <v>3640</v>
      </c>
    </row>
    <row r="628" spans="1:17" ht="12.75" customHeight="1">
      <c r="A628" s="277" t="s">
        <v>1318</v>
      </c>
      <c r="B628" s="277" t="s">
        <v>1966</v>
      </c>
      <c r="C628" s="277" t="s">
        <v>2090</v>
      </c>
      <c r="D628" s="58" t="str">
        <f t="shared" si="109"/>
        <v>Latvia</v>
      </c>
      <c r="E628" s="58">
        <f t="shared" si="108"/>
        <v>2015</v>
      </c>
      <c r="F628" s="58" t="s">
        <v>1651</v>
      </c>
      <c r="G628" s="58" t="s">
        <v>653</v>
      </c>
      <c r="H628" s="58" t="s">
        <v>530</v>
      </c>
      <c r="I628" s="58" t="s">
        <v>611</v>
      </c>
      <c r="J628" s="263" t="s">
        <v>1172</v>
      </c>
      <c r="K628" s="58" t="s">
        <v>654</v>
      </c>
      <c r="L628" s="280" t="str">
        <f t="shared" ca="1" si="145"/>
        <v>…</v>
      </c>
      <c r="M628" s="58" t="str">
        <f t="shared" ca="1" si="147"/>
        <v>…</v>
      </c>
      <c r="Q628" s="58" t="s">
        <v>3641</v>
      </c>
    </row>
    <row r="629" spans="1:17" ht="12.75" customHeight="1">
      <c r="A629" s="277" t="s">
        <v>1318</v>
      </c>
      <c r="B629" s="277" t="s">
        <v>299</v>
      </c>
      <c r="C629" s="277" t="s">
        <v>300</v>
      </c>
      <c r="D629" s="58" t="str">
        <f t="shared" si="109"/>
        <v>Latvia</v>
      </c>
      <c r="E629" s="58">
        <f t="shared" si="108"/>
        <v>2015</v>
      </c>
      <c r="F629" s="58" t="s">
        <v>1652</v>
      </c>
      <c r="G629" s="58" t="s">
        <v>859</v>
      </c>
      <c r="H629" s="58" t="s">
        <v>530</v>
      </c>
      <c r="I629" s="58" t="s">
        <v>611</v>
      </c>
      <c r="J629" s="263" t="s">
        <v>1172</v>
      </c>
      <c r="K629" s="58" t="s">
        <v>757</v>
      </c>
      <c r="L629" s="280" t="str">
        <f t="shared" ca="1" si="145"/>
        <v>…</v>
      </c>
      <c r="M629" s="58" t="str">
        <f t="shared" ca="1" si="147"/>
        <v>…</v>
      </c>
      <c r="Q629" s="58" t="s">
        <v>3642</v>
      </c>
    </row>
    <row r="630" spans="1:17" ht="12.75" customHeight="1">
      <c r="A630" s="277" t="s">
        <v>1318</v>
      </c>
      <c r="B630" s="277" t="s">
        <v>303</v>
      </c>
      <c r="C630" s="277" t="s">
        <v>304</v>
      </c>
      <c r="D630" s="58" t="str">
        <f t="shared" si="109"/>
        <v>Latvia</v>
      </c>
      <c r="E630" s="58">
        <f t="shared" si="108"/>
        <v>2015</v>
      </c>
      <c r="F630" s="58" t="s">
        <v>1653</v>
      </c>
      <c r="G630" s="58" t="s">
        <v>703</v>
      </c>
      <c r="H630" s="58" t="s">
        <v>530</v>
      </c>
      <c r="J630" s="263" t="s">
        <v>1172</v>
      </c>
      <c r="K630" s="58" t="s">
        <v>757</v>
      </c>
      <c r="L630" s="280" t="str">
        <f t="shared" ca="1" si="145"/>
        <v>…</v>
      </c>
      <c r="M630" s="58" t="str">
        <f t="shared" ca="1" si="147"/>
        <v>…</v>
      </c>
      <c r="Q630" s="58" t="s">
        <v>3643</v>
      </c>
    </row>
    <row r="631" spans="1:17" ht="12.75" customHeight="1">
      <c r="A631" s="277" t="s">
        <v>1318</v>
      </c>
      <c r="B631" s="277" t="s">
        <v>1967</v>
      </c>
      <c r="C631" s="277" t="s">
        <v>2091</v>
      </c>
      <c r="D631" s="58" t="str">
        <f t="shared" si="109"/>
        <v>Latvia</v>
      </c>
      <c r="E631" s="58">
        <f t="shared" si="108"/>
        <v>2015</v>
      </c>
      <c r="F631" s="58" t="s">
        <v>1654</v>
      </c>
      <c r="G631" s="58" t="s">
        <v>710</v>
      </c>
      <c r="H631" s="58" t="s">
        <v>530</v>
      </c>
      <c r="J631" s="263" t="s">
        <v>1172</v>
      </c>
      <c r="K631" s="58" t="s">
        <v>757</v>
      </c>
      <c r="L631" s="280" t="str">
        <f t="shared" ca="1" si="145"/>
        <v>…</v>
      </c>
      <c r="M631" s="58" t="str">
        <f t="shared" ca="1" si="147"/>
        <v>…</v>
      </c>
      <c r="Q631" s="58" t="s">
        <v>3644</v>
      </c>
    </row>
    <row r="632" spans="1:17" ht="12.75" customHeight="1">
      <c r="A632" s="277" t="s">
        <v>1318</v>
      </c>
      <c r="B632" s="277" t="s">
        <v>306</v>
      </c>
      <c r="C632" s="277" t="s">
        <v>307</v>
      </c>
      <c r="D632" s="58" t="str">
        <f t="shared" ref="D632" si="148">H$2</f>
        <v>Latvia</v>
      </c>
      <c r="E632" s="58">
        <f t="shared" si="108"/>
        <v>2015</v>
      </c>
      <c r="F632" s="263" t="s">
        <v>3606</v>
      </c>
      <c r="G632" s="263" t="s">
        <v>3276</v>
      </c>
      <c r="H632" s="58" t="s">
        <v>530</v>
      </c>
      <c r="J632" s="263" t="s">
        <v>1172</v>
      </c>
      <c r="K632" s="58" t="s">
        <v>757</v>
      </c>
      <c r="L632" s="280" t="str">
        <f t="shared" ca="1" si="145"/>
        <v>…</v>
      </c>
      <c r="M632" s="58" t="str">
        <f t="shared" ca="1" si="147"/>
        <v>…</v>
      </c>
      <c r="Q632" s="263" t="s">
        <v>3645</v>
      </c>
    </row>
    <row r="633" spans="1:17" ht="12.75" customHeight="1">
      <c r="A633" s="277" t="s">
        <v>1318</v>
      </c>
      <c r="B633" s="277" t="s">
        <v>3591</v>
      </c>
      <c r="C633" s="277" t="s">
        <v>3599</v>
      </c>
      <c r="D633" s="58" t="str">
        <f t="shared" si="109"/>
        <v>Latvia</v>
      </c>
      <c r="E633" s="58">
        <f t="shared" si="108"/>
        <v>2015</v>
      </c>
      <c r="F633" s="58" t="s">
        <v>1655</v>
      </c>
      <c r="G633" s="58" t="s">
        <v>1272</v>
      </c>
      <c r="H633" s="58" t="s">
        <v>530</v>
      </c>
      <c r="J633" s="263" t="s">
        <v>1172</v>
      </c>
      <c r="K633" s="58" t="s">
        <v>757</v>
      </c>
      <c r="L633" s="280" t="str">
        <f t="shared" ca="1" si="145"/>
        <v>…</v>
      </c>
      <c r="M633" s="58" t="str">
        <f t="shared" ca="1" si="147"/>
        <v>…</v>
      </c>
      <c r="Q633" s="58" t="s">
        <v>3646</v>
      </c>
    </row>
    <row r="634" spans="1:17" ht="12.75" customHeight="1">
      <c r="A634" s="277" t="s">
        <v>1318</v>
      </c>
      <c r="B634" s="277" t="s">
        <v>1968</v>
      </c>
      <c r="C634" s="277" t="s">
        <v>2092</v>
      </c>
      <c r="D634" s="58" t="str">
        <f t="shared" si="109"/>
        <v>Latvia</v>
      </c>
      <c r="E634" s="58">
        <f t="shared" si="108"/>
        <v>2015</v>
      </c>
      <c r="F634" s="58" t="s">
        <v>1656</v>
      </c>
      <c r="G634" s="58" t="s">
        <v>1111</v>
      </c>
      <c r="H634" s="58" t="s">
        <v>530</v>
      </c>
      <c r="J634" s="263" t="s">
        <v>1172</v>
      </c>
      <c r="K634" s="58" t="s">
        <v>654</v>
      </c>
      <c r="L634" s="280" t="str">
        <f t="shared" ca="1" si="145"/>
        <v>…</v>
      </c>
      <c r="M634" s="58" t="str">
        <f t="shared" ca="1" si="147"/>
        <v>…</v>
      </c>
      <c r="Q634" s="58" t="s">
        <v>3647</v>
      </c>
    </row>
    <row r="635" spans="1:17" ht="12.75" customHeight="1">
      <c r="A635" s="277" t="s">
        <v>1318</v>
      </c>
      <c r="B635" s="277" t="s">
        <v>3592</v>
      </c>
      <c r="C635" s="277" t="s">
        <v>3600</v>
      </c>
      <c r="D635" s="58" t="str">
        <f t="shared" si="109"/>
        <v>Latvia</v>
      </c>
      <c r="E635" s="58">
        <f t="shared" si="108"/>
        <v>2015</v>
      </c>
      <c r="F635" s="58" t="s">
        <v>1657</v>
      </c>
      <c r="G635" s="58" t="s">
        <v>735</v>
      </c>
      <c r="H635" s="58" t="s">
        <v>530</v>
      </c>
      <c r="J635" s="263" t="s">
        <v>1172</v>
      </c>
      <c r="K635" s="58" t="s">
        <v>654</v>
      </c>
      <c r="L635" s="280" t="str">
        <f t="shared" ca="1" si="145"/>
        <v>…</v>
      </c>
      <c r="M635" s="58" t="str">
        <f t="shared" ca="1" si="147"/>
        <v>…</v>
      </c>
      <c r="Q635" s="58" t="s">
        <v>3648</v>
      </c>
    </row>
    <row r="636" spans="1:17" ht="12.75" customHeight="1">
      <c r="A636" s="277" t="s">
        <v>1318</v>
      </c>
      <c r="B636" s="277" t="s">
        <v>3593</v>
      </c>
      <c r="C636" s="277" t="s">
        <v>3601</v>
      </c>
      <c r="D636" s="58" t="str">
        <f t="shared" si="109"/>
        <v>Latvia</v>
      </c>
      <c r="E636" s="58">
        <f t="shared" si="108"/>
        <v>2015</v>
      </c>
      <c r="F636" s="58" t="s">
        <v>1658</v>
      </c>
      <c r="G636" s="58" t="s">
        <v>746</v>
      </c>
      <c r="H636" s="58" t="s">
        <v>530</v>
      </c>
      <c r="J636" s="263" t="s">
        <v>1172</v>
      </c>
      <c r="K636" s="58" t="s">
        <v>654</v>
      </c>
      <c r="L636" s="280" t="str">
        <f t="shared" ca="1" si="145"/>
        <v>…</v>
      </c>
      <c r="M636" s="58" t="str">
        <f t="shared" ca="1" si="147"/>
        <v>…</v>
      </c>
      <c r="Q636" s="58" t="s">
        <v>3649</v>
      </c>
    </row>
    <row r="637" spans="1:17">
      <c r="A637" s="277" t="s">
        <v>1318</v>
      </c>
      <c r="B637" s="277" t="s">
        <v>3594</v>
      </c>
      <c r="C637" s="277" t="s">
        <v>3602</v>
      </c>
      <c r="D637" s="58" t="str">
        <f>H$2</f>
        <v>Latvia</v>
      </c>
      <c r="E637" s="58">
        <f t="shared" si="108"/>
        <v>2015</v>
      </c>
      <c r="F637" s="58" t="s">
        <v>1659</v>
      </c>
      <c r="G637" s="58" t="s">
        <v>667</v>
      </c>
      <c r="H637" s="58" t="s">
        <v>530</v>
      </c>
      <c r="I637" s="58" t="s">
        <v>557</v>
      </c>
      <c r="J637" s="263" t="s">
        <v>1172</v>
      </c>
      <c r="K637" s="58" t="s">
        <v>757</v>
      </c>
      <c r="L637" s="280" t="str">
        <f t="shared" ca="1" si="145"/>
        <v>…</v>
      </c>
      <c r="M637" s="58" t="str">
        <f t="shared" ca="1" si="147"/>
        <v>…</v>
      </c>
      <c r="Q637" s="58" t="s">
        <v>3650</v>
      </c>
    </row>
    <row r="638" spans="1:17" ht="12.75" customHeight="1">
      <c r="A638" s="277" t="s">
        <v>1318</v>
      </c>
      <c r="B638" s="277" t="s">
        <v>3595</v>
      </c>
      <c r="C638" s="277" t="s">
        <v>3603</v>
      </c>
      <c r="D638" s="58" t="str">
        <f t="shared" ref="D638:D640" si="149">H$2</f>
        <v>Latvia</v>
      </c>
      <c r="E638" s="58">
        <f t="shared" si="108"/>
        <v>2015</v>
      </c>
      <c r="F638" s="58" t="s">
        <v>1660</v>
      </c>
      <c r="G638" s="58" t="s">
        <v>677</v>
      </c>
      <c r="H638" s="58" t="s">
        <v>530</v>
      </c>
      <c r="I638" s="58" t="s">
        <v>557</v>
      </c>
      <c r="J638" s="263" t="s">
        <v>1172</v>
      </c>
      <c r="K638" s="58" t="s">
        <v>757</v>
      </c>
      <c r="L638" s="280" t="str">
        <f t="shared" ca="1" si="145"/>
        <v>…</v>
      </c>
      <c r="M638" s="58" t="str">
        <f t="shared" ca="1" si="147"/>
        <v>…</v>
      </c>
      <c r="Q638" s="58" t="s">
        <v>3651</v>
      </c>
    </row>
    <row r="639" spans="1:17" ht="12.75" customHeight="1">
      <c r="A639" s="277" t="s">
        <v>1318</v>
      </c>
      <c r="B639" s="277" t="s">
        <v>3596</v>
      </c>
      <c r="C639" s="277" t="s">
        <v>3604</v>
      </c>
      <c r="D639" s="58" t="str">
        <f t="shared" si="149"/>
        <v>Latvia</v>
      </c>
      <c r="E639" s="58">
        <f t="shared" si="108"/>
        <v>2015</v>
      </c>
      <c r="F639" s="58" t="s">
        <v>1661</v>
      </c>
      <c r="G639" s="58" t="s">
        <v>782</v>
      </c>
      <c r="H639" s="58" t="s">
        <v>530</v>
      </c>
      <c r="I639" s="58" t="s">
        <v>557</v>
      </c>
      <c r="J639" s="263" t="s">
        <v>1172</v>
      </c>
      <c r="K639" s="58" t="s">
        <v>757</v>
      </c>
      <c r="L639" s="280" t="str">
        <f t="shared" ca="1" si="145"/>
        <v>…</v>
      </c>
      <c r="M639" s="58" t="str">
        <f t="shared" ca="1" si="147"/>
        <v>…</v>
      </c>
      <c r="Q639" s="58" t="s">
        <v>3652</v>
      </c>
    </row>
    <row r="640" spans="1:17" ht="12.75" customHeight="1">
      <c r="A640" s="277" t="s">
        <v>1318</v>
      </c>
      <c r="B640" s="277" t="s">
        <v>3597</v>
      </c>
      <c r="C640" s="277" t="s">
        <v>3605</v>
      </c>
      <c r="D640" s="58" t="str">
        <f t="shared" si="149"/>
        <v>Latvia</v>
      </c>
      <c r="E640" s="58">
        <f t="shared" si="108"/>
        <v>2015</v>
      </c>
      <c r="F640" s="58" t="s">
        <v>1662</v>
      </c>
      <c r="G640" s="58" t="s">
        <v>690</v>
      </c>
      <c r="H640" s="58" t="s">
        <v>530</v>
      </c>
      <c r="I640" s="58" t="s">
        <v>691</v>
      </c>
      <c r="J640" s="263" t="s">
        <v>1172</v>
      </c>
      <c r="K640" s="58" t="s">
        <v>757</v>
      </c>
      <c r="L640" s="280" t="str">
        <f t="shared" ca="1" si="145"/>
        <v>…</v>
      </c>
      <c r="M640" s="58" t="str">
        <f t="shared" ca="1" si="147"/>
        <v>…</v>
      </c>
      <c r="Q640" s="58" t="s">
        <v>3653</v>
      </c>
    </row>
    <row r="641" spans="1:17" ht="12.75" customHeight="1">
      <c r="A641" s="277" t="s">
        <v>1318</v>
      </c>
      <c r="B641" s="277" t="s">
        <v>312</v>
      </c>
      <c r="C641" s="277" t="s">
        <v>313</v>
      </c>
      <c r="D641" s="58" t="str">
        <f t="shared" si="6"/>
        <v>Latvia</v>
      </c>
      <c r="E641" s="58">
        <f t="shared" si="8"/>
        <v>2015</v>
      </c>
      <c r="F641" s="263" t="s">
        <v>2306</v>
      </c>
      <c r="G641" s="263" t="s">
        <v>756</v>
      </c>
      <c r="H641" s="58" t="s">
        <v>530</v>
      </c>
      <c r="I641" s="58" t="s">
        <v>1322</v>
      </c>
      <c r="J641" s="263" t="s">
        <v>1494</v>
      </c>
      <c r="K641" s="58" t="s">
        <v>757</v>
      </c>
      <c r="L641" s="280">
        <f t="shared" ref="L641:L663" ca="1" si="150">IF(ISNUMBER(INDIRECT("'"&amp;A641&amp;"'!"&amp;B641)),INDIRECT("'"&amp;A641&amp;"'!"&amp;B641),"…")</f>
        <v>0</v>
      </c>
      <c r="M641" s="58" t="str">
        <f t="shared" ref="M641:M663" ca="1" si="151">IF(OR(INDIRECT("'"&amp;A641&amp;"'!"&amp;C641)="A",INDIRECT("'"&amp;A641&amp;"'!"&amp;C641)="B",INDIRECT("'"&amp;A641&amp;"'!"&amp;C641)="C",INDIRECT("'"&amp;A641&amp;"'!"&amp;C641)="D",INDIRECT("'"&amp;A641&amp;"'!"&amp;C641)="O"),
INDIRECT("'"&amp;A641&amp;"'!"&amp;C641),"…")</f>
        <v>…</v>
      </c>
      <c r="Q641" s="263" t="s">
        <v>3670</v>
      </c>
    </row>
    <row r="642" spans="1:17" ht="12.75" customHeight="1">
      <c r="A642" s="277" t="s">
        <v>1318</v>
      </c>
      <c r="B642" s="277" t="s">
        <v>315</v>
      </c>
      <c r="C642" s="277" t="s">
        <v>316</v>
      </c>
      <c r="D642" s="58" t="str">
        <f t="shared" si="6"/>
        <v>Latvia</v>
      </c>
      <c r="E642" s="58">
        <f t="shared" si="8"/>
        <v>2015</v>
      </c>
      <c r="F642" s="263" t="s">
        <v>1833</v>
      </c>
      <c r="G642" s="263" t="s">
        <v>756</v>
      </c>
      <c r="H642" s="58" t="s">
        <v>530</v>
      </c>
      <c r="I642" s="58" t="s">
        <v>1397</v>
      </c>
      <c r="J642" s="263" t="s">
        <v>1494</v>
      </c>
      <c r="K642" s="58" t="s">
        <v>757</v>
      </c>
      <c r="L642" s="280">
        <f t="shared" ca="1" si="150"/>
        <v>1179.78</v>
      </c>
      <c r="M642" s="58" t="str">
        <f t="shared" ca="1" si="151"/>
        <v>…</v>
      </c>
      <c r="Q642" s="263" t="s">
        <v>3671</v>
      </c>
    </row>
    <row r="643" spans="1:17" ht="12.75" customHeight="1">
      <c r="A643" s="277" t="s">
        <v>1318</v>
      </c>
      <c r="B643" s="277" t="s">
        <v>318</v>
      </c>
      <c r="C643" s="277" t="s">
        <v>319</v>
      </c>
      <c r="D643" s="58" t="str">
        <f t="shared" si="6"/>
        <v>Latvia</v>
      </c>
      <c r="E643" s="58">
        <f t="shared" si="8"/>
        <v>2015</v>
      </c>
      <c r="F643" s="263" t="s">
        <v>2330</v>
      </c>
      <c r="G643" s="263" t="s">
        <v>756</v>
      </c>
      <c r="H643" s="58" t="s">
        <v>530</v>
      </c>
      <c r="I643" s="58" t="s">
        <v>1397</v>
      </c>
      <c r="J643" s="263" t="s">
        <v>1494</v>
      </c>
      <c r="K643" s="58" t="s">
        <v>757</v>
      </c>
      <c r="L643" s="280">
        <f t="shared" ca="1" si="150"/>
        <v>0</v>
      </c>
      <c r="M643" s="58" t="str">
        <f t="shared" ca="1" si="151"/>
        <v>…</v>
      </c>
      <c r="Q643" s="263" t="s">
        <v>3671</v>
      </c>
    </row>
    <row r="644" spans="1:17" ht="12.75" customHeight="1">
      <c r="A644" s="277" t="s">
        <v>1318</v>
      </c>
      <c r="B644" s="277" t="s">
        <v>321</v>
      </c>
      <c r="C644" s="277" t="s">
        <v>322</v>
      </c>
      <c r="D644" s="58" t="str">
        <f t="shared" si="6"/>
        <v>Latvia</v>
      </c>
      <c r="E644" s="58">
        <f t="shared" si="8"/>
        <v>2015</v>
      </c>
      <c r="F644" s="263" t="s">
        <v>1834</v>
      </c>
      <c r="G644" s="263" t="s">
        <v>756</v>
      </c>
      <c r="H644" s="58" t="s">
        <v>530</v>
      </c>
      <c r="I644" s="58" t="s">
        <v>1397</v>
      </c>
      <c r="J644" s="263" t="s">
        <v>1494</v>
      </c>
      <c r="K644" s="58" t="s">
        <v>757</v>
      </c>
      <c r="L644" s="280">
        <f t="shared" ca="1" si="150"/>
        <v>0</v>
      </c>
      <c r="M644" s="58" t="str">
        <f t="shared" ca="1" si="151"/>
        <v>…</v>
      </c>
      <c r="Q644" s="263" t="s">
        <v>3671</v>
      </c>
    </row>
    <row r="645" spans="1:17" ht="12.75" customHeight="1">
      <c r="A645" s="277" t="s">
        <v>1318</v>
      </c>
      <c r="B645" s="277" t="s">
        <v>2093</v>
      </c>
      <c r="C645" s="277" t="s">
        <v>1835</v>
      </c>
      <c r="D645" s="58" t="str">
        <f t="shared" si="6"/>
        <v>Latvia</v>
      </c>
      <c r="E645" s="58">
        <f t="shared" si="8"/>
        <v>2015</v>
      </c>
      <c r="F645" s="263" t="s">
        <v>1495</v>
      </c>
      <c r="G645" s="263" t="s">
        <v>756</v>
      </c>
      <c r="H645" s="58" t="s">
        <v>530</v>
      </c>
      <c r="J645" s="263" t="s">
        <v>1494</v>
      </c>
      <c r="K645" s="58" t="s">
        <v>757</v>
      </c>
      <c r="L645" s="280">
        <f t="shared" ca="1" si="150"/>
        <v>0</v>
      </c>
      <c r="M645" s="58" t="str">
        <f t="shared" ca="1" si="151"/>
        <v>…</v>
      </c>
      <c r="Q645" s="263" t="s">
        <v>1496</v>
      </c>
    </row>
    <row r="646" spans="1:17">
      <c r="A646" s="277" t="s">
        <v>1318</v>
      </c>
      <c r="B646" s="277" t="s">
        <v>3304</v>
      </c>
      <c r="C646" s="277" t="s">
        <v>3310</v>
      </c>
      <c r="D646" s="58" t="str">
        <f t="shared" si="6"/>
        <v>Latvia</v>
      </c>
      <c r="E646" s="58">
        <f t="shared" si="8"/>
        <v>2015</v>
      </c>
      <c r="F646" s="263" t="s">
        <v>1497</v>
      </c>
      <c r="G646" s="263" t="s">
        <v>610</v>
      </c>
      <c r="H646" s="58" t="s">
        <v>530</v>
      </c>
      <c r="I646" s="58" t="s">
        <v>611</v>
      </c>
      <c r="J646" s="263" t="s">
        <v>1494</v>
      </c>
      <c r="K646" s="58" t="s">
        <v>757</v>
      </c>
      <c r="L646" s="280">
        <f t="shared" ca="1" si="150"/>
        <v>44.52</v>
      </c>
      <c r="M646" s="58" t="str">
        <f t="shared" ca="1" si="151"/>
        <v>…</v>
      </c>
      <c r="Q646" s="263" t="s">
        <v>1498</v>
      </c>
    </row>
    <row r="647" spans="1:17" ht="12.75" customHeight="1">
      <c r="A647" s="277" t="s">
        <v>1318</v>
      </c>
      <c r="B647" s="277" t="s">
        <v>1665</v>
      </c>
      <c r="C647" s="277" t="s">
        <v>1701</v>
      </c>
      <c r="D647" s="58" t="str">
        <f t="shared" si="6"/>
        <v>Latvia</v>
      </c>
      <c r="E647" s="58">
        <f t="shared" si="8"/>
        <v>2015</v>
      </c>
      <c r="F647" s="263" t="s">
        <v>1499</v>
      </c>
      <c r="G647" s="263" t="s">
        <v>623</v>
      </c>
      <c r="H647" s="58" t="s">
        <v>530</v>
      </c>
      <c r="I647" s="58" t="s">
        <v>611</v>
      </c>
      <c r="J647" s="263" t="s">
        <v>1494</v>
      </c>
      <c r="K647" s="58" t="s">
        <v>757</v>
      </c>
      <c r="L647" s="280">
        <f t="shared" ca="1" si="150"/>
        <v>0</v>
      </c>
      <c r="M647" s="58" t="str">
        <f t="shared" ca="1" si="151"/>
        <v>…</v>
      </c>
      <c r="Q647" s="263" t="s">
        <v>1500</v>
      </c>
    </row>
    <row r="648" spans="1:17" ht="12.75" customHeight="1">
      <c r="A648" s="277" t="s">
        <v>1318</v>
      </c>
      <c r="B648" s="277" t="s">
        <v>325</v>
      </c>
      <c r="C648" s="277" t="s">
        <v>326</v>
      </c>
      <c r="D648" s="58" t="str">
        <f t="shared" si="6"/>
        <v>Latvia</v>
      </c>
      <c r="E648" s="58">
        <f t="shared" si="8"/>
        <v>2015</v>
      </c>
      <c r="F648" s="263" t="s">
        <v>1501</v>
      </c>
      <c r="G648" s="263" t="s">
        <v>635</v>
      </c>
      <c r="H648" s="58" t="s">
        <v>530</v>
      </c>
      <c r="I648" s="58" t="s">
        <v>611</v>
      </c>
      <c r="J648" s="263" t="s">
        <v>1494</v>
      </c>
      <c r="K648" s="58" t="s">
        <v>757</v>
      </c>
      <c r="L648" s="280">
        <f t="shared" ca="1" si="150"/>
        <v>3.528</v>
      </c>
      <c r="M648" s="58" t="str">
        <f t="shared" ca="1" si="151"/>
        <v>…</v>
      </c>
      <c r="Q648" s="263" t="s">
        <v>1502</v>
      </c>
    </row>
    <row r="649" spans="1:17" ht="12.75" customHeight="1">
      <c r="A649" s="277" t="s">
        <v>1318</v>
      </c>
      <c r="B649" s="277" t="s">
        <v>328</v>
      </c>
      <c r="C649" s="277" t="s">
        <v>329</v>
      </c>
      <c r="D649" s="58" t="str">
        <f t="shared" si="6"/>
        <v>Latvia</v>
      </c>
      <c r="E649" s="58">
        <f t="shared" si="8"/>
        <v>2015</v>
      </c>
      <c r="F649" s="263" t="s">
        <v>1503</v>
      </c>
      <c r="G649" s="263" t="s">
        <v>775</v>
      </c>
      <c r="H649" s="58" t="s">
        <v>530</v>
      </c>
      <c r="I649" s="58" t="s">
        <v>611</v>
      </c>
      <c r="J649" s="263" t="s">
        <v>1494</v>
      </c>
      <c r="K649" s="58" t="s">
        <v>757</v>
      </c>
      <c r="L649" s="280">
        <f t="shared" ca="1" si="150"/>
        <v>0</v>
      </c>
      <c r="M649" s="58" t="str">
        <f t="shared" ca="1" si="151"/>
        <v>…</v>
      </c>
      <c r="Q649" s="263" t="s">
        <v>1504</v>
      </c>
    </row>
    <row r="650" spans="1:17" ht="12.75" customHeight="1">
      <c r="A650" s="277" t="s">
        <v>1318</v>
      </c>
      <c r="B650" s="277" t="s">
        <v>1666</v>
      </c>
      <c r="C650" s="277" t="s">
        <v>1702</v>
      </c>
      <c r="D650" s="58" t="str">
        <f t="shared" si="6"/>
        <v>Latvia</v>
      </c>
      <c r="E650" s="58">
        <f t="shared" si="8"/>
        <v>2015</v>
      </c>
      <c r="F650" s="263" t="s">
        <v>1505</v>
      </c>
      <c r="G650" s="263" t="s">
        <v>648</v>
      </c>
      <c r="H650" s="58" t="s">
        <v>530</v>
      </c>
      <c r="I650" s="58" t="s">
        <v>611</v>
      </c>
      <c r="J650" s="263" t="s">
        <v>1494</v>
      </c>
      <c r="K650" s="58" t="s">
        <v>757</v>
      </c>
      <c r="L650" s="280">
        <f t="shared" ca="1" si="150"/>
        <v>0</v>
      </c>
      <c r="M650" s="58" t="str">
        <f t="shared" ca="1" si="151"/>
        <v>…</v>
      </c>
      <c r="Q650" s="263" t="s">
        <v>1506</v>
      </c>
    </row>
    <row r="651" spans="1:17" ht="12.75" customHeight="1">
      <c r="A651" s="277" t="s">
        <v>1318</v>
      </c>
      <c r="B651" s="277" t="s">
        <v>2094</v>
      </c>
      <c r="C651" s="277" t="s">
        <v>1836</v>
      </c>
      <c r="D651" s="58" t="str">
        <f t="shared" si="6"/>
        <v>Latvia</v>
      </c>
      <c r="E651" s="58">
        <f t="shared" si="8"/>
        <v>2015</v>
      </c>
      <c r="F651" s="263" t="s">
        <v>1507</v>
      </c>
      <c r="G651" s="263" t="s">
        <v>653</v>
      </c>
      <c r="H651" s="58" t="s">
        <v>530</v>
      </c>
      <c r="I651" s="58" t="s">
        <v>611</v>
      </c>
      <c r="J651" s="263" t="s">
        <v>1494</v>
      </c>
      <c r="K651" s="58" t="s">
        <v>654</v>
      </c>
      <c r="L651" s="280">
        <f t="shared" ca="1" si="150"/>
        <v>0</v>
      </c>
      <c r="M651" s="58" t="str">
        <f t="shared" ca="1" si="151"/>
        <v>…</v>
      </c>
      <c r="Q651" s="263" t="s">
        <v>1508</v>
      </c>
    </row>
    <row r="652" spans="1:17" ht="12.75" customHeight="1">
      <c r="A652" s="277" t="s">
        <v>1318</v>
      </c>
      <c r="B652" s="277" t="s">
        <v>331</v>
      </c>
      <c r="C652" s="277" t="s">
        <v>332</v>
      </c>
      <c r="D652" s="58" t="str">
        <f t="shared" si="6"/>
        <v>Latvia</v>
      </c>
      <c r="E652" s="58">
        <f t="shared" si="8"/>
        <v>2015</v>
      </c>
      <c r="F652" s="263" t="s">
        <v>1509</v>
      </c>
      <c r="G652" s="263" t="s">
        <v>859</v>
      </c>
      <c r="H652" s="58" t="s">
        <v>530</v>
      </c>
      <c r="I652" s="58" t="s">
        <v>611</v>
      </c>
      <c r="J652" s="263" t="s">
        <v>1494</v>
      </c>
      <c r="K652" s="58" t="s">
        <v>757</v>
      </c>
      <c r="L652" s="280">
        <f t="shared" ca="1" si="150"/>
        <v>0</v>
      </c>
      <c r="M652" s="58" t="str">
        <f t="shared" ca="1" si="151"/>
        <v>…</v>
      </c>
      <c r="Q652" s="263" t="s">
        <v>2456</v>
      </c>
    </row>
    <row r="653" spans="1:17" ht="12.75" customHeight="1">
      <c r="A653" s="277" t="s">
        <v>1318</v>
      </c>
      <c r="B653" s="277" t="s">
        <v>335</v>
      </c>
      <c r="C653" s="277" t="s">
        <v>336</v>
      </c>
      <c r="D653" s="58" t="str">
        <f t="shared" si="6"/>
        <v>Latvia</v>
      </c>
      <c r="E653" s="58">
        <f t="shared" si="8"/>
        <v>2015</v>
      </c>
      <c r="F653" s="263" t="s">
        <v>1510</v>
      </c>
      <c r="G653" s="263" t="s">
        <v>703</v>
      </c>
      <c r="H653" s="58" t="s">
        <v>530</v>
      </c>
      <c r="J653" s="263" t="s">
        <v>1494</v>
      </c>
      <c r="K653" s="58" t="s">
        <v>757</v>
      </c>
      <c r="L653" s="280">
        <f t="shared" ca="1" si="150"/>
        <v>0</v>
      </c>
      <c r="M653" s="58" t="str">
        <f t="shared" ca="1" si="151"/>
        <v>…</v>
      </c>
      <c r="Q653" s="263" t="s">
        <v>1511</v>
      </c>
    </row>
    <row r="654" spans="1:17" ht="12.75" customHeight="1">
      <c r="A654" s="277" t="s">
        <v>1318</v>
      </c>
      <c r="B654" s="277" t="s">
        <v>2095</v>
      </c>
      <c r="C654" s="277" t="s">
        <v>1837</v>
      </c>
      <c r="D654" s="58" t="str">
        <f t="shared" si="6"/>
        <v>Latvia</v>
      </c>
      <c r="E654" s="58">
        <f t="shared" si="8"/>
        <v>2015</v>
      </c>
      <c r="F654" s="263" t="s">
        <v>1512</v>
      </c>
      <c r="G654" s="263" t="s">
        <v>710</v>
      </c>
      <c r="H654" s="58" t="s">
        <v>530</v>
      </c>
      <c r="J654" s="263" t="s">
        <v>1494</v>
      </c>
      <c r="K654" s="58" t="s">
        <v>757</v>
      </c>
      <c r="L654" s="280">
        <f t="shared" ca="1" si="150"/>
        <v>133.4</v>
      </c>
      <c r="M654" s="58" t="str">
        <f t="shared" ca="1" si="151"/>
        <v>…</v>
      </c>
      <c r="Q654" s="263" t="s">
        <v>1513</v>
      </c>
    </row>
    <row r="655" spans="1:17" ht="12.75" customHeight="1">
      <c r="A655" s="277" t="s">
        <v>1318</v>
      </c>
      <c r="B655" s="277" t="s">
        <v>338</v>
      </c>
      <c r="C655" s="277" t="s">
        <v>339</v>
      </c>
      <c r="D655" s="58" t="str">
        <f t="shared" ref="D655" si="152">H$2</f>
        <v>Latvia</v>
      </c>
      <c r="E655" s="58">
        <f t="shared" ref="E655" si="153">$H$3</f>
        <v>2015</v>
      </c>
      <c r="F655" s="263" t="s">
        <v>3320</v>
      </c>
      <c r="G655" s="263" t="s">
        <v>3276</v>
      </c>
      <c r="H655" s="58" t="s">
        <v>530</v>
      </c>
      <c r="J655" s="263" t="s">
        <v>1494</v>
      </c>
      <c r="K655" s="58" t="s">
        <v>757</v>
      </c>
      <c r="L655" s="280">
        <f t="shared" ca="1" si="150"/>
        <v>0</v>
      </c>
      <c r="M655" s="58" t="str">
        <f t="shared" ca="1" si="151"/>
        <v>…</v>
      </c>
      <c r="Q655" s="263" t="s">
        <v>3321</v>
      </c>
    </row>
    <row r="656" spans="1:17" ht="12.75" customHeight="1">
      <c r="A656" s="277" t="s">
        <v>1318</v>
      </c>
      <c r="B656" s="277" t="s">
        <v>3316</v>
      </c>
      <c r="C656" s="277" t="s">
        <v>3317</v>
      </c>
      <c r="D656" s="58" t="str">
        <f t="shared" si="6"/>
        <v>Latvia</v>
      </c>
      <c r="E656" s="58">
        <f t="shared" si="8"/>
        <v>2015</v>
      </c>
      <c r="F656" s="263" t="s">
        <v>1514</v>
      </c>
      <c r="G656" s="263" t="s">
        <v>1425</v>
      </c>
      <c r="H656" s="58" t="s">
        <v>530</v>
      </c>
      <c r="J656" s="263" t="s">
        <v>1494</v>
      </c>
      <c r="K656" s="58" t="s">
        <v>757</v>
      </c>
      <c r="L656" s="280">
        <f t="shared" ca="1" si="150"/>
        <v>29.6</v>
      </c>
      <c r="M656" s="58" t="str">
        <f t="shared" ca="1" si="151"/>
        <v>…</v>
      </c>
      <c r="Q656" s="263" t="s">
        <v>1515</v>
      </c>
    </row>
    <row r="657" spans="1:17" ht="12.75" customHeight="1">
      <c r="A657" s="277" t="s">
        <v>1318</v>
      </c>
      <c r="B657" s="277" t="s">
        <v>2096</v>
      </c>
      <c r="C657" s="277" t="s">
        <v>1838</v>
      </c>
      <c r="D657" s="58" t="str">
        <f t="shared" si="6"/>
        <v>Latvia</v>
      </c>
      <c r="E657" s="58">
        <f t="shared" si="8"/>
        <v>2015</v>
      </c>
      <c r="F657" s="263" t="s">
        <v>1516</v>
      </c>
      <c r="G657" s="263" t="s">
        <v>1111</v>
      </c>
      <c r="H657" s="58" t="s">
        <v>530</v>
      </c>
      <c r="J657" s="263" t="s">
        <v>1494</v>
      </c>
      <c r="K657" s="58" t="s">
        <v>654</v>
      </c>
      <c r="L657" s="280">
        <f t="shared" ca="1" si="150"/>
        <v>0</v>
      </c>
      <c r="M657" s="58" t="str">
        <f t="shared" ca="1" si="151"/>
        <v>…</v>
      </c>
      <c r="Q657" s="263" t="s">
        <v>1517</v>
      </c>
    </row>
    <row r="658" spans="1:17" ht="12.75" customHeight="1">
      <c r="A658" s="277" t="s">
        <v>1318</v>
      </c>
      <c r="B658" s="277" t="s">
        <v>3305</v>
      </c>
      <c r="C658" s="277" t="s">
        <v>3311</v>
      </c>
      <c r="D658" s="58" t="str">
        <f t="shared" si="6"/>
        <v>Latvia</v>
      </c>
      <c r="E658" s="58">
        <f t="shared" si="8"/>
        <v>2015</v>
      </c>
      <c r="F658" s="263" t="s">
        <v>1518</v>
      </c>
      <c r="G658" s="263" t="s">
        <v>735</v>
      </c>
      <c r="H658" s="58" t="s">
        <v>530</v>
      </c>
      <c r="J658" s="263" t="s">
        <v>1494</v>
      </c>
      <c r="K658" s="58" t="s">
        <v>654</v>
      </c>
      <c r="L658" s="280">
        <f t="shared" ca="1" si="150"/>
        <v>0</v>
      </c>
      <c r="M658" s="58" t="str">
        <f t="shared" ca="1" si="151"/>
        <v>…</v>
      </c>
      <c r="Q658" s="263" t="s">
        <v>1519</v>
      </c>
    </row>
    <row r="659" spans="1:17" ht="12.75" customHeight="1">
      <c r="A659" s="277" t="s">
        <v>1318</v>
      </c>
      <c r="B659" s="277" t="s">
        <v>3318</v>
      </c>
      <c r="C659" s="277" t="s">
        <v>3319</v>
      </c>
      <c r="D659" s="58" t="str">
        <f t="shared" si="6"/>
        <v>Latvia</v>
      </c>
      <c r="E659" s="58">
        <f t="shared" si="8"/>
        <v>2015</v>
      </c>
      <c r="F659" s="263" t="s">
        <v>1520</v>
      </c>
      <c r="G659" s="263" t="s">
        <v>746</v>
      </c>
      <c r="H659" s="58" t="s">
        <v>530</v>
      </c>
      <c r="J659" s="263" t="s">
        <v>1494</v>
      </c>
      <c r="K659" s="58" t="s">
        <v>654</v>
      </c>
      <c r="L659" s="280">
        <f t="shared" ca="1" si="150"/>
        <v>0</v>
      </c>
      <c r="M659" s="58" t="str">
        <f t="shared" ca="1" si="151"/>
        <v>…</v>
      </c>
      <c r="Q659" s="263" t="s">
        <v>1521</v>
      </c>
    </row>
    <row r="660" spans="1:17" ht="12.75" customHeight="1">
      <c r="A660" s="277" t="s">
        <v>1318</v>
      </c>
      <c r="B660" s="277" t="s">
        <v>3306</v>
      </c>
      <c r="C660" s="277" t="s">
        <v>3312</v>
      </c>
      <c r="D660" s="58" t="str">
        <f t="shared" si="6"/>
        <v>Latvia</v>
      </c>
      <c r="E660" s="58">
        <f t="shared" si="8"/>
        <v>2015</v>
      </c>
      <c r="F660" s="263" t="s">
        <v>1522</v>
      </c>
      <c r="G660" s="263" t="s">
        <v>667</v>
      </c>
      <c r="H660" s="58" t="s">
        <v>530</v>
      </c>
      <c r="I660" s="58" t="s">
        <v>557</v>
      </c>
      <c r="J660" s="263" t="s">
        <v>1494</v>
      </c>
      <c r="K660" s="58" t="s">
        <v>757</v>
      </c>
      <c r="L660" s="280">
        <f t="shared" ca="1" si="150"/>
        <v>0</v>
      </c>
      <c r="M660" s="58" t="str">
        <f t="shared" ca="1" si="151"/>
        <v>…</v>
      </c>
      <c r="Q660" s="263" t="s">
        <v>1523</v>
      </c>
    </row>
    <row r="661" spans="1:17" ht="12.75" customHeight="1">
      <c r="A661" s="277" t="s">
        <v>1318</v>
      </c>
      <c r="B661" s="277" t="s">
        <v>3307</v>
      </c>
      <c r="C661" s="277" t="s">
        <v>3313</v>
      </c>
      <c r="D661" s="58" t="str">
        <f t="shared" si="6"/>
        <v>Latvia</v>
      </c>
      <c r="E661" s="58">
        <f t="shared" si="8"/>
        <v>2015</v>
      </c>
      <c r="F661" s="263" t="s">
        <v>1524</v>
      </c>
      <c r="G661" s="263" t="s">
        <v>677</v>
      </c>
      <c r="H661" s="58" t="s">
        <v>530</v>
      </c>
      <c r="I661" s="58" t="s">
        <v>557</v>
      </c>
      <c r="J661" s="263" t="s">
        <v>1494</v>
      </c>
      <c r="K661" s="58" t="s">
        <v>757</v>
      </c>
      <c r="L661" s="280">
        <f t="shared" ca="1" si="150"/>
        <v>0</v>
      </c>
      <c r="M661" s="58" t="str">
        <f t="shared" ca="1" si="151"/>
        <v>…</v>
      </c>
      <c r="Q661" s="263" t="s">
        <v>1525</v>
      </c>
    </row>
    <row r="662" spans="1:17" ht="12.75" customHeight="1">
      <c r="A662" s="277" t="s">
        <v>1318</v>
      </c>
      <c r="B662" s="277" t="s">
        <v>3308</v>
      </c>
      <c r="C662" s="277" t="s">
        <v>3314</v>
      </c>
      <c r="D662" s="58" t="str">
        <f t="shared" si="6"/>
        <v>Latvia</v>
      </c>
      <c r="E662" s="58">
        <f t="shared" si="8"/>
        <v>2015</v>
      </c>
      <c r="F662" s="263" t="s">
        <v>1526</v>
      </c>
      <c r="G662" s="263" t="s">
        <v>782</v>
      </c>
      <c r="H662" s="58" t="s">
        <v>530</v>
      </c>
      <c r="I662" s="58" t="s">
        <v>557</v>
      </c>
      <c r="J662" s="263" t="s">
        <v>1494</v>
      </c>
      <c r="K662" s="58" t="s">
        <v>757</v>
      </c>
      <c r="L662" s="280">
        <f t="shared" ca="1" si="150"/>
        <v>0</v>
      </c>
      <c r="M662" s="58" t="str">
        <f t="shared" ca="1" si="151"/>
        <v>…</v>
      </c>
      <c r="Q662" s="263" t="s">
        <v>1527</v>
      </c>
    </row>
    <row r="663" spans="1:17" ht="12.75" customHeight="1">
      <c r="A663" s="277" t="s">
        <v>1318</v>
      </c>
      <c r="B663" s="277" t="s">
        <v>3309</v>
      </c>
      <c r="C663" s="277" t="s">
        <v>3315</v>
      </c>
      <c r="D663" s="58" t="str">
        <f t="shared" si="6"/>
        <v>Latvia</v>
      </c>
      <c r="E663" s="58">
        <f t="shared" si="8"/>
        <v>2015</v>
      </c>
      <c r="F663" s="263" t="s">
        <v>1528</v>
      </c>
      <c r="G663" s="263" t="s">
        <v>1446</v>
      </c>
      <c r="H663" s="58" t="s">
        <v>530</v>
      </c>
      <c r="J663" s="263" t="s">
        <v>1494</v>
      </c>
      <c r="K663" s="58" t="s">
        <v>757</v>
      </c>
      <c r="L663" s="280">
        <f t="shared" ca="1" si="150"/>
        <v>0</v>
      </c>
      <c r="M663" s="58" t="str">
        <f t="shared" ca="1" si="151"/>
        <v>…</v>
      </c>
      <c r="Q663" s="263" t="s">
        <v>1529</v>
      </c>
    </row>
    <row r="664" spans="1:17" ht="12.75" customHeight="1">
      <c r="A664" s="277" t="s">
        <v>1318</v>
      </c>
      <c r="B664" s="277" t="s">
        <v>3754</v>
      </c>
      <c r="C664" s="277" t="s">
        <v>1594</v>
      </c>
      <c r="D664" s="58" t="str">
        <f t="shared" ref="D664:D743" si="154">H$2</f>
        <v>Latvia</v>
      </c>
      <c r="E664" s="58">
        <f t="shared" ref="E664:E918" si="155">$H$3</f>
        <v>2015</v>
      </c>
      <c r="F664" s="263" t="s">
        <v>2308</v>
      </c>
      <c r="G664" s="263" t="s">
        <v>756</v>
      </c>
      <c r="H664" s="58" t="s">
        <v>530</v>
      </c>
      <c r="I664" s="58" t="s">
        <v>1322</v>
      </c>
      <c r="J664" s="284" t="s">
        <v>1241</v>
      </c>
      <c r="K664" s="58" t="s">
        <v>531</v>
      </c>
      <c r="L664" s="280">
        <f ca="1">IF(ISNUMBER(INDIRECT("'"&amp;A664&amp;"'!"&amp;B664)),INDIRECT("'"&amp;A664&amp;"'!"&amp;B664),"…")</f>
        <v>0</v>
      </c>
      <c r="M664" s="58" t="str">
        <f t="shared" ref="M664:M705" ca="1" si="156">IF(OR(INDIRECT("'"&amp;A664&amp;"'!"&amp;C664)="A",INDIRECT("'"&amp;A664&amp;"'!"&amp;C664)="B",INDIRECT("'"&amp;A664&amp;"'!"&amp;C664)="C",INDIRECT("'"&amp;A664&amp;"'!"&amp;C664)="D",INDIRECT("'"&amp;A664&amp;"'!"&amp;C664)="O"),
INDIRECT("'"&amp;A664&amp;"'!"&amp;C664),"…")</f>
        <v>…</v>
      </c>
      <c r="Q664" s="263" t="s">
        <v>2540</v>
      </c>
    </row>
    <row r="665" spans="1:17" ht="12.75" customHeight="1">
      <c r="A665" s="277" t="s">
        <v>1318</v>
      </c>
      <c r="B665" s="277" t="s">
        <v>3755</v>
      </c>
      <c r="C665" s="277" t="s">
        <v>1596</v>
      </c>
      <c r="D665" s="58" t="str">
        <f t="shared" si="154"/>
        <v>Latvia</v>
      </c>
      <c r="E665" s="58">
        <f t="shared" si="155"/>
        <v>2015</v>
      </c>
      <c r="F665" s="263" t="s">
        <v>1851</v>
      </c>
      <c r="G665" s="263" t="s">
        <v>756</v>
      </c>
      <c r="H665" s="58" t="s">
        <v>530</v>
      </c>
      <c r="I665" s="58" t="s">
        <v>1322</v>
      </c>
      <c r="J665" s="284" t="s">
        <v>1241</v>
      </c>
      <c r="K665" s="58" t="s">
        <v>531</v>
      </c>
      <c r="L665" s="280">
        <f ca="1">IF(ISNUMBER(INDIRECT("'"&amp;A665&amp;"'!"&amp;B665)),INDIRECT("'"&amp;A665&amp;"'!"&amp;B665),"…")</f>
        <v>0</v>
      </c>
      <c r="M665" s="58" t="str">
        <f t="shared" ca="1" si="156"/>
        <v>…</v>
      </c>
      <c r="Q665" s="263" t="s">
        <v>2541</v>
      </c>
    </row>
    <row r="666" spans="1:17" ht="12.75" customHeight="1">
      <c r="A666" s="277" t="s">
        <v>1318</v>
      </c>
      <c r="B666" s="277" t="s">
        <v>3756</v>
      </c>
      <c r="C666" s="277" t="s">
        <v>1598</v>
      </c>
      <c r="D666" s="58" t="str">
        <f t="shared" si="154"/>
        <v>Latvia</v>
      </c>
      <c r="E666" s="58">
        <f t="shared" si="155"/>
        <v>2015</v>
      </c>
      <c r="F666" s="263" t="s">
        <v>2332</v>
      </c>
      <c r="G666" s="263" t="s">
        <v>756</v>
      </c>
      <c r="H666" s="58" t="s">
        <v>530</v>
      </c>
      <c r="I666" s="58" t="s">
        <v>1397</v>
      </c>
      <c r="J666" s="284" t="s">
        <v>1241</v>
      </c>
      <c r="K666" s="58" t="s">
        <v>531</v>
      </c>
      <c r="L666" s="280">
        <f ca="1">IF(ISNUMBER(INDIRECT("'"&amp;A666&amp;"'!"&amp;B666)),INDIRECT("'"&amp;A666&amp;"'!"&amp;B666),"…")</f>
        <v>0</v>
      </c>
      <c r="M666" s="58" t="str">
        <f t="shared" ca="1" si="156"/>
        <v>…</v>
      </c>
      <c r="Q666" s="263" t="s">
        <v>2542</v>
      </c>
    </row>
    <row r="667" spans="1:17" ht="12.75" customHeight="1">
      <c r="A667" s="277" t="s">
        <v>1318</v>
      </c>
      <c r="B667" s="277" t="s">
        <v>3757</v>
      </c>
      <c r="C667" s="277" t="s">
        <v>1600</v>
      </c>
      <c r="D667" s="58" t="str">
        <f t="shared" si="154"/>
        <v>Latvia</v>
      </c>
      <c r="E667" s="58">
        <f t="shared" si="155"/>
        <v>2015</v>
      </c>
      <c r="F667" s="263" t="s">
        <v>1852</v>
      </c>
      <c r="G667" s="263" t="s">
        <v>756</v>
      </c>
      <c r="H667" s="58" t="s">
        <v>530</v>
      </c>
      <c r="I667" s="58" t="s">
        <v>1397</v>
      </c>
      <c r="J667" s="284" t="s">
        <v>1241</v>
      </c>
      <c r="K667" s="58" t="s">
        <v>531</v>
      </c>
      <c r="L667" s="280">
        <f ca="1">IF(ISNUMBER(INDIRECT("'"&amp;A667&amp;"'!"&amp;B667)),INDIRECT("'"&amp;A667&amp;"'!"&amp;B667),"…")</f>
        <v>0</v>
      </c>
      <c r="M667" s="58" t="str">
        <f t="shared" ca="1" si="156"/>
        <v>…</v>
      </c>
      <c r="Q667" s="263" t="s">
        <v>2543</v>
      </c>
    </row>
    <row r="668" spans="1:17" ht="12.75" customHeight="1">
      <c r="A668" s="277" t="s">
        <v>1318</v>
      </c>
      <c r="B668" s="277" t="s">
        <v>3758</v>
      </c>
      <c r="C668" s="277" t="s">
        <v>1981</v>
      </c>
      <c r="D668" s="58" t="str">
        <f t="shared" si="154"/>
        <v>Latvia</v>
      </c>
      <c r="E668" s="58">
        <f t="shared" si="155"/>
        <v>2015</v>
      </c>
      <c r="F668" s="58" t="s">
        <v>841</v>
      </c>
      <c r="G668" s="263" t="s">
        <v>756</v>
      </c>
      <c r="H668" s="58" t="s">
        <v>530</v>
      </c>
      <c r="J668" s="263" t="s">
        <v>1241</v>
      </c>
      <c r="K668" s="58" t="s">
        <v>531</v>
      </c>
      <c r="L668" s="280">
        <f t="shared" ref="L668:L684" ca="1" si="157">IF(ISNUMBER(INDIRECT("'"&amp;A668&amp;"'!"&amp;B668)),INDIRECT("'"&amp;A668&amp;"'!"&amp;B668),"…")</f>
        <v>0</v>
      </c>
      <c r="M668" s="58" t="str">
        <f t="shared" ca="1" si="156"/>
        <v>…</v>
      </c>
      <c r="Q668" s="58" t="s">
        <v>2465</v>
      </c>
    </row>
    <row r="669" spans="1:17" ht="12.75" customHeight="1">
      <c r="A669" s="277" t="s">
        <v>1318</v>
      </c>
      <c r="B669" s="277" t="s">
        <v>3759</v>
      </c>
      <c r="C669" s="277" t="s">
        <v>3775</v>
      </c>
      <c r="D669" s="58" t="str">
        <f t="shared" si="154"/>
        <v>Latvia</v>
      </c>
      <c r="E669" s="58">
        <f t="shared" si="155"/>
        <v>2015</v>
      </c>
      <c r="F669" s="58" t="s">
        <v>844</v>
      </c>
      <c r="G669" s="263" t="s">
        <v>610</v>
      </c>
      <c r="H669" s="58" t="s">
        <v>530</v>
      </c>
      <c r="I669" s="58" t="s">
        <v>611</v>
      </c>
      <c r="J669" s="263" t="s">
        <v>1241</v>
      </c>
      <c r="K669" s="58" t="s">
        <v>531</v>
      </c>
      <c r="L669" s="280">
        <f t="shared" ca="1" si="157"/>
        <v>0</v>
      </c>
      <c r="M669" s="58" t="str">
        <f t="shared" ca="1" si="156"/>
        <v>…</v>
      </c>
      <c r="Q669" s="58" t="s">
        <v>277</v>
      </c>
    </row>
    <row r="670" spans="1:17" ht="12.75" customHeight="1">
      <c r="A670" s="277" t="s">
        <v>1318</v>
      </c>
      <c r="B670" s="277" t="s">
        <v>3760</v>
      </c>
      <c r="C670" s="277" t="s">
        <v>1982</v>
      </c>
      <c r="D670" s="58" t="str">
        <f t="shared" si="154"/>
        <v>Latvia</v>
      </c>
      <c r="E670" s="58">
        <f t="shared" si="155"/>
        <v>2015</v>
      </c>
      <c r="F670" s="58" t="s">
        <v>847</v>
      </c>
      <c r="G670" s="263" t="s">
        <v>623</v>
      </c>
      <c r="H670" s="58" t="s">
        <v>530</v>
      </c>
      <c r="I670" s="58" t="s">
        <v>611</v>
      </c>
      <c r="J670" s="263" t="s">
        <v>1241</v>
      </c>
      <c r="K670" s="58" t="s">
        <v>531</v>
      </c>
      <c r="L670" s="280">
        <f t="shared" ca="1" si="157"/>
        <v>0</v>
      </c>
      <c r="M670" s="58" t="str">
        <f t="shared" ca="1" si="156"/>
        <v>…</v>
      </c>
      <c r="Q670" s="58" t="s">
        <v>278</v>
      </c>
    </row>
    <row r="671" spans="1:17" ht="12.75" customHeight="1">
      <c r="A671" s="277" t="s">
        <v>1318</v>
      </c>
      <c r="B671" s="277" t="s">
        <v>3761</v>
      </c>
      <c r="C671" s="277" t="s">
        <v>1603</v>
      </c>
      <c r="D671" s="58" t="str">
        <f t="shared" si="154"/>
        <v>Latvia</v>
      </c>
      <c r="E671" s="58">
        <f t="shared" si="155"/>
        <v>2015</v>
      </c>
      <c r="F671" s="58" t="s">
        <v>849</v>
      </c>
      <c r="G671" s="263" t="s">
        <v>635</v>
      </c>
      <c r="H671" s="58" t="s">
        <v>530</v>
      </c>
      <c r="I671" s="58" t="s">
        <v>611</v>
      </c>
      <c r="J671" s="263" t="s">
        <v>1241</v>
      </c>
      <c r="K671" s="58" t="s">
        <v>531</v>
      </c>
      <c r="L671" s="280">
        <f t="shared" ca="1" si="157"/>
        <v>0</v>
      </c>
      <c r="M671" s="58" t="str">
        <f t="shared" ca="1" si="156"/>
        <v>…</v>
      </c>
      <c r="Q671" s="58" t="s">
        <v>279</v>
      </c>
    </row>
    <row r="672" spans="1:17" ht="12" customHeight="1">
      <c r="A672" s="277" t="s">
        <v>1318</v>
      </c>
      <c r="B672" s="277" t="s">
        <v>3762</v>
      </c>
      <c r="C672" s="277" t="s">
        <v>3776</v>
      </c>
      <c r="D672" s="58" t="str">
        <f t="shared" si="154"/>
        <v>Latvia</v>
      </c>
      <c r="E672" s="58">
        <f t="shared" si="155"/>
        <v>2015</v>
      </c>
      <c r="F672" s="58" t="s">
        <v>851</v>
      </c>
      <c r="G672" s="263" t="s">
        <v>775</v>
      </c>
      <c r="H672" s="58" t="s">
        <v>530</v>
      </c>
      <c r="I672" s="58" t="s">
        <v>611</v>
      </c>
      <c r="J672" s="263" t="s">
        <v>1241</v>
      </c>
      <c r="K672" s="58" t="s">
        <v>531</v>
      </c>
      <c r="L672" s="280">
        <f t="shared" ca="1" si="157"/>
        <v>0</v>
      </c>
      <c r="M672" s="58" t="str">
        <f t="shared" ca="1" si="156"/>
        <v>…</v>
      </c>
      <c r="Q672" s="58" t="s">
        <v>282</v>
      </c>
    </row>
    <row r="673" spans="1:17" ht="12.75" customHeight="1">
      <c r="A673" s="277" t="s">
        <v>1318</v>
      </c>
      <c r="B673" s="277" t="s">
        <v>3763</v>
      </c>
      <c r="C673" s="277" t="s">
        <v>1983</v>
      </c>
      <c r="D673" s="58" t="str">
        <f t="shared" si="154"/>
        <v>Latvia</v>
      </c>
      <c r="E673" s="58">
        <f t="shared" si="155"/>
        <v>2015</v>
      </c>
      <c r="F673" s="58" t="s">
        <v>853</v>
      </c>
      <c r="G673" s="263" t="s">
        <v>648</v>
      </c>
      <c r="H673" s="58" t="s">
        <v>530</v>
      </c>
      <c r="I673" s="58" t="s">
        <v>611</v>
      </c>
      <c r="J673" s="263" t="s">
        <v>1241</v>
      </c>
      <c r="K673" s="58" t="s">
        <v>531</v>
      </c>
      <c r="L673" s="280">
        <f t="shared" ca="1" si="157"/>
        <v>0</v>
      </c>
      <c r="M673" s="58" t="str">
        <f t="shared" ca="1" si="156"/>
        <v>…</v>
      </c>
      <c r="Q673" s="58" t="s">
        <v>285</v>
      </c>
    </row>
    <row r="674" spans="1:17" ht="12.75" customHeight="1">
      <c r="A674" s="277" t="s">
        <v>1318</v>
      </c>
      <c r="B674" s="277" t="s">
        <v>3764</v>
      </c>
      <c r="C674" s="277" t="s">
        <v>1984</v>
      </c>
      <c r="D674" s="58" t="str">
        <f t="shared" si="154"/>
        <v>Latvia</v>
      </c>
      <c r="E674" s="58">
        <f t="shared" si="155"/>
        <v>2015</v>
      </c>
      <c r="F674" s="58" t="s">
        <v>856</v>
      </c>
      <c r="G674" s="263" t="s">
        <v>653</v>
      </c>
      <c r="H674" s="58" t="s">
        <v>530</v>
      </c>
      <c r="I674" s="58" t="s">
        <v>611</v>
      </c>
      <c r="J674" s="263" t="s">
        <v>1241</v>
      </c>
      <c r="K674" s="58" t="s">
        <v>531</v>
      </c>
      <c r="L674" s="280">
        <f t="shared" ca="1" si="157"/>
        <v>0</v>
      </c>
      <c r="M674" s="58" t="str">
        <f t="shared" ca="1" si="156"/>
        <v>…</v>
      </c>
      <c r="Q674" s="58" t="s">
        <v>288</v>
      </c>
    </row>
    <row r="675" spans="1:17" ht="12.75" customHeight="1">
      <c r="A675" s="277" t="s">
        <v>1318</v>
      </c>
      <c r="B675" s="277" t="s">
        <v>3765</v>
      </c>
      <c r="C675" s="277" t="s">
        <v>3777</v>
      </c>
      <c r="D675" s="58" t="str">
        <f t="shared" si="154"/>
        <v>Latvia</v>
      </c>
      <c r="E675" s="58">
        <f t="shared" si="155"/>
        <v>2015</v>
      </c>
      <c r="F675" s="58" t="s">
        <v>858</v>
      </c>
      <c r="G675" s="263" t="s">
        <v>859</v>
      </c>
      <c r="H675" s="58" t="s">
        <v>530</v>
      </c>
      <c r="I675" s="58" t="s">
        <v>611</v>
      </c>
      <c r="J675" s="263" t="s">
        <v>1241</v>
      </c>
      <c r="K675" s="58" t="s">
        <v>531</v>
      </c>
      <c r="L675" s="280">
        <f t="shared" ca="1" si="157"/>
        <v>0</v>
      </c>
      <c r="M675" s="58" t="str">
        <f t="shared" ca="1" si="156"/>
        <v>…</v>
      </c>
      <c r="Q675" s="58" t="s">
        <v>291</v>
      </c>
    </row>
    <row r="676" spans="1:17" ht="12.75" customHeight="1">
      <c r="A676" s="277" t="s">
        <v>1318</v>
      </c>
      <c r="B676" s="277" t="s">
        <v>3766</v>
      </c>
      <c r="C676" s="277" t="s">
        <v>1605</v>
      </c>
      <c r="D676" s="58" t="str">
        <f t="shared" si="154"/>
        <v>Latvia</v>
      </c>
      <c r="E676" s="58">
        <f t="shared" si="155"/>
        <v>2015</v>
      </c>
      <c r="F676" s="58" t="s">
        <v>860</v>
      </c>
      <c r="G676" s="263" t="s">
        <v>703</v>
      </c>
      <c r="H676" s="58" t="s">
        <v>530</v>
      </c>
      <c r="J676" s="263" t="s">
        <v>1241</v>
      </c>
      <c r="K676" s="58" t="s">
        <v>531</v>
      </c>
      <c r="L676" s="280">
        <f t="shared" ca="1" si="157"/>
        <v>0</v>
      </c>
      <c r="M676" s="58" t="str">
        <f t="shared" ca="1" si="156"/>
        <v>…</v>
      </c>
      <c r="Q676" s="58" t="s">
        <v>292</v>
      </c>
    </row>
    <row r="677" spans="1:17" ht="12.75" customHeight="1">
      <c r="A677" s="277" t="s">
        <v>1318</v>
      </c>
      <c r="B677" s="277" t="s">
        <v>3767</v>
      </c>
      <c r="C677" s="277" t="s">
        <v>1985</v>
      </c>
      <c r="D677" s="58" t="str">
        <f t="shared" si="154"/>
        <v>Latvia</v>
      </c>
      <c r="E677" s="58">
        <f t="shared" si="155"/>
        <v>2015</v>
      </c>
      <c r="F677" s="58" t="s">
        <v>862</v>
      </c>
      <c r="G677" s="58" t="s">
        <v>710</v>
      </c>
      <c r="H677" s="58" t="s">
        <v>530</v>
      </c>
      <c r="J677" s="263" t="s">
        <v>1241</v>
      </c>
      <c r="K677" s="58" t="s">
        <v>531</v>
      </c>
      <c r="L677" s="280">
        <f t="shared" ca="1" si="157"/>
        <v>0</v>
      </c>
      <c r="M677" s="58" t="str">
        <f t="shared" ca="1" si="156"/>
        <v>…</v>
      </c>
      <c r="Q677" s="58" t="s">
        <v>293</v>
      </c>
    </row>
    <row r="678" spans="1:17" ht="12.75" customHeight="1">
      <c r="A678" s="277" t="s">
        <v>1318</v>
      </c>
      <c r="B678" s="277" t="s">
        <v>3768</v>
      </c>
      <c r="C678" s="277" t="s">
        <v>1607</v>
      </c>
      <c r="D678" s="58" t="str">
        <f t="shared" si="154"/>
        <v>Latvia</v>
      </c>
      <c r="E678" s="58">
        <f t="shared" si="155"/>
        <v>2015</v>
      </c>
      <c r="F678" s="263" t="s">
        <v>3396</v>
      </c>
      <c r="G678" s="263" t="s">
        <v>3276</v>
      </c>
      <c r="H678" s="58" t="s">
        <v>530</v>
      </c>
      <c r="J678" s="263" t="s">
        <v>1241</v>
      </c>
      <c r="K678" s="58" t="s">
        <v>531</v>
      </c>
      <c r="L678" s="280">
        <f t="shared" ca="1" si="157"/>
        <v>0</v>
      </c>
      <c r="M678" s="58" t="str">
        <f t="shared" ca="1" si="156"/>
        <v>…</v>
      </c>
      <c r="Q678" s="263" t="s">
        <v>3688</v>
      </c>
    </row>
    <row r="679" spans="1:17" ht="12.75" customHeight="1">
      <c r="A679" s="277" t="s">
        <v>1318</v>
      </c>
      <c r="B679" s="277" t="s">
        <v>3769</v>
      </c>
      <c r="C679" s="277" t="s">
        <v>1986</v>
      </c>
      <c r="D679" s="58" t="str">
        <f t="shared" si="154"/>
        <v>Latvia</v>
      </c>
      <c r="E679" s="58">
        <f t="shared" si="155"/>
        <v>2015</v>
      </c>
      <c r="F679" s="58" t="s">
        <v>864</v>
      </c>
      <c r="G679" s="263" t="s">
        <v>1111</v>
      </c>
      <c r="H679" s="58" t="s">
        <v>530</v>
      </c>
      <c r="J679" s="263" t="s">
        <v>1241</v>
      </c>
      <c r="K679" s="58" t="s">
        <v>531</v>
      </c>
      <c r="L679" s="280">
        <f t="shared" ca="1" si="157"/>
        <v>0</v>
      </c>
      <c r="M679" s="58" t="str">
        <f t="shared" ca="1" si="156"/>
        <v>…</v>
      </c>
      <c r="Q679" s="58" t="s">
        <v>296</v>
      </c>
    </row>
    <row r="680" spans="1:17" ht="12.75" customHeight="1">
      <c r="A680" s="277" t="s">
        <v>1318</v>
      </c>
      <c r="B680" s="277" t="s">
        <v>3770</v>
      </c>
      <c r="C680" s="277" t="s">
        <v>3778</v>
      </c>
      <c r="D680" s="58" t="str">
        <f t="shared" si="154"/>
        <v>Latvia</v>
      </c>
      <c r="E680" s="58">
        <f t="shared" si="155"/>
        <v>2015</v>
      </c>
      <c r="F680" s="58" t="s">
        <v>867</v>
      </c>
      <c r="G680" s="58" t="s">
        <v>735</v>
      </c>
      <c r="H680" s="58" t="s">
        <v>530</v>
      </c>
      <c r="J680" s="263" t="s">
        <v>1241</v>
      </c>
      <c r="K680" s="58" t="s">
        <v>531</v>
      </c>
      <c r="L680" s="280">
        <f t="shared" ca="1" si="157"/>
        <v>0</v>
      </c>
      <c r="M680" s="58" t="str">
        <f t="shared" ca="1" si="156"/>
        <v>…</v>
      </c>
      <c r="Q680" s="58" t="s">
        <v>298</v>
      </c>
    </row>
    <row r="681" spans="1:17" ht="12.75" customHeight="1">
      <c r="A681" s="277" t="s">
        <v>1318</v>
      </c>
      <c r="B681" s="277" t="s">
        <v>3771</v>
      </c>
      <c r="C681" s="277" t="s">
        <v>3779</v>
      </c>
      <c r="D681" s="58" t="str">
        <f t="shared" si="154"/>
        <v>Latvia</v>
      </c>
      <c r="E681" s="58">
        <f t="shared" si="155"/>
        <v>2015</v>
      </c>
      <c r="F681" s="58" t="s">
        <v>871</v>
      </c>
      <c r="G681" s="58" t="s">
        <v>667</v>
      </c>
      <c r="H681" s="58" t="s">
        <v>530</v>
      </c>
      <c r="I681" s="263" t="s">
        <v>557</v>
      </c>
      <c r="J681" s="263" t="s">
        <v>1241</v>
      </c>
      <c r="K681" s="58" t="s">
        <v>531</v>
      </c>
      <c r="L681" s="280">
        <f t="shared" ca="1" si="157"/>
        <v>0</v>
      </c>
      <c r="M681" s="58" t="str">
        <f t="shared" ca="1" si="156"/>
        <v>…</v>
      </c>
      <c r="Q681" s="58" t="s">
        <v>301</v>
      </c>
    </row>
    <row r="682" spans="1:17" ht="12.75" customHeight="1">
      <c r="A682" s="277" t="s">
        <v>1318</v>
      </c>
      <c r="B682" s="277" t="s">
        <v>3772</v>
      </c>
      <c r="C682" s="277" t="s">
        <v>3780</v>
      </c>
      <c r="D682" s="58" t="str">
        <f t="shared" si="154"/>
        <v>Latvia</v>
      </c>
      <c r="E682" s="58">
        <f t="shared" si="155"/>
        <v>2015</v>
      </c>
      <c r="F682" s="58" t="s">
        <v>873</v>
      </c>
      <c r="G682" s="263" t="s">
        <v>677</v>
      </c>
      <c r="H682" s="58" t="s">
        <v>530</v>
      </c>
      <c r="I682" s="263" t="s">
        <v>557</v>
      </c>
      <c r="J682" s="263" t="s">
        <v>1241</v>
      </c>
      <c r="K682" s="58" t="s">
        <v>531</v>
      </c>
      <c r="L682" s="280">
        <f t="shared" ca="1" si="157"/>
        <v>0</v>
      </c>
      <c r="M682" s="58" t="str">
        <f t="shared" ca="1" si="156"/>
        <v>…</v>
      </c>
      <c r="Q682" s="58" t="s">
        <v>302</v>
      </c>
    </row>
    <row r="683" spans="1:17">
      <c r="A683" s="277" t="s">
        <v>1318</v>
      </c>
      <c r="B683" s="277" t="s">
        <v>3773</v>
      </c>
      <c r="C683" s="277" t="s">
        <v>3781</v>
      </c>
      <c r="D683" s="58" t="str">
        <f t="shared" si="154"/>
        <v>Latvia</v>
      </c>
      <c r="E683" s="58">
        <f t="shared" si="155"/>
        <v>2015</v>
      </c>
      <c r="F683" s="58" t="s">
        <v>877</v>
      </c>
      <c r="G683" s="263" t="s">
        <v>782</v>
      </c>
      <c r="H683" s="58" t="s">
        <v>530</v>
      </c>
      <c r="I683" s="263" t="s">
        <v>557</v>
      </c>
      <c r="J683" s="263" t="s">
        <v>1241</v>
      </c>
      <c r="K683" s="58" t="s">
        <v>531</v>
      </c>
      <c r="L683" s="280">
        <f t="shared" ca="1" si="157"/>
        <v>0</v>
      </c>
      <c r="M683" s="58" t="str">
        <f t="shared" ca="1" si="156"/>
        <v>…</v>
      </c>
      <c r="Q683" s="58" t="s">
        <v>305</v>
      </c>
    </row>
    <row r="684" spans="1:17" ht="12.75" customHeight="1">
      <c r="A684" s="277" t="s">
        <v>1318</v>
      </c>
      <c r="B684" s="277" t="s">
        <v>3774</v>
      </c>
      <c r="C684" s="277" t="s">
        <v>3782</v>
      </c>
      <c r="D684" s="58" t="str">
        <f t="shared" si="154"/>
        <v>Latvia</v>
      </c>
      <c r="E684" s="58">
        <f t="shared" si="155"/>
        <v>2015</v>
      </c>
      <c r="F684" s="58" t="s">
        <v>881</v>
      </c>
      <c r="G684" s="263" t="s">
        <v>690</v>
      </c>
      <c r="H684" s="58" t="s">
        <v>530</v>
      </c>
      <c r="I684" s="58" t="s">
        <v>691</v>
      </c>
      <c r="J684" s="263" t="s">
        <v>1241</v>
      </c>
      <c r="K684" s="58" t="s">
        <v>531</v>
      </c>
      <c r="L684" s="280">
        <f t="shared" ca="1" si="157"/>
        <v>0</v>
      </c>
      <c r="M684" s="58" t="str">
        <f t="shared" ca="1" si="156"/>
        <v>…</v>
      </c>
      <c r="Q684" s="58" t="s">
        <v>308</v>
      </c>
    </row>
    <row r="685" spans="1:17" ht="12.75" customHeight="1">
      <c r="A685" s="277" t="s">
        <v>1318</v>
      </c>
      <c r="B685" s="277" t="s">
        <v>1595</v>
      </c>
      <c r="C685" s="277" t="s">
        <v>1754</v>
      </c>
      <c r="D685" s="58" t="str">
        <f t="shared" si="154"/>
        <v>Latvia</v>
      </c>
      <c r="E685" s="58">
        <f t="shared" si="155"/>
        <v>2015</v>
      </c>
      <c r="F685" s="263" t="s">
        <v>2309</v>
      </c>
      <c r="G685" s="263" t="s">
        <v>756</v>
      </c>
      <c r="H685" s="58" t="s">
        <v>530</v>
      </c>
      <c r="I685" s="58" t="s">
        <v>1322</v>
      </c>
      <c r="J685" s="284" t="s">
        <v>1321</v>
      </c>
      <c r="K685" s="58" t="s">
        <v>531</v>
      </c>
      <c r="L685" s="280">
        <f ca="1">IF(ISNUMBER(INDIRECT("'"&amp;A685&amp;"'!"&amp;B685)),INDIRECT("'"&amp;A685&amp;"'!"&amp;B685),"…")</f>
        <v>0</v>
      </c>
      <c r="M685" s="58" t="str">
        <f t="shared" ca="1" si="156"/>
        <v>…</v>
      </c>
      <c r="Q685" s="263" t="s">
        <v>2544</v>
      </c>
    </row>
    <row r="686" spans="1:17" ht="12.75" customHeight="1">
      <c r="A686" s="277" t="s">
        <v>1318</v>
      </c>
      <c r="B686" s="277" t="s">
        <v>1597</v>
      </c>
      <c r="C686" s="277" t="s">
        <v>1755</v>
      </c>
      <c r="D686" s="58" t="str">
        <f t="shared" si="154"/>
        <v>Latvia</v>
      </c>
      <c r="E686" s="58">
        <f t="shared" si="155"/>
        <v>2015</v>
      </c>
      <c r="F686" s="263" t="s">
        <v>1862</v>
      </c>
      <c r="G686" s="263" t="s">
        <v>756</v>
      </c>
      <c r="H686" s="58" t="s">
        <v>530</v>
      </c>
      <c r="I686" s="58" t="s">
        <v>1322</v>
      </c>
      <c r="J686" s="284" t="s">
        <v>1321</v>
      </c>
      <c r="K686" s="58" t="s">
        <v>531</v>
      </c>
      <c r="L686" s="280">
        <f ca="1">IF(ISNUMBER(INDIRECT("'"&amp;A686&amp;"'!"&amp;B686)),INDIRECT("'"&amp;A686&amp;"'!"&amp;B686),"…")</f>
        <v>1523.6247974554403</v>
      </c>
      <c r="M686" s="58" t="str">
        <f t="shared" ca="1" si="156"/>
        <v>…</v>
      </c>
      <c r="Q686" s="263" t="s">
        <v>2545</v>
      </c>
    </row>
    <row r="687" spans="1:17" ht="12.75" customHeight="1">
      <c r="A687" s="277" t="s">
        <v>1318</v>
      </c>
      <c r="B687" s="277" t="s">
        <v>1599</v>
      </c>
      <c r="C687" s="277" t="s">
        <v>1756</v>
      </c>
      <c r="D687" s="58" t="str">
        <f t="shared" si="154"/>
        <v>Latvia</v>
      </c>
      <c r="E687" s="58">
        <f t="shared" si="155"/>
        <v>2015</v>
      </c>
      <c r="F687" s="263" t="s">
        <v>2333</v>
      </c>
      <c r="G687" s="263" t="s">
        <v>756</v>
      </c>
      <c r="H687" s="58" t="s">
        <v>530</v>
      </c>
      <c r="I687" s="58" t="s">
        <v>1397</v>
      </c>
      <c r="J687" s="284" t="s">
        <v>1321</v>
      </c>
      <c r="K687" s="58" t="s">
        <v>531</v>
      </c>
      <c r="L687" s="280">
        <f ca="1">IF(ISNUMBER(INDIRECT("'"&amp;A687&amp;"'!"&amp;B687)),INDIRECT("'"&amp;A687&amp;"'!"&amp;B687),"…")</f>
        <v>0</v>
      </c>
      <c r="M687" s="58" t="str">
        <f t="shared" ca="1" si="156"/>
        <v>…</v>
      </c>
      <c r="Q687" s="263" t="s">
        <v>2546</v>
      </c>
    </row>
    <row r="688" spans="1:17" ht="12.75" customHeight="1">
      <c r="A688" s="277" t="s">
        <v>1318</v>
      </c>
      <c r="B688" s="277" t="s">
        <v>1601</v>
      </c>
      <c r="C688" s="277" t="s">
        <v>1757</v>
      </c>
      <c r="D688" s="58" t="str">
        <f t="shared" si="154"/>
        <v>Latvia</v>
      </c>
      <c r="E688" s="58">
        <f t="shared" si="155"/>
        <v>2015</v>
      </c>
      <c r="F688" s="263" t="s">
        <v>1863</v>
      </c>
      <c r="G688" s="263" t="s">
        <v>756</v>
      </c>
      <c r="H688" s="58" t="s">
        <v>530</v>
      </c>
      <c r="I688" s="58" t="s">
        <v>1397</v>
      </c>
      <c r="J688" s="284" t="s">
        <v>1321</v>
      </c>
      <c r="K688" s="58" t="s">
        <v>531</v>
      </c>
      <c r="L688" s="280">
        <f ca="1">IF(ISNUMBER(INDIRECT("'"&amp;A688&amp;"'!"&amp;B688)),INDIRECT("'"&amp;A688&amp;"'!"&amp;B688),"…")</f>
        <v>0</v>
      </c>
      <c r="M688" s="58" t="str">
        <f t="shared" ca="1" si="156"/>
        <v>…</v>
      </c>
      <c r="Q688" s="263" t="s">
        <v>2547</v>
      </c>
    </row>
    <row r="689" spans="1:17" ht="12.75" customHeight="1">
      <c r="A689" s="277" t="s">
        <v>1318</v>
      </c>
      <c r="B689" s="277" t="s">
        <v>1987</v>
      </c>
      <c r="C689" s="277" t="s">
        <v>1993</v>
      </c>
      <c r="D689" s="58" t="str">
        <f t="shared" si="154"/>
        <v>Latvia</v>
      </c>
      <c r="E689" s="58">
        <f t="shared" si="155"/>
        <v>2015</v>
      </c>
      <c r="F689" s="58" t="s">
        <v>883</v>
      </c>
      <c r="G689" s="263" t="s">
        <v>756</v>
      </c>
      <c r="H689" s="58" t="s">
        <v>530</v>
      </c>
      <c r="J689" s="263" t="s">
        <v>1321</v>
      </c>
      <c r="K689" s="58" t="s">
        <v>531</v>
      </c>
      <c r="L689" s="280">
        <f t="shared" ref="L689:L705" ca="1" si="158">IF(ISNUMBER(INDIRECT("'"&amp;A689&amp;"'!"&amp;B689)),INDIRECT("'"&amp;A689&amp;"'!"&amp;B689),"…")</f>
        <v>0</v>
      </c>
      <c r="M689" s="58" t="str">
        <f t="shared" ca="1" si="156"/>
        <v>…</v>
      </c>
      <c r="Q689" s="58" t="s">
        <v>2553</v>
      </c>
    </row>
    <row r="690" spans="1:17" ht="12.75" customHeight="1">
      <c r="A690" s="277" t="s">
        <v>1318</v>
      </c>
      <c r="B690" s="277" t="s">
        <v>3783</v>
      </c>
      <c r="C690" s="277" t="s">
        <v>3791</v>
      </c>
      <c r="D690" s="58" t="str">
        <f t="shared" si="154"/>
        <v>Latvia</v>
      </c>
      <c r="E690" s="58">
        <f t="shared" si="155"/>
        <v>2015</v>
      </c>
      <c r="F690" s="58" t="s">
        <v>885</v>
      </c>
      <c r="G690" s="263" t="s">
        <v>610</v>
      </c>
      <c r="H690" s="58" t="s">
        <v>530</v>
      </c>
      <c r="I690" s="58" t="s">
        <v>611</v>
      </c>
      <c r="J690" s="263" t="s">
        <v>1321</v>
      </c>
      <c r="K690" s="58" t="s">
        <v>531</v>
      </c>
      <c r="L690" s="280">
        <f t="shared" ca="1" si="158"/>
        <v>32.666386605053113</v>
      </c>
      <c r="M690" s="58" t="str">
        <f t="shared" ca="1" si="156"/>
        <v>…</v>
      </c>
      <c r="Q690" s="58" t="s">
        <v>309</v>
      </c>
    </row>
    <row r="691" spans="1:17" ht="12.75" customHeight="1">
      <c r="A691" s="277" t="s">
        <v>1318</v>
      </c>
      <c r="B691" s="277" t="s">
        <v>1988</v>
      </c>
      <c r="C691" s="277" t="s">
        <v>1994</v>
      </c>
      <c r="D691" s="58" t="str">
        <f t="shared" si="154"/>
        <v>Latvia</v>
      </c>
      <c r="E691" s="58">
        <f t="shared" si="155"/>
        <v>2015</v>
      </c>
      <c r="F691" s="58" t="s">
        <v>888</v>
      </c>
      <c r="G691" s="263" t="s">
        <v>623</v>
      </c>
      <c r="H691" s="58" t="s">
        <v>530</v>
      </c>
      <c r="I691" s="58" t="s">
        <v>611</v>
      </c>
      <c r="J691" s="263" t="s">
        <v>1321</v>
      </c>
      <c r="K691" s="58" t="s">
        <v>531</v>
      </c>
      <c r="L691" s="280">
        <f t="shared" ca="1" si="158"/>
        <v>0</v>
      </c>
      <c r="M691" s="58" t="str">
        <f t="shared" ca="1" si="156"/>
        <v>…</v>
      </c>
      <c r="Q691" s="58" t="s">
        <v>310</v>
      </c>
    </row>
    <row r="692" spans="1:17" ht="12" customHeight="1">
      <c r="A692" s="277" t="s">
        <v>1318</v>
      </c>
      <c r="B692" s="277" t="s">
        <v>1604</v>
      </c>
      <c r="C692" s="277" t="s">
        <v>1758</v>
      </c>
      <c r="D692" s="58" t="str">
        <f t="shared" si="154"/>
        <v>Latvia</v>
      </c>
      <c r="E692" s="58">
        <f t="shared" si="155"/>
        <v>2015</v>
      </c>
      <c r="F692" s="58" t="s">
        <v>890</v>
      </c>
      <c r="G692" s="263" t="s">
        <v>635</v>
      </c>
      <c r="H692" s="58" t="s">
        <v>530</v>
      </c>
      <c r="I692" s="58" t="s">
        <v>611</v>
      </c>
      <c r="J692" s="263" t="s">
        <v>1321</v>
      </c>
      <c r="K692" s="58" t="s">
        <v>531</v>
      </c>
      <c r="L692" s="280">
        <f t="shared" ca="1" si="158"/>
        <v>0</v>
      </c>
      <c r="M692" s="58" t="str">
        <f t="shared" ca="1" si="156"/>
        <v>…</v>
      </c>
      <c r="Q692" s="58" t="s">
        <v>311</v>
      </c>
    </row>
    <row r="693" spans="1:17" ht="12.75" customHeight="1">
      <c r="A693" s="277" t="s">
        <v>1318</v>
      </c>
      <c r="B693" s="277" t="s">
        <v>3784</v>
      </c>
      <c r="C693" s="277" t="s">
        <v>3792</v>
      </c>
      <c r="D693" s="58" t="str">
        <f t="shared" si="154"/>
        <v>Latvia</v>
      </c>
      <c r="E693" s="58">
        <f t="shared" si="155"/>
        <v>2015</v>
      </c>
      <c r="F693" s="58" t="s">
        <v>892</v>
      </c>
      <c r="G693" s="263" t="s">
        <v>775</v>
      </c>
      <c r="H693" s="58" t="s">
        <v>530</v>
      </c>
      <c r="I693" s="58" t="s">
        <v>611</v>
      </c>
      <c r="J693" s="263" t="s">
        <v>1321</v>
      </c>
      <c r="K693" s="58" t="s">
        <v>531</v>
      </c>
      <c r="L693" s="280">
        <f t="shared" ca="1" si="158"/>
        <v>0</v>
      </c>
      <c r="M693" s="58" t="str">
        <f t="shared" ca="1" si="156"/>
        <v>…</v>
      </c>
      <c r="Q693" s="58" t="s">
        <v>314</v>
      </c>
    </row>
    <row r="694" spans="1:17" ht="12.75" customHeight="1">
      <c r="A694" s="277" t="s">
        <v>1318</v>
      </c>
      <c r="B694" s="277" t="s">
        <v>1989</v>
      </c>
      <c r="C694" s="277" t="s">
        <v>1995</v>
      </c>
      <c r="D694" s="58" t="str">
        <f t="shared" si="154"/>
        <v>Latvia</v>
      </c>
      <c r="E694" s="58">
        <f t="shared" si="155"/>
        <v>2015</v>
      </c>
      <c r="F694" s="58" t="s">
        <v>894</v>
      </c>
      <c r="G694" s="263" t="s">
        <v>648</v>
      </c>
      <c r="H694" s="58" t="s">
        <v>530</v>
      </c>
      <c r="I694" s="58" t="s">
        <v>611</v>
      </c>
      <c r="J694" s="263" t="s">
        <v>1321</v>
      </c>
      <c r="K694" s="58" t="s">
        <v>531</v>
      </c>
      <c r="L694" s="280">
        <f t="shared" ca="1" si="158"/>
        <v>0</v>
      </c>
      <c r="M694" s="58" t="str">
        <f t="shared" ca="1" si="156"/>
        <v>…</v>
      </c>
      <c r="Q694" s="58" t="s">
        <v>317</v>
      </c>
    </row>
    <row r="695" spans="1:17" ht="12.75" customHeight="1">
      <c r="A695" s="277" t="s">
        <v>1318</v>
      </c>
      <c r="B695" s="277" t="s">
        <v>1990</v>
      </c>
      <c r="C695" s="277" t="s">
        <v>1996</v>
      </c>
      <c r="D695" s="58" t="str">
        <f t="shared" si="154"/>
        <v>Latvia</v>
      </c>
      <c r="E695" s="58">
        <f t="shared" si="155"/>
        <v>2015</v>
      </c>
      <c r="F695" s="58" t="s">
        <v>898</v>
      </c>
      <c r="G695" s="263" t="s">
        <v>653</v>
      </c>
      <c r="H695" s="58" t="s">
        <v>530</v>
      </c>
      <c r="I695" s="58" t="s">
        <v>611</v>
      </c>
      <c r="J695" s="263" t="s">
        <v>1321</v>
      </c>
      <c r="K695" s="58" t="s">
        <v>531</v>
      </c>
      <c r="L695" s="280">
        <f t="shared" ca="1" si="158"/>
        <v>0</v>
      </c>
      <c r="M695" s="58" t="str">
        <f t="shared" ca="1" si="156"/>
        <v>…</v>
      </c>
      <c r="Q695" s="58" t="s">
        <v>320</v>
      </c>
    </row>
    <row r="696" spans="1:17" ht="12.75" customHeight="1">
      <c r="A696" s="277" t="s">
        <v>1318</v>
      </c>
      <c r="B696" s="277" t="s">
        <v>3785</v>
      </c>
      <c r="C696" s="277" t="s">
        <v>3793</v>
      </c>
      <c r="D696" s="58" t="str">
        <f t="shared" si="154"/>
        <v>Latvia</v>
      </c>
      <c r="E696" s="58">
        <f t="shared" si="155"/>
        <v>2015</v>
      </c>
      <c r="F696" s="58" t="s">
        <v>900</v>
      </c>
      <c r="G696" s="263" t="s">
        <v>859</v>
      </c>
      <c r="H696" s="58" t="s">
        <v>530</v>
      </c>
      <c r="I696" s="58" t="s">
        <v>611</v>
      </c>
      <c r="J696" s="263" t="s">
        <v>1321</v>
      </c>
      <c r="K696" s="58" t="s">
        <v>531</v>
      </c>
      <c r="L696" s="280">
        <f t="shared" ca="1" si="158"/>
        <v>0</v>
      </c>
      <c r="M696" s="58" t="str">
        <f t="shared" ca="1" si="156"/>
        <v>…</v>
      </c>
      <c r="Q696" s="58" t="s">
        <v>323</v>
      </c>
    </row>
    <row r="697" spans="1:17" ht="12.75" customHeight="1">
      <c r="A697" s="277" t="s">
        <v>1318</v>
      </c>
      <c r="B697" s="277" t="s">
        <v>1606</v>
      </c>
      <c r="C697" s="277" t="s">
        <v>1759</v>
      </c>
      <c r="D697" s="58" t="str">
        <f t="shared" si="154"/>
        <v>Latvia</v>
      </c>
      <c r="E697" s="58">
        <f t="shared" si="155"/>
        <v>2015</v>
      </c>
      <c r="F697" s="58" t="s">
        <v>901</v>
      </c>
      <c r="G697" s="263" t="s">
        <v>703</v>
      </c>
      <c r="H697" s="58" t="s">
        <v>530</v>
      </c>
      <c r="J697" s="263" t="s">
        <v>1321</v>
      </c>
      <c r="K697" s="58" t="s">
        <v>531</v>
      </c>
      <c r="L697" s="280">
        <f t="shared" ca="1" si="158"/>
        <v>0</v>
      </c>
      <c r="M697" s="58" t="str">
        <f t="shared" ca="1" si="156"/>
        <v>…</v>
      </c>
      <c r="Q697" s="58" t="s">
        <v>902</v>
      </c>
    </row>
    <row r="698" spans="1:17" ht="12.75" customHeight="1">
      <c r="A698" s="277" t="s">
        <v>1318</v>
      </c>
      <c r="B698" s="277" t="s">
        <v>1991</v>
      </c>
      <c r="C698" s="277" t="s">
        <v>1997</v>
      </c>
      <c r="D698" s="58" t="str">
        <f t="shared" si="154"/>
        <v>Latvia</v>
      </c>
      <c r="E698" s="58">
        <f t="shared" si="155"/>
        <v>2015</v>
      </c>
      <c r="F698" s="58" t="s">
        <v>903</v>
      </c>
      <c r="G698" s="58" t="s">
        <v>710</v>
      </c>
      <c r="H698" s="58" t="s">
        <v>530</v>
      </c>
      <c r="J698" s="263" t="s">
        <v>1321</v>
      </c>
      <c r="K698" s="58" t="s">
        <v>531</v>
      </c>
      <c r="L698" s="280">
        <f t="shared" ca="1" si="158"/>
        <v>0</v>
      </c>
      <c r="M698" s="58" t="str">
        <f t="shared" ca="1" si="156"/>
        <v>…</v>
      </c>
      <c r="Q698" s="58" t="s">
        <v>324</v>
      </c>
    </row>
    <row r="699" spans="1:17" ht="12.75" customHeight="1">
      <c r="A699" s="277" t="s">
        <v>1318</v>
      </c>
      <c r="B699" s="277" t="s">
        <v>1608</v>
      </c>
      <c r="C699" s="277" t="s">
        <v>1760</v>
      </c>
      <c r="D699" s="58" t="str">
        <f t="shared" si="154"/>
        <v>Latvia</v>
      </c>
      <c r="E699" s="58">
        <f t="shared" si="155"/>
        <v>2015</v>
      </c>
      <c r="F699" s="263" t="s">
        <v>3408</v>
      </c>
      <c r="G699" s="263" t="s">
        <v>3276</v>
      </c>
      <c r="H699" s="58" t="s">
        <v>530</v>
      </c>
      <c r="J699" s="263" t="s">
        <v>1321</v>
      </c>
      <c r="K699" s="58" t="s">
        <v>531</v>
      </c>
      <c r="L699" s="280">
        <f t="shared" ca="1" si="158"/>
        <v>0</v>
      </c>
      <c r="M699" s="58" t="str">
        <f t="shared" ca="1" si="156"/>
        <v>…</v>
      </c>
      <c r="Q699" s="263" t="s">
        <v>3689</v>
      </c>
    </row>
    <row r="700" spans="1:17" ht="12.75" customHeight="1">
      <c r="A700" s="277" t="s">
        <v>1318</v>
      </c>
      <c r="B700" s="277" t="s">
        <v>1992</v>
      </c>
      <c r="C700" s="277" t="s">
        <v>1998</v>
      </c>
      <c r="D700" s="58" t="str">
        <f t="shared" si="154"/>
        <v>Latvia</v>
      </c>
      <c r="E700" s="58">
        <f t="shared" si="155"/>
        <v>2015</v>
      </c>
      <c r="F700" s="58" t="s">
        <v>905</v>
      </c>
      <c r="G700" s="263" t="s">
        <v>1111</v>
      </c>
      <c r="H700" s="58" t="s">
        <v>530</v>
      </c>
      <c r="J700" s="263" t="s">
        <v>1321</v>
      </c>
      <c r="K700" s="58" t="s">
        <v>531</v>
      </c>
      <c r="L700" s="280">
        <f t="shared" ca="1" si="158"/>
        <v>0</v>
      </c>
      <c r="M700" s="58" t="str">
        <f t="shared" ca="1" si="156"/>
        <v>…</v>
      </c>
      <c r="Q700" s="58" t="s">
        <v>327</v>
      </c>
    </row>
    <row r="701" spans="1:17" ht="12.75" customHeight="1">
      <c r="A701" s="277" t="s">
        <v>1318</v>
      </c>
      <c r="B701" s="277" t="s">
        <v>3786</v>
      </c>
      <c r="C701" s="277" t="s">
        <v>3794</v>
      </c>
      <c r="D701" s="58" t="str">
        <f t="shared" si="154"/>
        <v>Latvia</v>
      </c>
      <c r="E701" s="58">
        <f t="shared" si="155"/>
        <v>2015</v>
      </c>
      <c r="F701" s="58" t="s">
        <v>909</v>
      </c>
      <c r="G701" s="58" t="s">
        <v>735</v>
      </c>
      <c r="H701" s="58" t="s">
        <v>530</v>
      </c>
      <c r="J701" s="263" t="s">
        <v>1321</v>
      </c>
      <c r="K701" s="58" t="s">
        <v>531</v>
      </c>
      <c r="L701" s="280">
        <f t="shared" ca="1" si="158"/>
        <v>0</v>
      </c>
      <c r="M701" s="58" t="str">
        <f t="shared" ca="1" si="156"/>
        <v>…</v>
      </c>
      <c r="Q701" s="58" t="s">
        <v>330</v>
      </c>
    </row>
    <row r="702" spans="1:17" ht="12.75" customHeight="1">
      <c r="A702" s="277" t="s">
        <v>1318</v>
      </c>
      <c r="B702" s="277" t="s">
        <v>3787</v>
      </c>
      <c r="C702" s="277" t="s">
        <v>3795</v>
      </c>
      <c r="D702" s="58" t="str">
        <f t="shared" si="154"/>
        <v>Latvia</v>
      </c>
      <c r="E702" s="58">
        <f t="shared" si="155"/>
        <v>2015</v>
      </c>
      <c r="F702" s="58" t="s">
        <v>913</v>
      </c>
      <c r="G702" s="58" t="s">
        <v>667</v>
      </c>
      <c r="H702" s="58" t="s">
        <v>530</v>
      </c>
      <c r="I702" s="263" t="s">
        <v>557</v>
      </c>
      <c r="J702" s="263" t="s">
        <v>1321</v>
      </c>
      <c r="K702" s="58" t="s">
        <v>531</v>
      </c>
      <c r="L702" s="280">
        <f t="shared" ca="1" si="158"/>
        <v>0</v>
      </c>
      <c r="M702" s="58" t="str">
        <f t="shared" ca="1" si="156"/>
        <v>…</v>
      </c>
      <c r="Q702" s="58" t="s">
        <v>333</v>
      </c>
    </row>
    <row r="703" spans="1:17">
      <c r="A703" s="277" t="s">
        <v>1318</v>
      </c>
      <c r="B703" s="277" t="s">
        <v>3788</v>
      </c>
      <c r="C703" s="277" t="s">
        <v>3796</v>
      </c>
      <c r="D703" s="58" t="str">
        <f t="shared" si="154"/>
        <v>Latvia</v>
      </c>
      <c r="E703" s="58">
        <f t="shared" si="155"/>
        <v>2015</v>
      </c>
      <c r="F703" s="58" t="s">
        <v>916</v>
      </c>
      <c r="G703" s="263" t="s">
        <v>677</v>
      </c>
      <c r="H703" s="58" t="s">
        <v>530</v>
      </c>
      <c r="I703" s="263" t="s">
        <v>557</v>
      </c>
      <c r="J703" s="263" t="s">
        <v>1321</v>
      </c>
      <c r="K703" s="58" t="s">
        <v>531</v>
      </c>
      <c r="L703" s="280">
        <f t="shared" ca="1" si="158"/>
        <v>0</v>
      </c>
      <c r="M703" s="58" t="str">
        <f t="shared" ca="1" si="156"/>
        <v>…</v>
      </c>
      <c r="Q703" s="58" t="s">
        <v>334</v>
      </c>
    </row>
    <row r="704" spans="1:17" ht="12.75" customHeight="1">
      <c r="A704" s="277" t="s">
        <v>1318</v>
      </c>
      <c r="B704" s="277" t="s">
        <v>3789</v>
      </c>
      <c r="C704" s="277" t="s">
        <v>3797</v>
      </c>
      <c r="D704" s="58" t="str">
        <f t="shared" si="154"/>
        <v>Latvia</v>
      </c>
      <c r="E704" s="58">
        <f t="shared" si="155"/>
        <v>2015</v>
      </c>
      <c r="F704" s="58" t="s">
        <v>920</v>
      </c>
      <c r="G704" s="263" t="s">
        <v>782</v>
      </c>
      <c r="H704" s="58" t="s">
        <v>530</v>
      </c>
      <c r="I704" s="263" t="s">
        <v>557</v>
      </c>
      <c r="J704" s="263" t="s">
        <v>1321</v>
      </c>
      <c r="K704" s="58" t="s">
        <v>531</v>
      </c>
      <c r="L704" s="280">
        <f t="shared" ca="1" si="158"/>
        <v>0</v>
      </c>
      <c r="M704" s="58" t="str">
        <f t="shared" ca="1" si="156"/>
        <v>…</v>
      </c>
      <c r="Q704" s="58" t="s">
        <v>337</v>
      </c>
    </row>
    <row r="705" spans="1:17" ht="12.75" customHeight="1">
      <c r="A705" s="277" t="s">
        <v>1318</v>
      </c>
      <c r="B705" s="277" t="s">
        <v>3790</v>
      </c>
      <c r="C705" s="277" t="s">
        <v>3798</v>
      </c>
      <c r="D705" s="58" t="str">
        <f t="shared" si="154"/>
        <v>Latvia</v>
      </c>
      <c r="E705" s="58">
        <f t="shared" si="155"/>
        <v>2015</v>
      </c>
      <c r="F705" s="58" t="s">
        <v>924</v>
      </c>
      <c r="G705" s="263" t="s">
        <v>690</v>
      </c>
      <c r="H705" s="58" t="s">
        <v>530</v>
      </c>
      <c r="I705" s="58" t="s">
        <v>691</v>
      </c>
      <c r="J705" s="263" t="s">
        <v>1321</v>
      </c>
      <c r="K705" s="58" t="s">
        <v>531</v>
      </c>
      <c r="L705" s="280">
        <f t="shared" ca="1" si="158"/>
        <v>0</v>
      </c>
      <c r="M705" s="58" t="str">
        <f t="shared" ca="1" si="156"/>
        <v>…</v>
      </c>
      <c r="Q705" s="58" t="s">
        <v>340</v>
      </c>
    </row>
    <row r="706" spans="1:17" ht="12.75" customHeight="1">
      <c r="A706" s="277" t="s">
        <v>1318</v>
      </c>
      <c r="B706" s="277" t="s">
        <v>355</v>
      </c>
      <c r="C706" s="277" t="s">
        <v>356</v>
      </c>
      <c r="D706" s="58" t="str">
        <f t="shared" si="154"/>
        <v>Latvia</v>
      </c>
      <c r="E706" s="58">
        <f t="shared" si="155"/>
        <v>2015</v>
      </c>
      <c r="F706" s="263" t="s">
        <v>2310</v>
      </c>
      <c r="G706" s="263" t="s">
        <v>756</v>
      </c>
      <c r="H706" s="58" t="s">
        <v>530</v>
      </c>
      <c r="I706" s="58" t="s">
        <v>1322</v>
      </c>
      <c r="J706" s="284" t="s">
        <v>1242</v>
      </c>
      <c r="K706" s="58" t="s">
        <v>531</v>
      </c>
      <c r="L706" s="280">
        <f ca="1">IF(ISNUMBER(INDIRECT("'"&amp;A706&amp;"'!"&amp;B706)),INDIRECT("'"&amp;A706&amp;"'!"&amp;B706),"…")</f>
        <v>0</v>
      </c>
      <c r="M706" s="58" t="str">
        <f ca="1">IF(OR(INDIRECT("'"&amp;A706&amp;"'!"&amp;C706)="A",INDIRECT("'"&amp;A706&amp;"'!"&amp;C706)="B",INDIRECT("'"&amp;A706&amp;"'!"&amp;C706)="C",INDIRECT("'"&amp;A706&amp;"'!"&amp;C706)="D",INDIRECT("'"&amp;A706&amp;"'!"&amp;C706)="O"),
INDIRECT("'"&amp;A706&amp;"'!"&amp;C706),"…")</f>
        <v>…</v>
      </c>
      <c r="Q706" s="263" t="s">
        <v>3690</v>
      </c>
    </row>
    <row r="707" spans="1:17" ht="12.75" customHeight="1">
      <c r="A707" s="277" t="s">
        <v>1318</v>
      </c>
      <c r="B707" s="277" t="s">
        <v>357</v>
      </c>
      <c r="C707" s="277" t="s">
        <v>358</v>
      </c>
      <c r="D707" s="58" t="str">
        <f t="shared" si="154"/>
        <v>Latvia</v>
      </c>
      <c r="E707" s="58">
        <f t="shared" si="155"/>
        <v>2015</v>
      </c>
      <c r="F707" s="263" t="s">
        <v>1876</v>
      </c>
      <c r="G707" s="263" t="s">
        <v>756</v>
      </c>
      <c r="H707" s="58" t="s">
        <v>530</v>
      </c>
      <c r="I707" s="58" t="s">
        <v>1322</v>
      </c>
      <c r="J707" s="284" t="s">
        <v>1242</v>
      </c>
      <c r="K707" s="58" t="s">
        <v>531</v>
      </c>
      <c r="L707" s="280">
        <f ca="1">IF(ISNUMBER(INDIRECT("'"&amp;A707&amp;"'!"&amp;B707)),INDIRECT("'"&amp;A707&amp;"'!"&amp;B707),"…")</f>
        <v>999.55110124227338</v>
      </c>
      <c r="M707" s="58" t="str">
        <f t="shared" ref="M707:M726" ca="1" si="159">IF(OR(INDIRECT("'"&amp;A707&amp;"'!"&amp;C707)="A",INDIRECT("'"&amp;A707&amp;"'!"&amp;C707)="B",INDIRECT("'"&amp;A707&amp;"'!"&amp;C707)="C",INDIRECT("'"&amp;A707&amp;"'!"&amp;C707)="D",INDIRECT("'"&amp;A707&amp;"'!"&amp;C707)="O"),
INDIRECT("'"&amp;A707&amp;"'!"&amp;C707),"…")</f>
        <v>…</v>
      </c>
      <c r="Q707" s="263" t="s">
        <v>3691</v>
      </c>
    </row>
    <row r="708" spans="1:17" ht="12.75" customHeight="1">
      <c r="A708" s="277" t="s">
        <v>1318</v>
      </c>
      <c r="B708" s="277" t="s">
        <v>359</v>
      </c>
      <c r="C708" s="277" t="s">
        <v>360</v>
      </c>
      <c r="D708" s="58" t="str">
        <f t="shared" si="154"/>
        <v>Latvia</v>
      </c>
      <c r="E708" s="58">
        <f t="shared" si="155"/>
        <v>2015</v>
      </c>
      <c r="F708" s="263" t="s">
        <v>2334</v>
      </c>
      <c r="G708" s="263" t="s">
        <v>756</v>
      </c>
      <c r="H708" s="58" t="s">
        <v>530</v>
      </c>
      <c r="I708" s="58" t="s">
        <v>1397</v>
      </c>
      <c r="J708" s="284" t="s">
        <v>1242</v>
      </c>
      <c r="K708" s="58" t="s">
        <v>531</v>
      </c>
      <c r="L708" s="280">
        <f ca="1">IF(ISNUMBER(INDIRECT("'"&amp;A708&amp;"'!"&amp;B708)),INDIRECT("'"&amp;A708&amp;"'!"&amp;B708),"…")</f>
        <v>0</v>
      </c>
      <c r="M708" s="58" t="str">
        <f t="shared" ca="1" si="159"/>
        <v>…</v>
      </c>
      <c r="Q708" s="263" t="s">
        <v>3692</v>
      </c>
    </row>
    <row r="709" spans="1:17" ht="12.75" customHeight="1">
      <c r="A709" s="277" t="s">
        <v>1318</v>
      </c>
      <c r="B709" s="277" t="s">
        <v>361</v>
      </c>
      <c r="C709" s="277" t="s">
        <v>362</v>
      </c>
      <c r="D709" s="58" t="str">
        <f t="shared" si="154"/>
        <v>Latvia</v>
      </c>
      <c r="E709" s="58">
        <f t="shared" si="155"/>
        <v>2015</v>
      </c>
      <c r="F709" s="263" t="s">
        <v>1877</v>
      </c>
      <c r="G709" s="263" t="s">
        <v>756</v>
      </c>
      <c r="H709" s="58" t="s">
        <v>530</v>
      </c>
      <c r="I709" s="58" t="s">
        <v>1397</v>
      </c>
      <c r="J709" s="284" t="s">
        <v>1242</v>
      </c>
      <c r="K709" s="58" t="s">
        <v>531</v>
      </c>
      <c r="L709" s="280">
        <f ca="1">IF(ISNUMBER(INDIRECT("'"&amp;A709&amp;"'!"&amp;B709)),INDIRECT("'"&amp;A709&amp;"'!"&amp;B709),"…")</f>
        <v>0</v>
      </c>
      <c r="M709" s="58" t="str">
        <f t="shared" ca="1" si="159"/>
        <v>…</v>
      </c>
      <c r="Q709" s="263" t="s">
        <v>3693</v>
      </c>
    </row>
    <row r="710" spans="1:17" ht="12.75" customHeight="1">
      <c r="A710" s="277" t="s">
        <v>1318</v>
      </c>
      <c r="B710" s="277" t="s">
        <v>1999</v>
      </c>
      <c r="C710" s="277" t="s">
        <v>2005</v>
      </c>
      <c r="D710" s="58" t="str">
        <f t="shared" si="154"/>
        <v>Latvia</v>
      </c>
      <c r="E710" s="58">
        <f t="shared" si="155"/>
        <v>2015</v>
      </c>
      <c r="F710" s="58" t="s">
        <v>926</v>
      </c>
      <c r="G710" s="263" t="s">
        <v>756</v>
      </c>
      <c r="H710" s="58" t="s">
        <v>530</v>
      </c>
      <c r="J710" s="263" t="s">
        <v>1242</v>
      </c>
      <c r="K710" s="58" t="s">
        <v>531</v>
      </c>
      <c r="L710" s="280">
        <f t="shared" ref="L710:L747" ca="1" si="160">IF(ISNUMBER(INDIRECT("'"&amp;A710&amp;"'!"&amp;B710)),INDIRECT("'"&amp;A710&amp;"'!"&amp;B710),"…")</f>
        <v>0</v>
      </c>
      <c r="M710" s="58" t="str">
        <f t="shared" ca="1" si="159"/>
        <v>…</v>
      </c>
      <c r="Q710" s="58" t="s">
        <v>2552</v>
      </c>
    </row>
    <row r="711" spans="1:17" ht="12.75" customHeight="1">
      <c r="A711" s="277" t="s">
        <v>1318</v>
      </c>
      <c r="B711" s="277" t="s">
        <v>3799</v>
      </c>
      <c r="C711" s="277" t="s">
        <v>3807</v>
      </c>
      <c r="D711" s="58" t="str">
        <f t="shared" si="154"/>
        <v>Latvia</v>
      </c>
      <c r="E711" s="58">
        <f t="shared" si="155"/>
        <v>2015</v>
      </c>
      <c r="F711" s="58" t="s">
        <v>927</v>
      </c>
      <c r="G711" s="263" t="s">
        <v>610</v>
      </c>
      <c r="H711" s="58" t="s">
        <v>530</v>
      </c>
      <c r="I711" s="58" t="s">
        <v>611</v>
      </c>
      <c r="J711" s="263" t="s">
        <v>1242</v>
      </c>
      <c r="K711" s="58" t="s">
        <v>531</v>
      </c>
      <c r="L711" s="280">
        <f t="shared" ca="1" si="160"/>
        <v>6.8559082998259626</v>
      </c>
      <c r="M711" s="58" t="str">
        <f t="shared" ca="1" si="159"/>
        <v>…</v>
      </c>
      <c r="Q711" s="58" t="s">
        <v>341</v>
      </c>
    </row>
    <row r="712" spans="1:17" ht="12" customHeight="1">
      <c r="A712" s="277" t="s">
        <v>1318</v>
      </c>
      <c r="B712" s="277" t="s">
        <v>2000</v>
      </c>
      <c r="C712" s="277" t="s">
        <v>2006</v>
      </c>
      <c r="D712" s="58" t="str">
        <f t="shared" si="154"/>
        <v>Latvia</v>
      </c>
      <c r="E712" s="58">
        <f t="shared" si="155"/>
        <v>2015</v>
      </c>
      <c r="F712" s="58" t="s">
        <v>929</v>
      </c>
      <c r="G712" s="263" t="s">
        <v>623</v>
      </c>
      <c r="H712" s="58" t="s">
        <v>530</v>
      </c>
      <c r="I712" s="58" t="s">
        <v>611</v>
      </c>
      <c r="J712" s="263" t="s">
        <v>1242</v>
      </c>
      <c r="K712" s="58" t="s">
        <v>531</v>
      </c>
      <c r="L712" s="280">
        <f t="shared" ca="1" si="160"/>
        <v>0</v>
      </c>
      <c r="M712" s="58" t="str">
        <f t="shared" ca="1" si="159"/>
        <v>…</v>
      </c>
      <c r="Q712" s="58" t="s">
        <v>342</v>
      </c>
    </row>
    <row r="713" spans="1:17" ht="12.75" customHeight="1">
      <c r="A713" s="277" t="s">
        <v>1318</v>
      </c>
      <c r="B713" s="277" t="s">
        <v>363</v>
      </c>
      <c r="C713" s="277" t="s">
        <v>364</v>
      </c>
      <c r="D713" s="58" t="str">
        <f t="shared" si="154"/>
        <v>Latvia</v>
      </c>
      <c r="E713" s="58">
        <f t="shared" si="155"/>
        <v>2015</v>
      </c>
      <c r="F713" s="58" t="s">
        <v>931</v>
      </c>
      <c r="G713" s="263" t="s">
        <v>635</v>
      </c>
      <c r="H713" s="58" t="s">
        <v>530</v>
      </c>
      <c r="I713" s="58" t="s">
        <v>611</v>
      </c>
      <c r="J713" s="263" t="s">
        <v>1242</v>
      </c>
      <c r="K713" s="58" t="s">
        <v>531</v>
      </c>
      <c r="L713" s="280">
        <f t="shared" ca="1" si="160"/>
        <v>0</v>
      </c>
      <c r="M713" s="58" t="str">
        <f t="shared" ca="1" si="159"/>
        <v>…</v>
      </c>
      <c r="Q713" s="58" t="s">
        <v>343</v>
      </c>
    </row>
    <row r="714" spans="1:17" ht="12.75" customHeight="1">
      <c r="A714" s="277" t="s">
        <v>1318</v>
      </c>
      <c r="B714" s="277" t="s">
        <v>3800</v>
      </c>
      <c r="C714" s="277" t="s">
        <v>3808</v>
      </c>
      <c r="D714" s="58" t="str">
        <f t="shared" si="154"/>
        <v>Latvia</v>
      </c>
      <c r="E714" s="58">
        <f t="shared" si="155"/>
        <v>2015</v>
      </c>
      <c r="F714" s="58" t="s">
        <v>935</v>
      </c>
      <c r="G714" s="263" t="s">
        <v>775</v>
      </c>
      <c r="H714" s="58" t="s">
        <v>530</v>
      </c>
      <c r="I714" s="58" t="s">
        <v>611</v>
      </c>
      <c r="J714" s="263" t="s">
        <v>1242</v>
      </c>
      <c r="K714" s="58" t="s">
        <v>531</v>
      </c>
      <c r="L714" s="280">
        <f t="shared" ca="1" si="160"/>
        <v>0</v>
      </c>
      <c r="M714" s="58" t="str">
        <f t="shared" ca="1" si="159"/>
        <v>…</v>
      </c>
      <c r="Q714" s="58" t="s">
        <v>344</v>
      </c>
    </row>
    <row r="715" spans="1:17" ht="12.75" customHeight="1">
      <c r="A715" s="277" t="s">
        <v>1318</v>
      </c>
      <c r="B715" s="277" t="s">
        <v>2001</v>
      </c>
      <c r="C715" s="277" t="s">
        <v>2007</v>
      </c>
      <c r="D715" s="58" t="str">
        <f t="shared" si="154"/>
        <v>Latvia</v>
      </c>
      <c r="E715" s="58">
        <f t="shared" si="155"/>
        <v>2015</v>
      </c>
      <c r="F715" s="58" t="s">
        <v>938</v>
      </c>
      <c r="G715" s="263" t="s">
        <v>648</v>
      </c>
      <c r="H715" s="58" t="s">
        <v>530</v>
      </c>
      <c r="I715" s="58" t="s">
        <v>611</v>
      </c>
      <c r="J715" s="263" t="s">
        <v>1242</v>
      </c>
      <c r="K715" s="58" t="s">
        <v>531</v>
      </c>
      <c r="L715" s="280">
        <f t="shared" ca="1" si="160"/>
        <v>0</v>
      </c>
      <c r="M715" s="58" t="str">
        <f t="shared" ca="1" si="159"/>
        <v>…</v>
      </c>
      <c r="Q715" s="58" t="s">
        <v>345</v>
      </c>
    </row>
    <row r="716" spans="1:17" ht="12.75" customHeight="1">
      <c r="A716" s="277" t="s">
        <v>1318</v>
      </c>
      <c r="B716" s="277" t="s">
        <v>2002</v>
      </c>
      <c r="C716" s="277" t="s">
        <v>2008</v>
      </c>
      <c r="D716" s="58" t="str">
        <f t="shared" si="154"/>
        <v>Latvia</v>
      </c>
      <c r="E716" s="58">
        <f t="shared" si="155"/>
        <v>2015</v>
      </c>
      <c r="F716" s="58" t="s">
        <v>941</v>
      </c>
      <c r="G716" s="263" t="s">
        <v>653</v>
      </c>
      <c r="H716" s="58" t="s">
        <v>530</v>
      </c>
      <c r="I716" s="58" t="s">
        <v>611</v>
      </c>
      <c r="J716" s="263" t="s">
        <v>1242</v>
      </c>
      <c r="K716" s="58" t="s">
        <v>531</v>
      </c>
      <c r="L716" s="280">
        <f t="shared" ca="1" si="160"/>
        <v>0</v>
      </c>
      <c r="M716" s="58" t="str">
        <f t="shared" ca="1" si="159"/>
        <v>…</v>
      </c>
      <c r="Q716" s="58" t="s">
        <v>346</v>
      </c>
    </row>
    <row r="717" spans="1:17" ht="12.75" customHeight="1">
      <c r="A717" s="277" t="s">
        <v>1318</v>
      </c>
      <c r="B717" s="277" t="s">
        <v>3801</v>
      </c>
      <c r="C717" s="277" t="s">
        <v>3809</v>
      </c>
      <c r="D717" s="58" t="str">
        <f t="shared" si="154"/>
        <v>Latvia</v>
      </c>
      <c r="E717" s="58">
        <f t="shared" si="155"/>
        <v>2015</v>
      </c>
      <c r="F717" s="58" t="s">
        <v>944</v>
      </c>
      <c r="G717" s="263" t="s">
        <v>859</v>
      </c>
      <c r="H717" s="58" t="s">
        <v>530</v>
      </c>
      <c r="I717" s="58" t="s">
        <v>611</v>
      </c>
      <c r="J717" s="263" t="s">
        <v>1242</v>
      </c>
      <c r="K717" s="58" t="s">
        <v>531</v>
      </c>
      <c r="L717" s="280">
        <f t="shared" ca="1" si="160"/>
        <v>0</v>
      </c>
      <c r="M717" s="58" t="str">
        <f t="shared" ca="1" si="159"/>
        <v>…</v>
      </c>
      <c r="Q717" s="58" t="s">
        <v>2460</v>
      </c>
    </row>
    <row r="718" spans="1:17" ht="12.75" customHeight="1">
      <c r="A718" s="277" t="s">
        <v>1318</v>
      </c>
      <c r="B718" s="277" t="s">
        <v>365</v>
      </c>
      <c r="C718" s="277" t="s">
        <v>366</v>
      </c>
      <c r="D718" s="58" t="str">
        <f t="shared" si="154"/>
        <v>Latvia</v>
      </c>
      <c r="E718" s="58">
        <f t="shared" si="155"/>
        <v>2015</v>
      </c>
      <c r="F718" s="58" t="s">
        <v>945</v>
      </c>
      <c r="G718" s="263" t="s">
        <v>703</v>
      </c>
      <c r="H718" s="58" t="s">
        <v>530</v>
      </c>
      <c r="J718" s="263" t="s">
        <v>1242</v>
      </c>
      <c r="K718" s="58" t="s">
        <v>531</v>
      </c>
      <c r="L718" s="280">
        <f t="shared" ca="1" si="160"/>
        <v>0</v>
      </c>
      <c r="M718" s="58" t="str">
        <f t="shared" ca="1" si="159"/>
        <v>…</v>
      </c>
      <c r="Q718" s="58" t="s">
        <v>347</v>
      </c>
    </row>
    <row r="719" spans="1:17" ht="12.75" customHeight="1">
      <c r="A719" s="277" t="s">
        <v>1318</v>
      </c>
      <c r="B719" s="277" t="s">
        <v>2003</v>
      </c>
      <c r="C719" s="277" t="s">
        <v>2009</v>
      </c>
      <c r="D719" s="58" t="str">
        <f t="shared" si="154"/>
        <v>Latvia</v>
      </c>
      <c r="E719" s="58">
        <f t="shared" si="155"/>
        <v>2015</v>
      </c>
      <c r="F719" s="58" t="s">
        <v>949</v>
      </c>
      <c r="G719" s="58" t="s">
        <v>710</v>
      </c>
      <c r="H719" s="58" t="s">
        <v>530</v>
      </c>
      <c r="J719" s="263" t="s">
        <v>1242</v>
      </c>
      <c r="K719" s="58" t="s">
        <v>531</v>
      </c>
      <c r="L719" s="280">
        <f t="shared" ca="1" si="160"/>
        <v>21.583200000000005</v>
      </c>
      <c r="M719" s="58" t="str">
        <f t="shared" ca="1" si="159"/>
        <v>…</v>
      </c>
      <c r="Q719" s="58" t="s">
        <v>348</v>
      </c>
    </row>
    <row r="720" spans="1:17" ht="12.75" customHeight="1">
      <c r="A720" s="277" t="s">
        <v>1318</v>
      </c>
      <c r="B720" s="277" t="s">
        <v>367</v>
      </c>
      <c r="C720" s="277" t="s">
        <v>368</v>
      </c>
      <c r="D720" s="58" t="str">
        <f t="shared" si="154"/>
        <v>Latvia</v>
      </c>
      <c r="E720" s="58">
        <f t="shared" si="155"/>
        <v>2015</v>
      </c>
      <c r="F720" s="263" t="s">
        <v>3420</v>
      </c>
      <c r="G720" s="263" t="s">
        <v>3276</v>
      </c>
      <c r="H720" s="58" t="s">
        <v>530</v>
      </c>
      <c r="J720" s="263" t="s">
        <v>1242</v>
      </c>
      <c r="K720" s="58" t="s">
        <v>531</v>
      </c>
      <c r="L720" s="280">
        <f t="shared" ca="1" si="160"/>
        <v>0</v>
      </c>
      <c r="M720" s="58" t="str">
        <f t="shared" ca="1" si="159"/>
        <v>…</v>
      </c>
      <c r="Q720" s="263" t="s">
        <v>3694</v>
      </c>
    </row>
    <row r="721" spans="1:17" ht="12.75" customHeight="1">
      <c r="A721" s="277" t="s">
        <v>1318</v>
      </c>
      <c r="B721" s="277" t="s">
        <v>2004</v>
      </c>
      <c r="C721" s="277" t="s">
        <v>2010</v>
      </c>
      <c r="D721" s="58" t="str">
        <f t="shared" si="154"/>
        <v>Latvia</v>
      </c>
      <c r="E721" s="58">
        <f t="shared" si="155"/>
        <v>2015</v>
      </c>
      <c r="F721" s="58" t="s">
        <v>953</v>
      </c>
      <c r="G721" s="263" t="s">
        <v>1111</v>
      </c>
      <c r="H721" s="58" t="s">
        <v>530</v>
      </c>
      <c r="J721" s="263" t="s">
        <v>1242</v>
      </c>
      <c r="K721" s="58" t="s">
        <v>531</v>
      </c>
      <c r="L721" s="280">
        <f t="shared" ca="1" si="160"/>
        <v>0</v>
      </c>
      <c r="M721" s="58" t="str">
        <f t="shared" ca="1" si="159"/>
        <v>…</v>
      </c>
      <c r="Q721" s="58" t="s">
        <v>349</v>
      </c>
    </row>
    <row r="722" spans="1:17" ht="12.75" customHeight="1">
      <c r="A722" s="277" t="s">
        <v>1318</v>
      </c>
      <c r="B722" s="277" t="s">
        <v>3802</v>
      </c>
      <c r="C722" s="277" t="s">
        <v>3810</v>
      </c>
      <c r="D722" s="58" t="str">
        <f t="shared" si="154"/>
        <v>Latvia</v>
      </c>
      <c r="E722" s="58">
        <f t="shared" si="155"/>
        <v>2015</v>
      </c>
      <c r="F722" s="58" t="s">
        <v>956</v>
      </c>
      <c r="G722" s="58" t="s">
        <v>735</v>
      </c>
      <c r="H722" s="58" t="s">
        <v>530</v>
      </c>
      <c r="J722" s="263" t="s">
        <v>1242</v>
      </c>
      <c r="K722" s="58" t="s">
        <v>531</v>
      </c>
      <c r="L722" s="280">
        <f t="shared" ca="1" si="160"/>
        <v>0</v>
      </c>
      <c r="M722" s="58" t="str">
        <f t="shared" ca="1" si="159"/>
        <v>…</v>
      </c>
      <c r="Q722" s="58" t="s">
        <v>350</v>
      </c>
    </row>
    <row r="723" spans="1:17">
      <c r="A723" s="277" t="s">
        <v>1318</v>
      </c>
      <c r="B723" s="277" t="s">
        <v>3803</v>
      </c>
      <c r="C723" s="277" t="s">
        <v>3811</v>
      </c>
      <c r="D723" s="58" t="str">
        <f t="shared" si="154"/>
        <v>Latvia</v>
      </c>
      <c r="E723" s="58">
        <f t="shared" si="155"/>
        <v>2015</v>
      </c>
      <c r="F723" s="58" t="s">
        <v>960</v>
      </c>
      <c r="G723" s="58" t="s">
        <v>667</v>
      </c>
      <c r="H723" s="58" t="s">
        <v>530</v>
      </c>
      <c r="I723" s="263" t="s">
        <v>557</v>
      </c>
      <c r="J723" s="263" t="s">
        <v>1242</v>
      </c>
      <c r="K723" s="58" t="s">
        <v>531</v>
      </c>
      <c r="L723" s="280">
        <f t="shared" ca="1" si="160"/>
        <v>0</v>
      </c>
      <c r="M723" s="58" t="str">
        <f t="shared" ca="1" si="159"/>
        <v>…</v>
      </c>
      <c r="Q723" s="58" t="s">
        <v>351</v>
      </c>
    </row>
    <row r="724" spans="1:17" ht="12.75" customHeight="1">
      <c r="A724" s="277" t="s">
        <v>1318</v>
      </c>
      <c r="B724" s="277" t="s">
        <v>3804</v>
      </c>
      <c r="C724" s="277" t="s">
        <v>3812</v>
      </c>
      <c r="D724" s="58" t="str">
        <f t="shared" si="154"/>
        <v>Latvia</v>
      </c>
      <c r="E724" s="58">
        <f t="shared" si="155"/>
        <v>2015</v>
      </c>
      <c r="F724" s="58" t="s">
        <v>962</v>
      </c>
      <c r="G724" s="263" t="s">
        <v>677</v>
      </c>
      <c r="H724" s="58" t="s">
        <v>530</v>
      </c>
      <c r="I724" s="263" t="s">
        <v>557</v>
      </c>
      <c r="J724" s="263" t="s">
        <v>1242</v>
      </c>
      <c r="K724" s="58" t="s">
        <v>531</v>
      </c>
      <c r="L724" s="280">
        <f t="shared" ca="1" si="160"/>
        <v>0</v>
      </c>
      <c r="M724" s="58" t="str">
        <f t="shared" ca="1" si="159"/>
        <v>…</v>
      </c>
      <c r="Q724" s="58" t="s">
        <v>352</v>
      </c>
    </row>
    <row r="725" spans="1:17" ht="12.75" customHeight="1">
      <c r="A725" s="277" t="s">
        <v>1318</v>
      </c>
      <c r="B725" s="277" t="s">
        <v>3805</v>
      </c>
      <c r="C725" s="277" t="s">
        <v>3813</v>
      </c>
      <c r="D725" s="58" t="str">
        <f t="shared" si="154"/>
        <v>Latvia</v>
      </c>
      <c r="E725" s="58">
        <f t="shared" si="155"/>
        <v>2015</v>
      </c>
      <c r="F725" s="58" t="s">
        <v>966</v>
      </c>
      <c r="G725" s="263" t="s">
        <v>782</v>
      </c>
      <c r="H725" s="58" t="s">
        <v>530</v>
      </c>
      <c r="I725" s="263" t="s">
        <v>557</v>
      </c>
      <c r="J725" s="263" t="s">
        <v>1242</v>
      </c>
      <c r="K725" s="58" t="s">
        <v>531</v>
      </c>
      <c r="L725" s="280">
        <f t="shared" ca="1" si="160"/>
        <v>0</v>
      </c>
      <c r="M725" s="58" t="str">
        <f t="shared" ca="1" si="159"/>
        <v>…</v>
      </c>
      <c r="Q725" s="58" t="s">
        <v>353</v>
      </c>
    </row>
    <row r="726" spans="1:17" ht="12.75" customHeight="1">
      <c r="A726" s="277" t="s">
        <v>1318</v>
      </c>
      <c r="B726" s="277" t="s">
        <v>3806</v>
      </c>
      <c r="C726" s="277" t="s">
        <v>3814</v>
      </c>
      <c r="D726" s="58" t="str">
        <f t="shared" si="154"/>
        <v>Latvia</v>
      </c>
      <c r="E726" s="58">
        <f t="shared" si="155"/>
        <v>2015</v>
      </c>
      <c r="F726" s="58" t="s">
        <v>970</v>
      </c>
      <c r="G726" s="263" t="s">
        <v>690</v>
      </c>
      <c r="H726" s="58" t="s">
        <v>530</v>
      </c>
      <c r="I726" s="58" t="s">
        <v>691</v>
      </c>
      <c r="J726" s="263" t="s">
        <v>1242</v>
      </c>
      <c r="K726" s="58" t="s">
        <v>531</v>
      </c>
      <c r="L726" s="280">
        <f t="shared" ca="1" si="160"/>
        <v>0</v>
      </c>
      <c r="M726" s="58" t="str">
        <f t="shared" ca="1" si="159"/>
        <v>…</v>
      </c>
      <c r="Q726" s="58" t="s">
        <v>354</v>
      </c>
    </row>
    <row r="727" spans="1:17" ht="12.75" customHeight="1">
      <c r="A727" s="277" t="s">
        <v>1318</v>
      </c>
      <c r="B727" s="277" t="s">
        <v>369</v>
      </c>
      <c r="C727" s="277" t="s">
        <v>370</v>
      </c>
      <c r="D727" s="58" t="str">
        <f t="shared" si="154"/>
        <v>Latvia</v>
      </c>
      <c r="E727" s="58">
        <f t="shared" si="155"/>
        <v>2015</v>
      </c>
      <c r="F727" s="437" t="s">
        <v>2625</v>
      </c>
      <c r="G727" s="263" t="s">
        <v>756</v>
      </c>
      <c r="H727" s="58" t="s">
        <v>530</v>
      </c>
      <c r="I727" s="58" t="s">
        <v>1322</v>
      </c>
      <c r="J727" s="284" t="s">
        <v>1172</v>
      </c>
      <c r="K727" s="58" t="s">
        <v>531</v>
      </c>
      <c r="L727" s="280">
        <f t="shared" ca="1" si="160"/>
        <v>0</v>
      </c>
      <c r="M727" s="58" t="str">
        <f ca="1">IF(OR(INDIRECT("'"&amp;A727&amp;"'!"&amp;C727)="A",INDIRECT("'"&amp;A727&amp;"'!"&amp;C727)="B",INDIRECT("'"&amp;A727&amp;"'!"&amp;C727)="C",INDIRECT("'"&amp;A727&amp;"'!"&amp;C727)="D",INDIRECT("'"&amp;A727&amp;"'!"&amp;C727)="O"),
INDIRECT("'"&amp;A727&amp;"'!"&amp;C727),"…")</f>
        <v>…</v>
      </c>
      <c r="Q727" s="263" t="s">
        <v>3695</v>
      </c>
    </row>
    <row r="728" spans="1:17" ht="12.75" customHeight="1">
      <c r="A728" s="277" t="s">
        <v>1318</v>
      </c>
      <c r="B728" s="277" t="s">
        <v>371</v>
      </c>
      <c r="C728" s="277" t="s">
        <v>372</v>
      </c>
      <c r="D728" s="58" t="str">
        <f t="shared" si="154"/>
        <v>Latvia</v>
      </c>
      <c r="E728" s="58">
        <f t="shared" si="155"/>
        <v>2015</v>
      </c>
      <c r="F728" s="437" t="s">
        <v>2626</v>
      </c>
      <c r="G728" s="263" t="s">
        <v>756</v>
      </c>
      <c r="H728" s="58" t="s">
        <v>530</v>
      </c>
      <c r="I728" s="58" t="s">
        <v>1322</v>
      </c>
      <c r="J728" s="284" t="s">
        <v>1172</v>
      </c>
      <c r="K728" s="58" t="s">
        <v>531</v>
      </c>
      <c r="L728" s="280">
        <f t="shared" ca="1" si="160"/>
        <v>0</v>
      </c>
      <c r="M728" s="58" t="str">
        <f t="shared" ref="M728:M747" ca="1" si="161">IF(OR(INDIRECT("'"&amp;A728&amp;"'!"&amp;C728)="A",INDIRECT("'"&amp;A728&amp;"'!"&amp;C728)="B",INDIRECT("'"&amp;A728&amp;"'!"&amp;C728)="C",INDIRECT("'"&amp;A728&amp;"'!"&amp;C728)="D",INDIRECT("'"&amp;A728&amp;"'!"&amp;C728)="O"),
INDIRECT("'"&amp;A728&amp;"'!"&amp;C728),"…")</f>
        <v>…</v>
      </c>
      <c r="Q728" s="263" t="s">
        <v>3696</v>
      </c>
    </row>
    <row r="729" spans="1:17" ht="12.75" customHeight="1">
      <c r="A729" s="277" t="s">
        <v>1318</v>
      </c>
      <c r="B729" s="277" t="s">
        <v>373</v>
      </c>
      <c r="C729" s="277" t="s">
        <v>374</v>
      </c>
      <c r="D729" s="58" t="str">
        <f t="shared" si="154"/>
        <v>Latvia</v>
      </c>
      <c r="E729" s="58">
        <f t="shared" si="155"/>
        <v>2015</v>
      </c>
      <c r="F729" s="437" t="s">
        <v>2627</v>
      </c>
      <c r="G729" s="263" t="s">
        <v>756</v>
      </c>
      <c r="H729" s="58" t="s">
        <v>530</v>
      </c>
      <c r="I729" s="58" t="s">
        <v>1397</v>
      </c>
      <c r="J729" s="284" t="s">
        <v>1172</v>
      </c>
      <c r="K729" s="58" t="s">
        <v>531</v>
      </c>
      <c r="L729" s="280">
        <f t="shared" ca="1" si="160"/>
        <v>0</v>
      </c>
      <c r="M729" s="58" t="str">
        <f t="shared" ca="1" si="161"/>
        <v>…</v>
      </c>
      <c r="Q729" s="263" t="s">
        <v>3697</v>
      </c>
    </row>
    <row r="730" spans="1:17" ht="12.75" customHeight="1">
      <c r="A730" s="277" t="s">
        <v>1318</v>
      </c>
      <c r="B730" s="277" t="s">
        <v>375</v>
      </c>
      <c r="C730" s="277" t="s">
        <v>376</v>
      </c>
      <c r="D730" s="58" t="str">
        <f t="shared" si="154"/>
        <v>Latvia</v>
      </c>
      <c r="E730" s="58">
        <f t="shared" si="155"/>
        <v>2015</v>
      </c>
      <c r="F730" s="437" t="s">
        <v>2628</v>
      </c>
      <c r="G730" s="263" t="s">
        <v>756</v>
      </c>
      <c r="H730" s="58" t="s">
        <v>530</v>
      </c>
      <c r="I730" s="58" t="s">
        <v>1397</v>
      </c>
      <c r="J730" s="284" t="s">
        <v>1172</v>
      </c>
      <c r="K730" s="58" t="s">
        <v>531</v>
      </c>
      <c r="L730" s="280">
        <f t="shared" ca="1" si="160"/>
        <v>0</v>
      </c>
      <c r="M730" s="58" t="str">
        <f t="shared" ca="1" si="161"/>
        <v>…</v>
      </c>
      <c r="Q730" s="263" t="s">
        <v>3698</v>
      </c>
    </row>
    <row r="731" spans="1:17" ht="12.75" customHeight="1">
      <c r="A731" s="277" t="s">
        <v>1318</v>
      </c>
      <c r="B731" s="277" t="s">
        <v>2011</v>
      </c>
      <c r="C731" s="277" t="s">
        <v>2097</v>
      </c>
      <c r="D731" s="58" t="str">
        <f t="shared" si="154"/>
        <v>Latvia</v>
      </c>
      <c r="E731" s="58">
        <f t="shared" si="155"/>
        <v>2015</v>
      </c>
      <c r="F731" s="437" t="s">
        <v>2629</v>
      </c>
      <c r="G731" s="58" t="s">
        <v>756</v>
      </c>
      <c r="H731" s="58" t="s">
        <v>530</v>
      </c>
      <c r="J731" s="284" t="s">
        <v>1172</v>
      </c>
      <c r="K731" s="58" t="s">
        <v>531</v>
      </c>
      <c r="L731" s="280">
        <f t="shared" ca="1" si="160"/>
        <v>0</v>
      </c>
      <c r="M731" s="58" t="str">
        <f t="shared" ca="1" si="161"/>
        <v>…</v>
      </c>
      <c r="Q731" s="58" t="s">
        <v>3699</v>
      </c>
    </row>
    <row r="732" spans="1:17" ht="12.75" customHeight="1">
      <c r="A732" s="277" t="s">
        <v>1318</v>
      </c>
      <c r="B732" s="277" t="s">
        <v>3815</v>
      </c>
      <c r="C732" s="277" t="s">
        <v>3823</v>
      </c>
      <c r="D732" s="58" t="str">
        <f t="shared" si="154"/>
        <v>Latvia</v>
      </c>
      <c r="E732" s="58">
        <f t="shared" si="155"/>
        <v>2015</v>
      </c>
      <c r="F732" s="437" t="s">
        <v>2630</v>
      </c>
      <c r="G732" s="58" t="s">
        <v>610</v>
      </c>
      <c r="H732" s="58" t="s">
        <v>530</v>
      </c>
      <c r="I732" s="58" t="s">
        <v>611</v>
      </c>
      <c r="J732" s="284" t="s">
        <v>1172</v>
      </c>
      <c r="K732" s="58" t="s">
        <v>531</v>
      </c>
      <c r="L732" s="280">
        <f t="shared" ca="1" si="160"/>
        <v>0</v>
      </c>
      <c r="M732" s="58" t="str">
        <f t="shared" ca="1" si="161"/>
        <v>…</v>
      </c>
      <c r="Q732" s="58" t="s">
        <v>3700</v>
      </c>
    </row>
    <row r="733" spans="1:17" ht="12.75" customHeight="1">
      <c r="A733" s="277" t="s">
        <v>1318</v>
      </c>
      <c r="B733" s="277" t="s">
        <v>2012</v>
      </c>
      <c r="C733" s="277" t="s">
        <v>1667</v>
      </c>
      <c r="D733" s="58" t="str">
        <f t="shared" si="154"/>
        <v>Latvia</v>
      </c>
      <c r="E733" s="58">
        <f t="shared" si="155"/>
        <v>2015</v>
      </c>
      <c r="F733" s="437" t="s">
        <v>2631</v>
      </c>
      <c r="G733" s="58" t="s">
        <v>623</v>
      </c>
      <c r="H733" s="58" t="s">
        <v>530</v>
      </c>
      <c r="I733" s="58" t="s">
        <v>611</v>
      </c>
      <c r="J733" s="284" t="s">
        <v>1172</v>
      </c>
      <c r="K733" s="58" t="s">
        <v>531</v>
      </c>
      <c r="L733" s="280">
        <f t="shared" ca="1" si="160"/>
        <v>0</v>
      </c>
      <c r="M733" s="58" t="str">
        <f t="shared" ca="1" si="161"/>
        <v>…</v>
      </c>
      <c r="Q733" s="58" t="s">
        <v>3701</v>
      </c>
    </row>
    <row r="734" spans="1:17" ht="12.75" customHeight="1">
      <c r="A734" s="277" t="s">
        <v>1318</v>
      </c>
      <c r="B734" s="277" t="s">
        <v>377</v>
      </c>
      <c r="C734" s="277" t="s">
        <v>378</v>
      </c>
      <c r="D734" s="58" t="str">
        <f t="shared" si="154"/>
        <v>Latvia</v>
      </c>
      <c r="E734" s="58">
        <f t="shared" si="155"/>
        <v>2015</v>
      </c>
      <c r="F734" s="437" t="s">
        <v>2632</v>
      </c>
      <c r="G734" s="58" t="s">
        <v>635</v>
      </c>
      <c r="H734" s="58" t="s">
        <v>530</v>
      </c>
      <c r="I734" s="58" t="s">
        <v>611</v>
      </c>
      <c r="J734" s="284" t="s">
        <v>1172</v>
      </c>
      <c r="K734" s="58" t="s">
        <v>531</v>
      </c>
      <c r="L734" s="280">
        <f t="shared" ca="1" si="160"/>
        <v>0</v>
      </c>
      <c r="M734" s="58" t="str">
        <f t="shared" ca="1" si="161"/>
        <v>…</v>
      </c>
      <c r="Q734" s="58" t="s">
        <v>3702</v>
      </c>
    </row>
    <row r="735" spans="1:17" ht="12.75" customHeight="1">
      <c r="A735" s="277" t="s">
        <v>1318</v>
      </c>
      <c r="B735" s="277" t="s">
        <v>3816</v>
      </c>
      <c r="C735" s="277" t="s">
        <v>3824</v>
      </c>
      <c r="D735" s="58" t="str">
        <f t="shared" si="154"/>
        <v>Latvia</v>
      </c>
      <c r="E735" s="58">
        <f t="shared" si="155"/>
        <v>2015</v>
      </c>
      <c r="F735" s="437" t="s">
        <v>2633</v>
      </c>
      <c r="G735" s="58" t="s">
        <v>775</v>
      </c>
      <c r="H735" s="58" t="s">
        <v>530</v>
      </c>
      <c r="I735" s="58" t="s">
        <v>611</v>
      </c>
      <c r="J735" s="284" t="s">
        <v>1172</v>
      </c>
      <c r="K735" s="58" t="s">
        <v>531</v>
      </c>
      <c r="L735" s="280">
        <f t="shared" ca="1" si="160"/>
        <v>0</v>
      </c>
      <c r="M735" s="58" t="str">
        <f t="shared" ca="1" si="161"/>
        <v>…</v>
      </c>
      <c r="Q735" s="58" t="s">
        <v>3703</v>
      </c>
    </row>
    <row r="736" spans="1:17" ht="12.75" customHeight="1">
      <c r="A736" s="277" t="s">
        <v>1318</v>
      </c>
      <c r="B736" s="277" t="s">
        <v>2013</v>
      </c>
      <c r="C736" s="277" t="s">
        <v>1668</v>
      </c>
      <c r="D736" s="58" t="str">
        <f t="shared" si="154"/>
        <v>Latvia</v>
      </c>
      <c r="E736" s="58">
        <f t="shared" si="155"/>
        <v>2015</v>
      </c>
      <c r="F736" s="437" t="s">
        <v>2634</v>
      </c>
      <c r="G736" s="58" t="s">
        <v>648</v>
      </c>
      <c r="H736" s="58" t="s">
        <v>530</v>
      </c>
      <c r="I736" s="58" t="s">
        <v>611</v>
      </c>
      <c r="J736" s="284" t="s">
        <v>1172</v>
      </c>
      <c r="K736" s="58" t="s">
        <v>531</v>
      </c>
      <c r="L736" s="280">
        <f t="shared" ca="1" si="160"/>
        <v>0</v>
      </c>
      <c r="M736" s="58" t="str">
        <f t="shared" ca="1" si="161"/>
        <v>…</v>
      </c>
      <c r="Q736" s="58" t="s">
        <v>3704</v>
      </c>
    </row>
    <row r="737" spans="1:17" ht="12" customHeight="1">
      <c r="A737" s="277" t="s">
        <v>1318</v>
      </c>
      <c r="B737" s="277" t="s">
        <v>2014</v>
      </c>
      <c r="C737" s="277" t="s">
        <v>2098</v>
      </c>
      <c r="D737" s="58" t="str">
        <f t="shared" si="154"/>
        <v>Latvia</v>
      </c>
      <c r="E737" s="58">
        <f t="shared" si="155"/>
        <v>2015</v>
      </c>
      <c r="F737" s="437" t="s">
        <v>2635</v>
      </c>
      <c r="G737" s="58" t="s">
        <v>653</v>
      </c>
      <c r="H737" s="58" t="s">
        <v>530</v>
      </c>
      <c r="I737" s="58" t="s">
        <v>611</v>
      </c>
      <c r="J737" s="284" t="s">
        <v>1172</v>
      </c>
      <c r="K737" s="58" t="s">
        <v>531</v>
      </c>
      <c r="L737" s="280">
        <f t="shared" ca="1" si="160"/>
        <v>0</v>
      </c>
      <c r="M737" s="58" t="str">
        <f t="shared" ca="1" si="161"/>
        <v>…</v>
      </c>
      <c r="Q737" s="58" t="s">
        <v>3751</v>
      </c>
    </row>
    <row r="738" spans="1:17" ht="12.75" customHeight="1">
      <c r="A738" s="277" t="s">
        <v>1318</v>
      </c>
      <c r="B738" s="277" t="s">
        <v>3817</v>
      </c>
      <c r="C738" s="277" t="s">
        <v>3825</v>
      </c>
      <c r="D738" s="58" t="str">
        <f t="shared" si="154"/>
        <v>Latvia</v>
      </c>
      <c r="E738" s="58">
        <f t="shared" si="155"/>
        <v>2015</v>
      </c>
      <c r="F738" s="437" t="s">
        <v>2636</v>
      </c>
      <c r="G738" s="58" t="s">
        <v>859</v>
      </c>
      <c r="H738" s="58" t="s">
        <v>530</v>
      </c>
      <c r="I738" s="58" t="s">
        <v>611</v>
      </c>
      <c r="J738" s="284" t="s">
        <v>1172</v>
      </c>
      <c r="K738" s="58" t="s">
        <v>531</v>
      </c>
      <c r="L738" s="280">
        <f t="shared" ca="1" si="160"/>
        <v>0</v>
      </c>
      <c r="M738" s="58" t="str">
        <f t="shared" ca="1" si="161"/>
        <v>…</v>
      </c>
      <c r="Q738" s="58" t="s">
        <v>3705</v>
      </c>
    </row>
    <row r="739" spans="1:17" ht="12.75" customHeight="1">
      <c r="A739" s="277" t="s">
        <v>1318</v>
      </c>
      <c r="B739" s="277" t="s">
        <v>379</v>
      </c>
      <c r="C739" s="277" t="s">
        <v>380</v>
      </c>
      <c r="D739" s="58" t="str">
        <f t="shared" si="154"/>
        <v>Latvia</v>
      </c>
      <c r="E739" s="58">
        <f t="shared" si="155"/>
        <v>2015</v>
      </c>
      <c r="F739" s="437" t="s">
        <v>2637</v>
      </c>
      <c r="G739" s="58" t="s">
        <v>703</v>
      </c>
      <c r="H739" s="58" t="s">
        <v>530</v>
      </c>
      <c r="J739" s="284" t="s">
        <v>1172</v>
      </c>
      <c r="K739" s="58" t="s">
        <v>531</v>
      </c>
      <c r="L739" s="280">
        <f t="shared" ca="1" si="160"/>
        <v>0</v>
      </c>
      <c r="M739" s="58" t="str">
        <f t="shared" ca="1" si="161"/>
        <v>…</v>
      </c>
      <c r="Q739" s="58" t="s">
        <v>3706</v>
      </c>
    </row>
    <row r="740" spans="1:17" ht="12.75" customHeight="1">
      <c r="A740" s="277" t="s">
        <v>1318</v>
      </c>
      <c r="B740" s="277" t="s">
        <v>2015</v>
      </c>
      <c r="C740" s="277" t="s">
        <v>2099</v>
      </c>
      <c r="D740" s="58" t="str">
        <f t="shared" si="154"/>
        <v>Latvia</v>
      </c>
      <c r="E740" s="58">
        <f t="shared" si="155"/>
        <v>2015</v>
      </c>
      <c r="F740" s="437" t="s">
        <v>2638</v>
      </c>
      <c r="G740" s="58" t="s">
        <v>710</v>
      </c>
      <c r="H740" s="58" t="s">
        <v>530</v>
      </c>
      <c r="J740" s="284" t="s">
        <v>1172</v>
      </c>
      <c r="K740" s="58" t="s">
        <v>531</v>
      </c>
      <c r="L740" s="280">
        <f t="shared" ca="1" si="160"/>
        <v>0</v>
      </c>
      <c r="M740" s="58" t="str">
        <f t="shared" ca="1" si="161"/>
        <v>…</v>
      </c>
      <c r="Q740" s="58" t="s">
        <v>3707</v>
      </c>
    </row>
    <row r="741" spans="1:17" ht="12.75" customHeight="1">
      <c r="A741" s="277" t="s">
        <v>1318</v>
      </c>
      <c r="B741" s="277" t="s">
        <v>381</v>
      </c>
      <c r="C741" s="277" t="s">
        <v>382</v>
      </c>
      <c r="D741" s="58" t="str">
        <f t="shared" si="154"/>
        <v>Latvia</v>
      </c>
      <c r="E741" s="58">
        <f t="shared" si="155"/>
        <v>2015</v>
      </c>
      <c r="F741" s="1168" t="s">
        <v>3566</v>
      </c>
      <c r="G741" s="263" t="s">
        <v>3276</v>
      </c>
      <c r="H741" s="58" t="s">
        <v>530</v>
      </c>
      <c r="J741" s="284" t="s">
        <v>1172</v>
      </c>
      <c r="K741" s="58" t="s">
        <v>531</v>
      </c>
      <c r="L741" s="280">
        <f t="shared" ca="1" si="160"/>
        <v>0</v>
      </c>
      <c r="M741" s="58" t="str">
        <f t="shared" ca="1" si="161"/>
        <v>…</v>
      </c>
      <c r="Q741" s="263" t="s">
        <v>3708</v>
      </c>
    </row>
    <row r="742" spans="1:17" ht="12.75" customHeight="1">
      <c r="A742" s="277" t="s">
        <v>1318</v>
      </c>
      <c r="B742" s="277" t="s">
        <v>2016</v>
      </c>
      <c r="C742" s="277" t="s">
        <v>2100</v>
      </c>
      <c r="D742" s="58" t="str">
        <f t="shared" si="154"/>
        <v>Latvia</v>
      </c>
      <c r="E742" s="58">
        <f t="shared" si="155"/>
        <v>2015</v>
      </c>
      <c r="F742" s="437" t="s">
        <v>2639</v>
      </c>
      <c r="G742" s="58" t="s">
        <v>1111</v>
      </c>
      <c r="H742" s="58" t="s">
        <v>530</v>
      </c>
      <c r="J742" s="284" t="s">
        <v>1172</v>
      </c>
      <c r="K742" s="58" t="s">
        <v>531</v>
      </c>
      <c r="L742" s="280">
        <f t="shared" ca="1" si="160"/>
        <v>0</v>
      </c>
      <c r="M742" s="58" t="str">
        <f t="shared" ca="1" si="161"/>
        <v>…</v>
      </c>
      <c r="Q742" s="58" t="s">
        <v>3752</v>
      </c>
    </row>
    <row r="743" spans="1:17" ht="12.75" customHeight="1">
      <c r="A743" s="277" t="s">
        <v>1318</v>
      </c>
      <c r="B743" s="277" t="s">
        <v>3818</v>
      </c>
      <c r="C743" s="277" t="s">
        <v>3826</v>
      </c>
      <c r="D743" s="58" t="str">
        <f t="shared" si="154"/>
        <v>Latvia</v>
      </c>
      <c r="E743" s="58">
        <f t="shared" si="155"/>
        <v>2015</v>
      </c>
      <c r="F743" s="437" t="s">
        <v>2640</v>
      </c>
      <c r="G743" s="58" t="s">
        <v>735</v>
      </c>
      <c r="H743" s="58" t="s">
        <v>530</v>
      </c>
      <c r="J743" s="284" t="s">
        <v>1172</v>
      </c>
      <c r="K743" s="58" t="s">
        <v>531</v>
      </c>
      <c r="L743" s="280">
        <f t="shared" ca="1" si="160"/>
        <v>0</v>
      </c>
      <c r="M743" s="58" t="str">
        <f t="shared" ca="1" si="161"/>
        <v>…</v>
      </c>
      <c r="Q743" s="58" t="s">
        <v>3753</v>
      </c>
    </row>
    <row r="744" spans="1:17" ht="12.75" customHeight="1">
      <c r="A744" s="277" t="s">
        <v>1318</v>
      </c>
      <c r="B744" s="277" t="s">
        <v>3819</v>
      </c>
      <c r="C744" s="277" t="s">
        <v>3827</v>
      </c>
      <c r="D744" s="58" t="str">
        <f>H$2</f>
        <v>Latvia</v>
      </c>
      <c r="E744" s="58">
        <f t="shared" si="155"/>
        <v>2015</v>
      </c>
      <c r="F744" s="437" t="s">
        <v>2641</v>
      </c>
      <c r="G744" s="58" t="s">
        <v>667</v>
      </c>
      <c r="H744" s="58" t="s">
        <v>530</v>
      </c>
      <c r="I744" s="58" t="s">
        <v>557</v>
      </c>
      <c r="J744" s="284" t="s">
        <v>1172</v>
      </c>
      <c r="K744" s="58" t="s">
        <v>531</v>
      </c>
      <c r="L744" s="280">
        <f t="shared" ca="1" si="160"/>
        <v>0</v>
      </c>
      <c r="M744" s="58" t="str">
        <f t="shared" ca="1" si="161"/>
        <v>…</v>
      </c>
      <c r="Q744" s="58" t="s">
        <v>3709</v>
      </c>
    </row>
    <row r="745" spans="1:17" ht="12.75" customHeight="1">
      <c r="A745" s="277" t="s">
        <v>1318</v>
      </c>
      <c r="B745" s="277" t="s">
        <v>3820</v>
      </c>
      <c r="C745" s="277" t="s">
        <v>3828</v>
      </c>
      <c r="D745" s="58" t="str">
        <f t="shared" ref="D745:D848" si="162">H$2</f>
        <v>Latvia</v>
      </c>
      <c r="E745" s="58">
        <f t="shared" si="155"/>
        <v>2015</v>
      </c>
      <c r="F745" s="437" t="s">
        <v>2642</v>
      </c>
      <c r="G745" s="58" t="s">
        <v>677</v>
      </c>
      <c r="H745" s="58" t="s">
        <v>530</v>
      </c>
      <c r="I745" s="58" t="s">
        <v>557</v>
      </c>
      <c r="J745" s="284" t="s">
        <v>1172</v>
      </c>
      <c r="K745" s="58" t="s">
        <v>531</v>
      </c>
      <c r="L745" s="280">
        <f t="shared" ca="1" si="160"/>
        <v>0</v>
      </c>
      <c r="M745" s="58" t="str">
        <f t="shared" ca="1" si="161"/>
        <v>…</v>
      </c>
      <c r="Q745" s="58" t="s">
        <v>3710</v>
      </c>
    </row>
    <row r="746" spans="1:17" ht="12.75" customHeight="1">
      <c r="A746" s="277" t="s">
        <v>1318</v>
      </c>
      <c r="B746" s="277" t="s">
        <v>3821</v>
      </c>
      <c r="C746" s="277" t="s">
        <v>3829</v>
      </c>
      <c r="D746" s="58" t="str">
        <f t="shared" si="162"/>
        <v>Latvia</v>
      </c>
      <c r="E746" s="58">
        <f t="shared" si="155"/>
        <v>2015</v>
      </c>
      <c r="F746" s="437" t="s">
        <v>2643</v>
      </c>
      <c r="G746" s="58" t="s">
        <v>782</v>
      </c>
      <c r="H746" s="58" t="s">
        <v>530</v>
      </c>
      <c r="I746" s="58" t="s">
        <v>557</v>
      </c>
      <c r="J746" s="284" t="s">
        <v>1172</v>
      </c>
      <c r="K746" s="58" t="s">
        <v>531</v>
      </c>
      <c r="L746" s="280">
        <f t="shared" ca="1" si="160"/>
        <v>0</v>
      </c>
      <c r="M746" s="58" t="str">
        <f t="shared" ca="1" si="161"/>
        <v>…</v>
      </c>
      <c r="Q746" s="58" t="s">
        <v>3711</v>
      </c>
    </row>
    <row r="747" spans="1:17" ht="12.75" customHeight="1">
      <c r="A747" s="277" t="s">
        <v>1318</v>
      </c>
      <c r="B747" s="277" t="s">
        <v>3822</v>
      </c>
      <c r="C747" s="277" t="s">
        <v>3830</v>
      </c>
      <c r="D747" s="58" t="str">
        <f t="shared" si="162"/>
        <v>Latvia</v>
      </c>
      <c r="E747" s="58">
        <f t="shared" si="155"/>
        <v>2015</v>
      </c>
      <c r="F747" s="437" t="s">
        <v>2644</v>
      </c>
      <c r="G747" s="58" t="s">
        <v>690</v>
      </c>
      <c r="H747" s="58" t="s">
        <v>530</v>
      </c>
      <c r="I747" s="58" t="s">
        <v>691</v>
      </c>
      <c r="J747" s="284" t="s">
        <v>1172</v>
      </c>
      <c r="K747" s="58" t="s">
        <v>531</v>
      </c>
      <c r="L747" s="280">
        <f t="shared" ca="1" si="160"/>
        <v>0</v>
      </c>
      <c r="M747" s="58" t="str">
        <f t="shared" ca="1" si="161"/>
        <v>…</v>
      </c>
      <c r="Q747" s="58" t="s">
        <v>3712</v>
      </c>
    </row>
    <row r="748" spans="1:17" ht="12.75" customHeight="1">
      <c r="A748" s="277" t="s">
        <v>1318</v>
      </c>
      <c r="B748" s="277" t="s">
        <v>383</v>
      </c>
      <c r="C748" s="277" t="s">
        <v>384</v>
      </c>
      <c r="D748" s="58" t="str">
        <f t="shared" si="162"/>
        <v>Latvia</v>
      </c>
      <c r="E748" s="58">
        <f t="shared" si="155"/>
        <v>2015</v>
      </c>
      <c r="F748" s="263" t="s">
        <v>2304</v>
      </c>
      <c r="G748" s="263" t="s">
        <v>756</v>
      </c>
      <c r="H748" s="58" t="s">
        <v>530</v>
      </c>
      <c r="I748" s="58" t="s">
        <v>1322</v>
      </c>
      <c r="J748" s="284" t="s">
        <v>1395</v>
      </c>
      <c r="K748" s="58" t="s">
        <v>531</v>
      </c>
      <c r="L748" s="280">
        <f ca="1">IF(ISNUMBER(INDIRECT("'"&amp;A748&amp;"'!"&amp;B748)),INDIRECT("'"&amp;A748&amp;"'!"&amp;B748),"…")</f>
        <v>0</v>
      </c>
      <c r="M748" s="58" t="str">
        <f ca="1">IF(OR(INDIRECT("'"&amp;A748&amp;"'!"&amp;C748)="A",INDIRECT("'"&amp;A748&amp;"'!"&amp;C748)="B",INDIRECT("'"&amp;A748&amp;"'!"&amp;C748)="C",INDIRECT("'"&amp;A748&amp;"'!"&amp;C748)="D",INDIRECT("'"&amp;A748&amp;"'!"&amp;C748)="O"),
INDIRECT("'"&amp;A748&amp;"'!"&amp;C748),"…")</f>
        <v>…</v>
      </c>
      <c r="N748" s="284"/>
      <c r="Q748" s="263" t="s">
        <v>1396</v>
      </c>
    </row>
    <row r="749" spans="1:17" ht="12.75" customHeight="1">
      <c r="A749" s="277" t="s">
        <v>1318</v>
      </c>
      <c r="B749" s="277" t="s">
        <v>385</v>
      </c>
      <c r="C749" s="277" t="s">
        <v>386</v>
      </c>
      <c r="D749" s="58" t="str">
        <f t="shared" si="162"/>
        <v>Latvia</v>
      </c>
      <c r="E749" s="58">
        <f t="shared" si="155"/>
        <v>2015</v>
      </c>
      <c r="F749" s="263" t="s">
        <v>1823</v>
      </c>
      <c r="G749" s="263" t="s">
        <v>756</v>
      </c>
      <c r="H749" s="58" t="s">
        <v>530</v>
      </c>
      <c r="I749" s="58" t="s">
        <v>1397</v>
      </c>
      <c r="J749" s="284" t="s">
        <v>1395</v>
      </c>
      <c r="K749" s="58" t="s">
        <v>531</v>
      </c>
      <c r="L749" s="280">
        <f ca="1">IF(ISNUMBER(INDIRECT("'"&amp;A749&amp;"'!"&amp;B749)),INDIRECT("'"&amp;A749&amp;"'!"&amp;B749),"…")</f>
        <v>2523.1758986977138</v>
      </c>
      <c r="M749" s="58" t="str">
        <f ca="1">IF(OR(INDIRECT("'"&amp;A749&amp;"'!"&amp;C749)="A",INDIRECT("'"&amp;A749&amp;"'!"&amp;C749)="B",INDIRECT("'"&amp;A749&amp;"'!"&amp;C749)="C",INDIRECT("'"&amp;A749&amp;"'!"&amp;C749)="D",INDIRECT("'"&amp;A749&amp;"'!"&amp;C749)="O"),
INDIRECT("'"&amp;A749&amp;"'!"&amp;C749),"…")</f>
        <v>…</v>
      </c>
      <c r="N749" s="284"/>
      <c r="Q749" s="263" t="s">
        <v>1398</v>
      </c>
    </row>
    <row r="750" spans="1:17" ht="12.75" customHeight="1">
      <c r="A750" s="277" t="s">
        <v>1318</v>
      </c>
      <c r="B750" s="277" t="s">
        <v>387</v>
      </c>
      <c r="C750" s="277" t="s">
        <v>388</v>
      </c>
      <c r="D750" s="58" t="str">
        <f t="shared" si="162"/>
        <v>Latvia</v>
      </c>
      <c r="E750" s="58">
        <f t="shared" si="155"/>
        <v>2015</v>
      </c>
      <c r="F750" s="263" t="s">
        <v>2328</v>
      </c>
      <c r="G750" s="263" t="s">
        <v>756</v>
      </c>
      <c r="H750" s="58" t="s">
        <v>530</v>
      </c>
      <c r="I750" s="58" t="s">
        <v>1397</v>
      </c>
      <c r="J750" s="284" t="s">
        <v>1395</v>
      </c>
      <c r="K750" s="58" t="s">
        <v>531</v>
      </c>
      <c r="L750" s="280">
        <f t="shared" ref="L750:L789" ca="1" si="163">IF(ISNUMBER(INDIRECT("'"&amp;A750&amp;"'!"&amp;B750)),INDIRECT("'"&amp;A750&amp;"'!"&amp;B750),"…")</f>
        <v>0</v>
      </c>
      <c r="M750" s="58" t="str">
        <f t="shared" ref="M750:M789" ca="1" si="164">IF(OR(INDIRECT("'"&amp;A750&amp;"'!"&amp;C750)="A",INDIRECT("'"&amp;A750&amp;"'!"&amp;C750)="B",INDIRECT("'"&amp;A750&amp;"'!"&amp;C750)="C",INDIRECT("'"&amp;A750&amp;"'!"&amp;C750)="D",INDIRECT("'"&amp;A750&amp;"'!"&amp;C750)="O"),
INDIRECT("'"&amp;A750&amp;"'!"&amp;C750),"…")</f>
        <v>…</v>
      </c>
      <c r="N750" s="284"/>
      <c r="Q750" s="263" t="s">
        <v>1398</v>
      </c>
    </row>
    <row r="751" spans="1:17" ht="12.75" customHeight="1">
      <c r="A751" s="277" t="s">
        <v>1318</v>
      </c>
      <c r="B751" s="277" t="s">
        <v>389</v>
      </c>
      <c r="C751" s="277" t="s">
        <v>390</v>
      </c>
      <c r="D751" s="58" t="str">
        <f t="shared" si="162"/>
        <v>Latvia</v>
      </c>
      <c r="E751" s="58">
        <f t="shared" si="155"/>
        <v>2015</v>
      </c>
      <c r="F751" s="263" t="s">
        <v>1824</v>
      </c>
      <c r="G751" s="263" t="s">
        <v>756</v>
      </c>
      <c r="H751" s="58" t="s">
        <v>530</v>
      </c>
      <c r="I751" s="58" t="s">
        <v>1397</v>
      </c>
      <c r="J751" s="284" t="s">
        <v>1395</v>
      </c>
      <c r="K751" s="58" t="s">
        <v>531</v>
      </c>
      <c r="L751" s="280">
        <f t="shared" ca="1" si="163"/>
        <v>0</v>
      </c>
      <c r="M751" s="58" t="str">
        <f t="shared" ca="1" si="164"/>
        <v>…</v>
      </c>
      <c r="N751" s="284"/>
      <c r="Q751" s="263" t="s">
        <v>1398</v>
      </c>
    </row>
    <row r="752" spans="1:17" ht="12.75" customHeight="1">
      <c r="A752" s="277" t="s">
        <v>1318</v>
      </c>
      <c r="B752" s="277" t="s">
        <v>2101</v>
      </c>
      <c r="C752" s="277" t="s">
        <v>1969</v>
      </c>
      <c r="D752" s="58" t="str">
        <f t="shared" si="162"/>
        <v>Latvia</v>
      </c>
      <c r="E752" s="58">
        <f t="shared" si="155"/>
        <v>2015</v>
      </c>
      <c r="F752" s="263" t="s">
        <v>1399</v>
      </c>
      <c r="G752" s="263" t="s">
        <v>756</v>
      </c>
      <c r="H752" s="58" t="s">
        <v>530</v>
      </c>
      <c r="J752" s="284" t="s">
        <v>1395</v>
      </c>
      <c r="K752" s="58" t="s">
        <v>531</v>
      </c>
      <c r="L752" s="280">
        <f t="shared" ca="1" si="163"/>
        <v>0</v>
      </c>
      <c r="M752" s="58" t="str">
        <f t="shared" ca="1" si="164"/>
        <v>…</v>
      </c>
      <c r="N752" s="284"/>
      <c r="Q752" s="263" t="s">
        <v>1400</v>
      </c>
    </row>
    <row r="753" spans="1:17">
      <c r="A753" s="277" t="s">
        <v>1318</v>
      </c>
      <c r="B753" s="277" t="s">
        <v>3831</v>
      </c>
      <c r="C753" s="277" t="s">
        <v>3839</v>
      </c>
      <c r="D753" s="58" t="str">
        <f t="shared" si="162"/>
        <v>Latvia</v>
      </c>
      <c r="E753" s="58">
        <f t="shared" si="155"/>
        <v>2015</v>
      </c>
      <c r="F753" s="263" t="s">
        <v>1401</v>
      </c>
      <c r="G753" s="263" t="s">
        <v>610</v>
      </c>
      <c r="H753" s="58" t="s">
        <v>530</v>
      </c>
      <c r="I753" s="58" t="s">
        <v>611</v>
      </c>
      <c r="J753" s="284" t="s">
        <v>1395</v>
      </c>
      <c r="K753" s="58" t="s">
        <v>531</v>
      </c>
      <c r="L753" s="280">
        <f t="shared" ca="1" si="163"/>
        <v>39.522294904879075</v>
      </c>
      <c r="M753" s="58" t="str">
        <f t="shared" ca="1" si="164"/>
        <v>…</v>
      </c>
      <c r="N753" s="284"/>
      <c r="Q753" s="263" t="s">
        <v>1402</v>
      </c>
    </row>
    <row r="754" spans="1:17" ht="12.75" customHeight="1">
      <c r="A754" s="277" t="s">
        <v>1318</v>
      </c>
      <c r="B754" s="277" t="s">
        <v>1669</v>
      </c>
      <c r="C754" s="277" t="s">
        <v>1733</v>
      </c>
      <c r="D754" s="58" t="str">
        <f t="shared" si="162"/>
        <v>Latvia</v>
      </c>
      <c r="E754" s="58">
        <f t="shared" si="155"/>
        <v>2015</v>
      </c>
      <c r="F754" s="263" t="s">
        <v>1403</v>
      </c>
      <c r="G754" s="263" t="s">
        <v>623</v>
      </c>
      <c r="H754" s="58" t="s">
        <v>530</v>
      </c>
      <c r="I754" s="58" t="s">
        <v>611</v>
      </c>
      <c r="J754" s="284" t="s">
        <v>1395</v>
      </c>
      <c r="K754" s="58" t="s">
        <v>531</v>
      </c>
      <c r="L754" s="280">
        <f t="shared" ca="1" si="163"/>
        <v>0</v>
      </c>
      <c r="M754" s="58" t="str">
        <f t="shared" ca="1" si="164"/>
        <v>…</v>
      </c>
      <c r="N754" s="284"/>
      <c r="Q754" s="263" t="s">
        <v>1404</v>
      </c>
    </row>
    <row r="755" spans="1:17" ht="12.75" customHeight="1">
      <c r="A755" s="277" t="s">
        <v>1318</v>
      </c>
      <c r="B755" s="277" t="s">
        <v>391</v>
      </c>
      <c r="C755" s="277" t="s">
        <v>392</v>
      </c>
      <c r="D755" s="58" t="str">
        <f t="shared" si="162"/>
        <v>Latvia</v>
      </c>
      <c r="E755" s="58">
        <f t="shared" si="155"/>
        <v>2015</v>
      </c>
      <c r="F755" s="263" t="s">
        <v>1405</v>
      </c>
      <c r="G755" s="263" t="s">
        <v>635</v>
      </c>
      <c r="H755" s="58" t="s">
        <v>530</v>
      </c>
      <c r="I755" s="58" t="s">
        <v>611</v>
      </c>
      <c r="J755" s="284" t="s">
        <v>1395</v>
      </c>
      <c r="K755" s="58" t="s">
        <v>531</v>
      </c>
      <c r="L755" s="280">
        <f t="shared" ca="1" si="163"/>
        <v>0</v>
      </c>
      <c r="M755" s="58" t="str">
        <f t="shared" ca="1" si="164"/>
        <v>…</v>
      </c>
      <c r="N755" s="284"/>
      <c r="Q755" s="263" t="s">
        <v>1406</v>
      </c>
    </row>
    <row r="756" spans="1:17" ht="12.75" customHeight="1">
      <c r="A756" s="277" t="s">
        <v>1318</v>
      </c>
      <c r="B756" s="277" t="s">
        <v>3832</v>
      </c>
      <c r="C756" s="277" t="s">
        <v>2440</v>
      </c>
      <c r="D756" s="58" t="str">
        <f t="shared" si="162"/>
        <v>Latvia</v>
      </c>
      <c r="E756" s="58">
        <f t="shared" si="155"/>
        <v>2015</v>
      </c>
      <c r="F756" s="263" t="s">
        <v>1409</v>
      </c>
      <c r="G756" s="263" t="s">
        <v>775</v>
      </c>
      <c r="H756" s="58" t="s">
        <v>530</v>
      </c>
      <c r="I756" s="58" t="s">
        <v>611</v>
      </c>
      <c r="J756" s="284" t="s">
        <v>1395</v>
      </c>
      <c r="K756" s="58" t="s">
        <v>531</v>
      </c>
      <c r="L756" s="280">
        <f t="shared" ca="1" si="163"/>
        <v>0</v>
      </c>
      <c r="M756" s="58" t="str">
        <f t="shared" ca="1" si="164"/>
        <v>…</v>
      </c>
      <c r="N756" s="284"/>
      <c r="Q756" s="263" t="s">
        <v>1410</v>
      </c>
    </row>
    <row r="757" spans="1:17" ht="12.75" customHeight="1">
      <c r="A757" s="277" t="s">
        <v>1318</v>
      </c>
      <c r="B757" s="277" t="s">
        <v>1670</v>
      </c>
      <c r="C757" s="277" t="s">
        <v>1734</v>
      </c>
      <c r="D757" s="58" t="str">
        <f t="shared" si="162"/>
        <v>Latvia</v>
      </c>
      <c r="E757" s="58">
        <f t="shared" si="155"/>
        <v>2015</v>
      </c>
      <c r="F757" s="263" t="s">
        <v>1412</v>
      </c>
      <c r="G757" s="263" t="s">
        <v>648</v>
      </c>
      <c r="H757" s="58" t="s">
        <v>530</v>
      </c>
      <c r="I757" s="58" t="s">
        <v>611</v>
      </c>
      <c r="J757" s="284" t="s">
        <v>1395</v>
      </c>
      <c r="K757" s="58" t="s">
        <v>531</v>
      </c>
      <c r="L757" s="280">
        <f t="shared" ca="1" si="163"/>
        <v>0</v>
      </c>
      <c r="M757" s="58" t="str">
        <f t="shared" ca="1" si="164"/>
        <v>…</v>
      </c>
      <c r="N757" s="284"/>
      <c r="Q757" s="263" t="s">
        <v>1413</v>
      </c>
    </row>
    <row r="758" spans="1:17" ht="12.75" customHeight="1">
      <c r="A758" s="277" t="s">
        <v>1318</v>
      </c>
      <c r="B758" s="277" t="s">
        <v>2102</v>
      </c>
      <c r="C758" s="277" t="s">
        <v>1970</v>
      </c>
      <c r="D758" s="58" t="str">
        <f t="shared" si="162"/>
        <v>Latvia</v>
      </c>
      <c r="E758" s="58">
        <f t="shared" si="155"/>
        <v>2015</v>
      </c>
      <c r="F758" s="263" t="s">
        <v>1415</v>
      </c>
      <c r="G758" s="263" t="s">
        <v>653</v>
      </c>
      <c r="H758" s="58" t="s">
        <v>530</v>
      </c>
      <c r="I758" s="58" t="s">
        <v>611</v>
      </c>
      <c r="J758" s="284" t="s">
        <v>1395</v>
      </c>
      <c r="K758" s="58" t="s">
        <v>531</v>
      </c>
      <c r="L758" s="280">
        <f t="shared" ca="1" si="163"/>
        <v>0</v>
      </c>
      <c r="M758" s="58" t="str">
        <f t="shared" ca="1" si="164"/>
        <v>…</v>
      </c>
      <c r="N758" s="284"/>
      <c r="Q758" s="263" t="s">
        <v>1416</v>
      </c>
    </row>
    <row r="759" spans="1:17" ht="12.75" customHeight="1">
      <c r="A759" s="277" t="s">
        <v>1318</v>
      </c>
      <c r="B759" s="277" t="s">
        <v>3833</v>
      </c>
      <c r="C759" s="277" t="s">
        <v>393</v>
      </c>
      <c r="D759" s="58" t="str">
        <f t="shared" si="162"/>
        <v>Latvia</v>
      </c>
      <c r="E759" s="58">
        <f t="shared" si="155"/>
        <v>2015</v>
      </c>
      <c r="F759" s="263" t="s">
        <v>1418</v>
      </c>
      <c r="G759" s="263" t="s">
        <v>859</v>
      </c>
      <c r="H759" s="58" t="s">
        <v>530</v>
      </c>
      <c r="I759" s="58" t="s">
        <v>611</v>
      </c>
      <c r="J759" s="284" t="s">
        <v>1395</v>
      </c>
      <c r="K759" s="58" t="s">
        <v>531</v>
      </c>
      <c r="L759" s="280">
        <f t="shared" ca="1" si="163"/>
        <v>0</v>
      </c>
      <c r="M759" s="58" t="str">
        <f t="shared" ca="1" si="164"/>
        <v>…</v>
      </c>
      <c r="N759" s="284"/>
      <c r="Q759" s="263" t="s">
        <v>1602</v>
      </c>
    </row>
    <row r="760" spans="1:17" ht="12.75" customHeight="1">
      <c r="A760" s="277" t="s">
        <v>1318</v>
      </c>
      <c r="B760" s="277" t="s">
        <v>394</v>
      </c>
      <c r="C760" s="277" t="s">
        <v>395</v>
      </c>
      <c r="D760" s="58" t="str">
        <f t="shared" si="162"/>
        <v>Latvia</v>
      </c>
      <c r="E760" s="58">
        <f t="shared" si="155"/>
        <v>2015</v>
      </c>
      <c r="F760" s="263" t="s">
        <v>1419</v>
      </c>
      <c r="G760" s="263" t="s">
        <v>703</v>
      </c>
      <c r="H760" s="58" t="s">
        <v>530</v>
      </c>
      <c r="J760" s="284" t="s">
        <v>1395</v>
      </c>
      <c r="K760" s="58" t="s">
        <v>531</v>
      </c>
      <c r="L760" s="280">
        <f t="shared" ca="1" si="163"/>
        <v>0</v>
      </c>
      <c r="M760" s="58" t="str">
        <f t="shared" ca="1" si="164"/>
        <v>…</v>
      </c>
      <c r="N760" s="284"/>
      <c r="Q760" s="263" t="s">
        <v>1420</v>
      </c>
    </row>
    <row r="761" spans="1:17" ht="12.75" customHeight="1">
      <c r="A761" s="277" t="s">
        <v>1318</v>
      </c>
      <c r="B761" s="277" t="s">
        <v>2103</v>
      </c>
      <c r="C761" s="277" t="s">
        <v>1971</v>
      </c>
      <c r="D761" s="58" t="str">
        <f t="shared" si="162"/>
        <v>Latvia</v>
      </c>
      <c r="E761" s="58">
        <f t="shared" si="155"/>
        <v>2015</v>
      </c>
      <c r="F761" s="263" t="s">
        <v>1421</v>
      </c>
      <c r="G761" s="263" t="s">
        <v>710</v>
      </c>
      <c r="H761" s="58" t="s">
        <v>530</v>
      </c>
      <c r="J761" s="284" t="s">
        <v>1395</v>
      </c>
      <c r="K761" s="58" t="s">
        <v>531</v>
      </c>
      <c r="L761" s="280">
        <f t="shared" ca="1" si="163"/>
        <v>21.583200000000005</v>
      </c>
      <c r="M761" s="58" t="str">
        <f t="shared" ca="1" si="164"/>
        <v>…</v>
      </c>
      <c r="N761" s="284"/>
      <c r="Q761" s="263" t="s">
        <v>1422</v>
      </c>
    </row>
    <row r="762" spans="1:17" ht="12.75" customHeight="1">
      <c r="A762" s="277" t="s">
        <v>1318</v>
      </c>
      <c r="B762" s="277" t="s">
        <v>396</v>
      </c>
      <c r="C762" s="277" t="s">
        <v>397</v>
      </c>
      <c r="D762" s="58" t="str">
        <f t="shared" si="162"/>
        <v>Latvia</v>
      </c>
      <c r="E762" s="58">
        <f t="shared" si="155"/>
        <v>2015</v>
      </c>
      <c r="F762" s="263" t="s">
        <v>3275</v>
      </c>
      <c r="G762" s="263" t="s">
        <v>3276</v>
      </c>
      <c r="H762" s="58" t="s">
        <v>530</v>
      </c>
      <c r="J762" s="284" t="s">
        <v>1395</v>
      </c>
      <c r="K762" s="58" t="s">
        <v>531</v>
      </c>
      <c r="L762" s="280">
        <f t="shared" ca="1" si="163"/>
        <v>0</v>
      </c>
      <c r="M762" s="58" t="str">
        <f t="shared" ca="1" si="164"/>
        <v>…</v>
      </c>
      <c r="N762" s="263"/>
      <c r="Q762" s="263" t="s">
        <v>3298</v>
      </c>
    </row>
    <row r="763" spans="1:17" ht="12.75" customHeight="1">
      <c r="A763" s="277" t="s">
        <v>1318</v>
      </c>
      <c r="B763" s="277" t="s">
        <v>2104</v>
      </c>
      <c r="C763" s="277" t="s">
        <v>1972</v>
      </c>
      <c r="D763" s="58" t="str">
        <f t="shared" si="162"/>
        <v>Latvia</v>
      </c>
      <c r="E763" s="58">
        <f t="shared" si="155"/>
        <v>2015</v>
      </c>
      <c r="F763" s="263" t="s">
        <v>1428</v>
      </c>
      <c r="G763" s="263" t="s">
        <v>1111</v>
      </c>
      <c r="H763" s="58" t="s">
        <v>530</v>
      </c>
      <c r="J763" s="284" t="s">
        <v>1395</v>
      </c>
      <c r="K763" s="58" t="s">
        <v>531</v>
      </c>
      <c r="L763" s="280">
        <f t="shared" ca="1" si="163"/>
        <v>0</v>
      </c>
      <c r="M763" s="58" t="str">
        <f t="shared" ca="1" si="164"/>
        <v>…</v>
      </c>
      <c r="N763" s="284"/>
      <c r="Q763" s="263" t="s">
        <v>1429</v>
      </c>
    </row>
    <row r="764" spans="1:17" ht="12.75" customHeight="1">
      <c r="A764" s="277" t="s">
        <v>1318</v>
      </c>
      <c r="B764" s="277" t="s">
        <v>3834</v>
      </c>
      <c r="C764" s="277" t="s">
        <v>3840</v>
      </c>
      <c r="D764" s="58" t="str">
        <f t="shared" si="162"/>
        <v>Latvia</v>
      </c>
      <c r="E764" s="58">
        <f t="shared" si="155"/>
        <v>2015</v>
      </c>
      <c r="F764" s="263" t="s">
        <v>1430</v>
      </c>
      <c r="G764" s="263" t="s">
        <v>735</v>
      </c>
      <c r="H764" s="58" t="s">
        <v>530</v>
      </c>
      <c r="J764" s="284" t="s">
        <v>1395</v>
      </c>
      <c r="K764" s="58" t="s">
        <v>531</v>
      </c>
      <c r="L764" s="280">
        <f t="shared" ca="1" si="163"/>
        <v>0</v>
      </c>
      <c r="M764" s="58" t="str">
        <f t="shared" ca="1" si="164"/>
        <v>…</v>
      </c>
      <c r="N764" s="284"/>
      <c r="Q764" s="263" t="s">
        <v>1431</v>
      </c>
    </row>
    <row r="765" spans="1:17" ht="12.75" customHeight="1">
      <c r="A765" s="277" t="s">
        <v>1318</v>
      </c>
      <c r="B765" s="277" t="s">
        <v>3835</v>
      </c>
      <c r="C765" s="277" t="s">
        <v>3841</v>
      </c>
      <c r="D765" s="58" t="str">
        <f t="shared" si="162"/>
        <v>Latvia</v>
      </c>
      <c r="E765" s="58">
        <f t="shared" si="155"/>
        <v>2015</v>
      </c>
      <c r="F765" s="263" t="s">
        <v>1435</v>
      </c>
      <c r="G765" s="263" t="s">
        <v>667</v>
      </c>
      <c r="H765" s="58" t="s">
        <v>530</v>
      </c>
      <c r="I765" s="58" t="s">
        <v>557</v>
      </c>
      <c r="J765" s="284" t="s">
        <v>1395</v>
      </c>
      <c r="K765" s="58" t="s">
        <v>531</v>
      </c>
      <c r="L765" s="280">
        <f t="shared" ca="1" si="163"/>
        <v>0</v>
      </c>
      <c r="M765" s="58" t="str">
        <f t="shared" ca="1" si="164"/>
        <v>…</v>
      </c>
      <c r="N765" s="284"/>
      <c r="Q765" s="263" t="s">
        <v>1436</v>
      </c>
    </row>
    <row r="766" spans="1:17" ht="12.75" customHeight="1">
      <c r="A766" s="277" t="s">
        <v>1318</v>
      </c>
      <c r="B766" s="277" t="s">
        <v>3836</v>
      </c>
      <c r="C766" s="277" t="s">
        <v>3842</v>
      </c>
      <c r="D766" s="58" t="str">
        <f t="shared" si="162"/>
        <v>Latvia</v>
      </c>
      <c r="E766" s="58">
        <f t="shared" si="155"/>
        <v>2015</v>
      </c>
      <c r="F766" s="263" t="s">
        <v>1437</v>
      </c>
      <c r="G766" s="263" t="s">
        <v>677</v>
      </c>
      <c r="H766" s="58" t="s">
        <v>530</v>
      </c>
      <c r="I766" s="58" t="s">
        <v>557</v>
      </c>
      <c r="J766" s="284" t="s">
        <v>1395</v>
      </c>
      <c r="K766" s="58" t="s">
        <v>531</v>
      </c>
      <c r="L766" s="280">
        <f t="shared" ca="1" si="163"/>
        <v>0</v>
      </c>
      <c r="M766" s="58" t="str">
        <f t="shared" ca="1" si="164"/>
        <v>…</v>
      </c>
      <c r="N766" s="284"/>
      <c r="Q766" s="263" t="s">
        <v>1438</v>
      </c>
    </row>
    <row r="767" spans="1:17" ht="12.75" customHeight="1">
      <c r="A767" s="277" t="s">
        <v>1318</v>
      </c>
      <c r="B767" s="277" t="s">
        <v>3837</v>
      </c>
      <c r="C767" s="277" t="s">
        <v>3843</v>
      </c>
      <c r="D767" s="58" t="str">
        <f t="shared" si="162"/>
        <v>Latvia</v>
      </c>
      <c r="E767" s="58">
        <f t="shared" si="155"/>
        <v>2015</v>
      </c>
      <c r="F767" s="263" t="s">
        <v>1441</v>
      </c>
      <c r="G767" s="263" t="s">
        <v>782</v>
      </c>
      <c r="H767" s="58" t="s">
        <v>530</v>
      </c>
      <c r="I767" s="58" t="s">
        <v>557</v>
      </c>
      <c r="J767" s="284" t="s">
        <v>1395</v>
      </c>
      <c r="K767" s="58" t="s">
        <v>531</v>
      </c>
      <c r="L767" s="280">
        <f t="shared" ca="1" si="163"/>
        <v>0</v>
      </c>
      <c r="M767" s="58" t="str">
        <f t="shared" ca="1" si="164"/>
        <v>…</v>
      </c>
      <c r="N767" s="284"/>
      <c r="Q767" s="263" t="s">
        <v>1442</v>
      </c>
    </row>
    <row r="768" spans="1:17" ht="12.75" customHeight="1">
      <c r="A768" s="277" t="s">
        <v>1318</v>
      </c>
      <c r="B768" s="277" t="s">
        <v>3838</v>
      </c>
      <c r="C768" s="277" t="s">
        <v>3844</v>
      </c>
      <c r="D768" s="58" t="str">
        <f t="shared" si="162"/>
        <v>Latvia</v>
      </c>
      <c r="E768" s="58">
        <f t="shared" si="155"/>
        <v>2015</v>
      </c>
      <c r="F768" s="263" t="s">
        <v>1445</v>
      </c>
      <c r="G768" s="263" t="s">
        <v>1446</v>
      </c>
      <c r="H768" s="58" t="s">
        <v>530</v>
      </c>
      <c r="J768" s="284" t="s">
        <v>1395</v>
      </c>
      <c r="K768" s="58" t="s">
        <v>531</v>
      </c>
      <c r="L768" s="280">
        <f t="shared" ca="1" si="163"/>
        <v>0</v>
      </c>
      <c r="M768" s="58" t="str">
        <f t="shared" ca="1" si="164"/>
        <v>…</v>
      </c>
      <c r="N768" s="284"/>
      <c r="Q768" s="263" t="s">
        <v>1609</v>
      </c>
    </row>
    <row r="769" spans="1:17" ht="12.75" customHeight="1">
      <c r="A769" s="277" t="s">
        <v>1318</v>
      </c>
      <c r="B769" s="277" t="s">
        <v>3845</v>
      </c>
      <c r="C769" s="277" t="s">
        <v>1761</v>
      </c>
      <c r="D769" s="58" t="str">
        <f t="shared" si="162"/>
        <v>Latvia</v>
      </c>
      <c r="E769" s="58">
        <f t="shared" si="155"/>
        <v>2015</v>
      </c>
      <c r="F769" s="263" t="s">
        <v>2311</v>
      </c>
      <c r="G769" s="263" t="s">
        <v>756</v>
      </c>
      <c r="H769" s="58" t="s">
        <v>530</v>
      </c>
      <c r="I769" s="58" t="s">
        <v>1322</v>
      </c>
      <c r="J769" s="284" t="s">
        <v>972</v>
      </c>
      <c r="K769" s="58" t="s">
        <v>531</v>
      </c>
      <c r="L769" s="280">
        <f t="shared" ca="1" si="163"/>
        <v>0</v>
      </c>
      <c r="M769" s="58" t="str">
        <f t="shared" ca="1" si="164"/>
        <v>…</v>
      </c>
      <c r="Q769" s="263" t="s">
        <v>2548</v>
      </c>
    </row>
    <row r="770" spans="1:17" ht="12.75" customHeight="1">
      <c r="A770" s="277" t="s">
        <v>1318</v>
      </c>
      <c r="B770" s="277" t="s">
        <v>3846</v>
      </c>
      <c r="C770" s="277" t="s">
        <v>1762</v>
      </c>
      <c r="D770" s="58" t="str">
        <f t="shared" si="162"/>
        <v>Latvia</v>
      </c>
      <c r="E770" s="58">
        <f t="shared" si="155"/>
        <v>2015</v>
      </c>
      <c r="F770" s="263" t="s">
        <v>1887</v>
      </c>
      <c r="G770" s="263" t="s">
        <v>756</v>
      </c>
      <c r="H770" s="58" t="s">
        <v>530</v>
      </c>
      <c r="I770" s="58" t="s">
        <v>1322</v>
      </c>
      <c r="J770" s="284" t="s">
        <v>972</v>
      </c>
      <c r="K770" s="58" t="s">
        <v>531</v>
      </c>
      <c r="L770" s="280">
        <f t="shared" ca="1" si="163"/>
        <v>0</v>
      </c>
      <c r="M770" s="58" t="str">
        <f t="shared" ca="1" si="164"/>
        <v>…</v>
      </c>
      <c r="Q770" s="263" t="s">
        <v>2549</v>
      </c>
    </row>
    <row r="771" spans="1:17" ht="12.75" customHeight="1">
      <c r="A771" s="277" t="s">
        <v>1318</v>
      </c>
      <c r="B771" s="277" t="s">
        <v>3847</v>
      </c>
      <c r="C771" s="277" t="s">
        <v>1763</v>
      </c>
      <c r="D771" s="58" t="str">
        <f t="shared" si="162"/>
        <v>Latvia</v>
      </c>
      <c r="E771" s="58">
        <f t="shared" si="155"/>
        <v>2015</v>
      </c>
      <c r="F771" s="263" t="s">
        <v>2335</v>
      </c>
      <c r="G771" s="263" t="s">
        <v>756</v>
      </c>
      <c r="H771" s="58" t="s">
        <v>530</v>
      </c>
      <c r="I771" s="58" t="s">
        <v>1397</v>
      </c>
      <c r="J771" s="284" t="s">
        <v>972</v>
      </c>
      <c r="K771" s="58" t="s">
        <v>531</v>
      </c>
      <c r="L771" s="280">
        <f t="shared" ca="1" si="163"/>
        <v>0</v>
      </c>
      <c r="M771" s="58" t="str">
        <f t="shared" ca="1" si="164"/>
        <v>…</v>
      </c>
      <c r="Q771" s="263" t="s">
        <v>2550</v>
      </c>
    </row>
    <row r="772" spans="1:17" ht="12.75" customHeight="1">
      <c r="A772" s="277" t="s">
        <v>1318</v>
      </c>
      <c r="B772" s="277" t="s">
        <v>3848</v>
      </c>
      <c r="C772" s="277" t="s">
        <v>1764</v>
      </c>
      <c r="D772" s="58" t="str">
        <f t="shared" si="162"/>
        <v>Latvia</v>
      </c>
      <c r="E772" s="58">
        <f t="shared" si="155"/>
        <v>2015</v>
      </c>
      <c r="F772" s="263" t="s">
        <v>1888</v>
      </c>
      <c r="G772" s="263" t="s">
        <v>756</v>
      </c>
      <c r="H772" s="58" t="s">
        <v>530</v>
      </c>
      <c r="I772" s="58" t="s">
        <v>1397</v>
      </c>
      <c r="J772" s="284" t="s">
        <v>972</v>
      </c>
      <c r="K772" s="58" t="s">
        <v>531</v>
      </c>
      <c r="L772" s="280">
        <f t="shared" ca="1" si="163"/>
        <v>0</v>
      </c>
      <c r="M772" s="58" t="str">
        <f t="shared" ca="1" si="164"/>
        <v>…</v>
      </c>
      <c r="Q772" s="263" t="s">
        <v>2551</v>
      </c>
    </row>
    <row r="773" spans="1:17" ht="12.75" customHeight="1">
      <c r="A773" s="277" t="s">
        <v>1318</v>
      </c>
      <c r="B773" s="277" t="s">
        <v>3849</v>
      </c>
      <c r="C773" s="277" t="s">
        <v>2017</v>
      </c>
      <c r="D773" s="58" t="str">
        <f t="shared" si="162"/>
        <v>Latvia</v>
      </c>
      <c r="E773" s="58">
        <f t="shared" si="155"/>
        <v>2015</v>
      </c>
      <c r="F773" s="58" t="s">
        <v>973</v>
      </c>
      <c r="G773" s="263" t="s">
        <v>756</v>
      </c>
      <c r="H773" s="58" t="s">
        <v>530</v>
      </c>
      <c r="J773" s="263" t="s">
        <v>972</v>
      </c>
      <c r="K773" s="58" t="s">
        <v>531</v>
      </c>
      <c r="L773" s="280">
        <f t="shared" ca="1" si="163"/>
        <v>0</v>
      </c>
      <c r="M773" s="58" t="str">
        <f t="shared" ca="1" si="164"/>
        <v>…</v>
      </c>
      <c r="Q773" s="58" t="s">
        <v>3713</v>
      </c>
    </row>
    <row r="774" spans="1:17" ht="12" customHeight="1">
      <c r="A774" s="277" t="s">
        <v>1318</v>
      </c>
      <c r="B774" s="277" t="s">
        <v>3850</v>
      </c>
      <c r="C774" s="277" t="s">
        <v>3866</v>
      </c>
      <c r="D774" s="58" t="str">
        <f t="shared" si="162"/>
        <v>Latvia</v>
      </c>
      <c r="E774" s="58">
        <f t="shared" si="155"/>
        <v>2015</v>
      </c>
      <c r="F774" s="58" t="s">
        <v>974</v>
      </c>
      <c r="G774" s="263" t="s">
        <v>610</v>
      </c>
      <c r="H774" s="58" t="s">
        <v>530</v>
      </c>
      <c r="I774" s="58" t="s">
        <v>611</v>
      </c>
      <c r="J774" s="263" t="s">
        <v>972</v>
      </c>
      <c r="K774" s="58" t="s">
        <v>531</v>
      </c>
      <c r="L774" s="280">
        <f t="shared" ca="1" si="163"/>
        <v>0</v>
      </c>
      <c r="M774" s="58" t="str">
        <f t="shared" ca="1" si="164"/>
        <v>…</v>
      </c>
      <c r="Q774" s="58" t="s">
        <v>3714</v>
      </c>
    </row>
    <row r="775" spans="1:17" ht="12.75" customHeight="1">
      <c r="A775" s="277" t="s">
        <v>1318</v>
      </c>
      <c r="B775" s="277" t="s">
        <v>3851</v>
      </c>
      <c r="C775" s="277" t="s">
        <v>2018</v>
      </c>
      <c r="D775" s="58" t="str">
        <f t="shared" si="162"/>
        <v>Latvia</v>
      </c>
      <c r="E775" s="58">
        <f t="shared" si="155"/>
        <v>2015</v>
      </c>
      <c r="F775" s="58" t="s">
        <v>975</v>
      </c>
      <c r="G775" s="263" t="s">
        <v>623</v>
      </c>
      <c r="H775" s="58" t="s">
        <v>530</v>
      </c>
      <c r="I775" s="58" t="s">
        <v>611</v>
      </c>
      <c r="J775" s="263" t="s">
        <v>972</v>
      </c>
      <c r="K775" s="58" t="s">
        <v>531</v>
      </c>
      <c r="L775" s="280">
        <f t="shared" ca="1" si="163"/>
        <v>0</v>
      </c>
      <c r="M775" s="58" t="str">
        <f t="shared" ca="1" si="164"/>
        <v>…</v>
      </c>
      <c r="Q775" s="58" t="s">
        <v>2562</v>
      </c>
    </row>
    <row r="776" spans="1:17" ht="12.75" customHeight="1">
      <c r="A776" s="277" t="s">
        <v>1318</v>
      </c>
      <c r="B776" s="277" t="s">
        <v>3852</v>
      </c>
      <c r="C776" s="277" t="s">
        <v>1765</v>
      </c>
      <c r="D776" s="58" t="str">
        <f t="shared" si="162"/>
        <v>Latvia</v>
      </c>
      <c r="E776" s="58">
        <f t="shared" si="155"/>
        <v>2015</v>
      </c>
      <c r="F776" s="58" t="s">
        <v>976</v>
      </c>
      <c r="G776" s="263" t="s">
        <v>635</v>
      </c>
      <c r="H776" s="58" t="s">
        <v>530</v>
      </c>
      <c r="I776" s="58" t="s">
        <v>611</v>
      </c>
      <c r="J776" s="263" t="s">
        <v>972</v>
      </c>
      <c r="K776" s="58" t="s">
        <v>531</v>
      </c>
      <c r="L776" s="280">
        <f t="shared" ca="1" si="163"/>
        <v>0</v>
      </c>
      <c r="M776" s="58" t="str">
        <f t="shared" ca="1" si="164"/>
        <v>…</v>
      </c>
      <c r="Q776" s="58" t="s">
        <v>2563</v>
      </c>
    </row>
    <row r="777" spans="1:17" ht="12.75" customHeight="1">
      <c r="A777" s="277" t="s">
        <v>1318</v>
      </c>
      <c r="B777" s="277" t="s">
        <v>3853</v>
      </c>
      <c r="C777" s="277" t="s">
        <v>3867</v>
      </c>
      <c r="D777" s="58" t="str">
        <f t="shared" si="162"/>
        <v>Latvia</v>
      </c>
      <c r="E777" s="58">
        <f t="shared" si="155"/>
        <v>2015</v>
      </c>
      <c r="F777" s="58" t="s">
        <v>977</v>
      </c>
      <c r="G777" s="263" t="s">
        <v>775</v>
      </c>
      <c r="H777" s="58" t="s">
        <v>530</v>
      </c>
      <c r="I777" s="58" t="s">
        <v>611</v>
      </c>
      <c r="J777" s="263" t="s">
        <v>972</v>
      </c>
      <c r="K777" s="58" t="s">
        <v>531</v>
      </c>
      <c r="L777" s="280">
        <f t="shared" ca="1" si="163"/>
        <v>0</v>
      </c>
      <c r="M777" s="58" t="str">
        <f t="shared" ca="1" si="164"/>
        <v>…</v>
      </c>
      <c r="Q777" s="58" t="s">
        <v>2564</v>
      </c>
    </row>
    <row r="778" spans="1:17" ht="12.75" customHeight="1">
      <c r="A778" s="277" t="s">
        <v>1318</v>
      </c>
      <c r="B778" s="277" t="s">
        <v>3854</v>
      </c>
      <c r="C778" s="277" t="s">
        <v>2019</v>
      </c>
      <c r="D778" s="58" t="str">
        <f t="shared" si="162"/>
        <v>Latvia</v>
      </c>
      <c r="E778" s="58">
        <f t="shared" si="155"/>
        <v>2015</v>
      </c>
      <c r="F778" s="58" t="s">
        <v>978</v>
      </c>
      <c r="G778" s="263" t="s">
        <v>648</v>
      </c>
      <c r="H778" s="58" t="s">
        <v>530</v>
      </c>
      <c r="I778" s="58" t="s">
        <v>611</v>
      </c>
      <c r="J778" s="263" t="s">
        <v>972</v>
      </c>
      <c r="K778" s="58" t="s">
        <v>531</v>
      </c>
      <c r="L778" s="280">
        <f t="shared" ca="1" si="163"/>
        <v>0</v>
      </c>
      <c r="M778" s="58" t="str">
        <f t="shared" ca="1" si="164"/>
        <v>…</v>
      </c>
      <c r="Q778" s="58" t="s">
        <v>2565</v>
      </c>
    </row>
    <row r="779" spans="1:17" ht="12.75" customHeight="1">
      <c r="A779" s="277" t="s">
        <v>1318</v>
      </c>
      <c r="B779" s="277" t="s">
        <v>3855</v>
      </c>
      <c r="C779" s="277" t="s">
        <v>2020</v>
      </c>
      <c r="D779" s="58" t="str">
        <f t="shared" si="162"/>
        <v>Latvia</v>
      </c>
      <c r="E779" s="58">
        <f t="shared" si="155"/>
        <v>2015</v>
      </c>
      <c r="F779" s="58" t="s">
        <v>979</v>
      </c>
      <c r="G779" s="263" t="s">
        <v>653</v>
      </c>
      <c r="H779" s="58" t="s">
        <v>530</v>
      </c>
      <c r="I779" s="58" t="s">
        <v>611</v>
      </c>
      <c r="J779" s="263" t="s">
        <v>972</v>
      </c>
      <c r="K779" s="58" t="s">
        <v>531</v>
      </c>
      <c r="L779" s="280">
        <f t="shared" ca="1" si="163"/>
        <v>0</v>
      </c>
      <c r="M779" s="58" t="str">
        <f t="shared" ca="1" si="164"/>
        <v>…</v>
      </c>
      <c r="Q779" s="58" t="s">
        <v>2566</v>
      </c>
    </row>
    <row r="780" spans="1:17" ht="12.75" customHeight="1">
      <c r="A780" s="277" t="s">
        <v>1318</v>
      </c>
      <c r="B780" s="277" t="s">
        <v>3856</v>
      </c>
      <c r="C780" s="277" t="s">
        <v>3868</v>
      </c>
      <c r="D780" s="58" t="str">
        <f t="shared" si="162"/>
        <v>Latvia</v>
      </c>
      <c r="E780" s="58">
        <f t="shared" si="155"/>
        <v>2015</v>
      </c>
      <c r="F780" s="58" t="s">
        <v>980</v>
      </c>
      <c r="G780" s="263" t="s">
        <v>859</v>
      </c>
      <c r="H780" s="58" t="s">
        <v>530</v>
      </c>
      <c r="I780" s="58" t="s">
        <v>611</v>
      </c>
      <c r="J780" s="263" t="s">
        <v>972</v>
      </c>
      <c r="K780" s="58" t="s">
        <v>531</v>
      </c>
      <c r="L780" s="280">
        <f t="shared" ca="1" si="163"/>
        <v>0</v>
      </c>
      <c r="M780" s="58" t="str">
        <f t="shared" ca="1" si="164"/>
        <v>…</v>
      </c>
      <c r="Q780" s="58" t="s">
        <v>2567</v>
      </c>
    </row>
    <row r="781" spans="1:17" ht="12.75" customHeight="1">
      <c r="A781" s="277" t="s">
        <v>1318</v>
      </c>
      <c r="B781" s="277" t="s">
        <v>3857</v>
      </c>
      <c r="C781" s="277" t="s">
        <v>1766</v>
      </c>
      <c r="D781" s="58" t="str">
        <f t="shared" si="162"/>
        <v>Latvia</v>
      </c>
      <c r="E781" s="58">
        <f t="shared" si="155"/>
        <v>2015</v>
      </c>
      <c r="F781" s="58" t="s">
        <v>981</v>
      </c>
      <c r="G781" s="263" t="s">
        <v>703</v>
      </c>
      <c r="H781" s="58" t="s">
        <v>530</v>
      </c>
      <c r="J781" s="263" t="s">
        <v>972</v>
      </c>
      <c r="K781" s="58" t="s">
        <v>531</v>
      </c>
      <c r="L781" s="280">
        <f t="shared" ca="1" si="163"/>
        <v>0</v>
      </c>
      <c r="M781" s="58" t="str">
        <f t="shared" ca="1" si="164"/>
        <v>…</v>
      </c>
      <c r="Q781" s="58" t="s">
        <v>2568</v>
      </c>
    </row>
    <row r="782" spans="1:17" ht="12.75" customHeight="1">
      <c r="A782" s="277" t="s">
        <v>1318</v>
      </c>
      <c r="B782" s="277" t="s">
        <v>3858</v>
      </c>
      <c r="C782" s="277" t="s">
        <v>2021</v>
      </c>
      <c r="D782" s="58" t="str">
        <f t="shared" si="162"/>
        <v>Latvia</v>
      </c>
      <c r="E782" s="58">
        <f t="shared" si="155"/>
        <v>2015</v>
      </c>
      <c r="F782" s="58" t="s">
        <v>982</v>
      </c>
      <c r="G782" s="58" t="s">
        <v>710</v>
      </c>
      <c r="H782" s="58" t="s">
        <v>530</v>
      </c>
      <c r="J782" s="263" t="s">
        <v>972</v>
      </c>
      <c r="K782" s="58" t="s">
        <v>531</v>
      </c>
      <c r="L782" s="280">
        <f t="shared" ca="1" si="163"/>
        <v>0</v>
      </c>
      <c r="M782" s="58" t="str">
        <f t="shared" ca="1" si="164"/>
        <v>…</v>
      </c>
      <c r="Q782" s="58" t="s">
        <v>2569</v>
      </c>
    </row>
    <row r="783" spans="1:17" ht="12.75" customHeight="1">
      <c r="A783" s="277" t="s">
        <v>1318</v>
      </c>
      <c r="B783" s="277" t="s">
        <v>3859</v>
      </c>
      <c r="C783" s="277" t="s">
        <v>1767</v>
      </c>
      <c r="D783" s="58" t="str">
        <f t="shared" si="162"/>
        <v>Latvia</v>
      </c>
      <c r="E783" s="58">
        <f t="shared" si="155"/>
        <v>2015</v>
      </c>
      <c r="F783" s="263" t="s">
        <v>3447</v>
      </c>
      <c r="G783" s="263" t="s">
        <v>3276</v>
      </c>
      <c r="H783" s="58" t="s">
        <v>530</v>
      </c>
      <c r="J783" s="263" t="s">
        <v>972</v>
      </c>
      <c r="K783" s="58" t="s">
        <v>531</v>
      </c>
      <c r="L783" s="280">
        <f t="shared" ca="1" si="163"/>
        <v>0</v>
      </c>
      <c r="M783" s="58" t="str">
        <f t="shared" ca="1" si="164"/>
        <v>…</v>
      </c>
      <c r="Q783" s="263" t="s">
        <v>3715</v>
      </c>
    </row>
    <row r="784" spans="1:17" ht="12.75" customHeight="1">
      <c r="A784" s="277" t="s">
        <v>1318</v>
      </c>
      <c r="B784" s="277" t="s">
        <v>3860</v>
      </c>
      <c r="C784" s="277" t="s">
        <v>2022</v>
      </c>
      <c r="D784" s="58" t="str">
        <f t="shared" si="162"/>
        <v>Latvia</v>
      </c>
      <c r="E784" s="58">
        <f t="shared" si="155"/>
        <v>2015</v>
      </c>
      <c r="F784" s="58" t="s">
        <v>983</v>
      </c>
      <c r="G784" s="263" t="s">
        <v>1111</v>
      </c>
      <c r="H784" s="58" t="s">
        <v>530</v>
      </c>
      <c r="J784" s="263" t="s">
        <v>972</v>
      </c>
      <c r="K784" s="58" t="s">
        <v>531</v>
      </c>
      <c r="L784" s="280">
        <f t="shared" ca="1" si="163"/>
        <v>0</v>
      </c>
      <c r="M784" s="58" t="str">
        <f t="shared" ca="1" si="164"/>
        <v>…</v>
      </c>
      <c r="Q784" s="58" t="s">
        <v>2570</v>
      </c>
    </row>
    <row r="785" spans="1:17">
      <c r="A785" s="277" t="s">
        <v>1318</v>
      </c>
      <c r="B785" s="277" t="s">
        <v>3861</v>
      </c>
      <c r="C785" s="277" t="s">
        <v>3869</v>
      </c>
      <c r="D785" s="58" t="str">
        <f t="shared" si="162"/>
        <v>Latvia</v>
      </c>
      <c r="E785" s="58">
        <f t="shared" si="155"/>
        <v>2015</v>
      </c>
      <c r="F785" s="58" t="s">
        <v>984</v>
      </c>
      <c r="G785" s="58" t="s">
        <v>735</v>
      </c>
      <c r="H785" s="58" t="s">
        <v>530</v>
      </c>
      <c r="J785" s="263" t="s">
        <v>972</v>
      </c>
      <c r="K785" s="58" t="s">
        <v>531</v>
      </c>
      <c r="L785" s="280">
        <f t="shared" ca="1" si="163"/>
        <v>0</v>
      </c>
      <c r="M785" s="58" t="str">
        <f t="shared" ca="1" si="164"/>
        <v>…</v>
      </c>
      <c r="Q785" s="58" t="s">
        <v>2571</v>
      </c>
    </row>
    <row r="786" spans="1:17" ht="12.75" customHeight="1">
      <c r="A786" s="277" t="s">
        <v>1318</v>
      </c>
      <c r="B786" s="277" t="s">
        <v>3862</v>
      </c>
      <c r="C786" s="277" t="s">
        <v>3870</v>
      </c>
      <c r="D786" s="58" t="str">
        <f t="shared" si="162"/>
        <v>Latvia</v>
      </c>
      <c r="E786" s="58">
        <f t="shared" si="155"/>
        <v>2015</v>
      </c>
      <c r="F786" s="58" t="s">
        <v>985</v>
      </c>
      <c r="G786" s="58" t="s">
        <v>667</v>
      </c>
      <c r="H786" s="58" t="s">
        <v>530</v>
      </c>
      <c r="I786" s="263" t="s">
        <v>557</v>
      </c>
      <c r="J786" s="263" t="s">
        <v>972</v>
      </c>
      <c r="K786" s="58" t="s">
        <v>531</v>
      </c>
      <c r="L786" s="280">
        <f t="shared" ca="1" si="163"/>
        <v>0</v>
      </c>
      <c r="M786" s="58" t="str">
        <f t="shared" ca="1" si="164"/>
        <v>…</v>
      </c>
      <c r="Q786" s="58" t="s">
        <v>2572</v>
      </c>
    </row>
    <row r="787" spans="1:17" ht="12.75" customHeight="1">
      <c r="A787" s="277" t="s">
        <v>1318</v>
      </c>
      <c r="B787" s="277" t="s">
        <v>3863</v>
      </c>
      <c r="C787" s="277" t="s">
        <v>3871</v>
      </c>
      <c r="D787" s="58" t="str">
        <f t="shared" si="162"/>
        <v>Latvia</v>
      </c>
      <c r="E787" s="58">
        <f t="shared" si="155"/>
        <v>2015</v>
      </c>
      <c r="F787" s="58" t="s">
        <v>986</v>
      </c>
      <c r="G787" s="263" t="s">
        <v>677</v>
      </c>
      <c r="H787" s="58" t="s">
        <v>530</v>
      </c>
      <c r="I787" s="263" t="s">
        <v>557</v>
      </c>
      <c r="J787" s="263" t="s">
        <v>972</v>
      </c>
      <c r="K787" s="58" t="s">
        <v>531</v>
      </c>
      <c r="L787" s="280">
        <f t="shared" ca="1" si="163"/>
        <v>0</v>
      </c>
      <c r="M787" s="58" t="str">
        <f t="shared" ca="1" si="164"/>
        <v>…</v>
      </c>
      <c r="Q787" s="58" t="s">
        <v>2573</v>
      </c>
    </row>
    <row r="788" spans="1:17" ht="12.75" customHeight="1">
      <c r="A788" s="277" t="s">
        <v>1318</v>
      </c>
      <c r="B788" s="277" t="s">
        <v>3864</v>
      </c>
      <c r="C788" s="277" t="s">
        <v>3872</v>
      </c>
      <c r="D788" s="58" t="str">
        <f t="shared" si="162"/>
        <v>Latvia</v>
      </c>
      <c r="E788" s="58">
        <f t="shared" si="155"/>
        <v>2015</v>
      </c>
      <c r="F788" s="58" t="s">
        <v>987</v>
      </c>
      <c r="G788" s="263" t="s">
        <v>782</v>
      </c>
      <c r="H788" s="58" t="s">
        <v>530</v>
      </c>
      <c r="I788" s="263" t="s">
        <v>557</v>
      </c>
      <c r="J788" s="263" t="s">
        <v>972</v>
      </c>
      <c r="K788" s="58" t="s">
        <v>531</v>
      </c>
      <c r="L788" s="280">
        <f t="shared" ca="1" si="163"/>
        <v>0</v>
      </c>
      <c r="M788" s="58" t="str">
        <f t="shared" ca="1" si="164"/>
        <v>…</v>
      </c>
      <c r="Q788" s="58" t="s">
        <v>2574</v>
      </c>
    </row>
    <row r="789" spans="1:17" ht="12.75" customHeight="1">
      <c r="A789" s="277" t="s">
        <v>1318</v>
      </c>
      <c r="B789" s="277" t="s">
        <v>3865</v>
      </c>
      <c r="C789" s="277" t="s">
        <v>3873</v>
      </c>
      <c r="D789" s="58" t="str">
        <f t="shared" si="162"/>
        <v>Latvia</v>
      </c>
      <c r="E789" s="58">
        <f t="shared" si="155"/>
        <v>2015</v>
      </c>
      <c r="F789" s="58" t="s">
        <v>988</v>
      </c>
      <c r="G789" s="263" t="s">
        <v>690</v>
      </c>
      <c r="H789" s="58" t="s">
        <v>530</v>
      </c>
      <c r="I789" s="58" t="s">
        <v>691</v>
      </c>
      <c r="J789" s="263" t="s">
        <v>972</v>
      </c>
      <c r="K789" s="58" t="s">
        <v>531</v>
      </c>
      <c r="L789" s="280">
        <f t="shared" ca="1" si="163"/>
        <v>0</v>
      </c>
      <c r="M789" s="58" t="str">
        <f t="shared" ca="1" si="164"/>
        <v>…</v>
      </c>
      <c r="Q789" s="58" t="s">
        <v>2575</v>
      </c>
    </row>
    <row r="790" spans="1:17" ht="12.75" customHeight="1">
      <c r="A790" s="277" t="s">
        <v>1318</v>
      </c>
      <c r="B790" s="277" t="s">
        <v>402</v>
      </c>
      <c r="C790" s="277" t="s">
        <v>403</v>
      </c>
      <c r="D790" s="58" t="str">
        <f t="shared" si="162"/>
        <v>Latvia</v>
      </c>
      <c r="E790" s="58">
        <f t="shared" si="155"/>
        <v>2015</v>
      </c>
      <c r="F790" s="263" t="s">
        <v>2312</v>
      </c>
      <c r="G790" s="263" t="s">
        <v>756</v>
      </c>
      <c r="H790" s="58" t="s">
        <v>530</v>
      </c>
      <c r="I790" s="58" t="s">
        <v>1322</v>
      </c>
      <c r="J790" s="284" t="s">
        <v>989</v>
      </c>
      <c r="K790" s="58" t="s">
        <v>531</v>
      </c>
      <c r="L790" s="280">
        <f ca="1">IF(ISNUMBER(INDIRECT("'"&amp;A790&amp;"'!"&amp;B790)),INDIRECT("'"&amp;A790&amp;"'!"&amp;B790),"…")</f>
        <v>0</v>
      </c>
      <c r="M790" s="58" t="str">
        <f ca="1">IF(OR(INDIRECT("'"&amp;A790&amp;"'!"&amp;C790)="A",INDIRECT("'"&amp;A790&amp;"'!"&amp;C790)="B",INDIRECT("'"&amp;A790&amp;"'!"&amp;C790)="C",INDIRECT("'"&amp;A790&amp;"'!"&amp;C790)="D",INDIRECT("'"&amp;A790&amp;"'!"&amp;C790)="O"),
INDIRECT("'"&amp;A790&amp;"'!"&amp;C790),"…")</f>
        <v>…</v>
      </c>
      <c r="Q790" s="263" t="s">
        <v>2558</v>
      </c>
    </row>
    <row r="791" spans="1:17" ht="12.75" customHeight="1">
      <c r="A791" s="277" t="s">
        <v>1318</v>
      </c>
      <c r="B791" s="277" t="s">
        <v>405</v>
      </c>
      <c r="C791" s="277" t="s">
        <v>406</v>
      </c>
      <c r="D791" s="58" t="str">
        <f t="shared" si="162"/>
        <v>Latvia</v>
      </c>
      <c r="E791" s="58">
        <f t="shared" si="155"/>
        <v>2015</v>
      </c>
      <c r="F791" s="263" t="s">
        <v>1901</v>
      </c>
      <c r="G791" s="263" t="s">
        <v>756</v>
      </c>
      <c r="H791" s="58" t="s">
        <v>530</v>
      </c>
      <c r="I791" s="58" t="s">
        <v>1322</v>
      </c>
      <c r="J791" s="284" t="s">
        <v>989</v>
      </c>
      <c r="K791" s="58" t="s">
        <v>531</v>
      </c>
      <c r="L791" s="280">
        <f ca="1">IF(ISNUMBER(INDIRECT("'"&amp;A791&amp;"'!"&amp;B791)),INDIRECT("'"&amp;A791&amp;"'!"&amp;B791),"…")</f>
        <v>908.20620536518038</v>
      </c>
      <c r="M791" s="58" t="str">
        <f t="shared" ref="M791:M810" ca="1" si="165">IF(OR(INDIRECT("'"&amp;A791&amp;"'!"&amp;C791)="A",INDIRECT("'"&amp;A791&amp;"'!"&amp;C791)="B",INDIRECT("'"&amp;A791&amp;"'!"&amp;C791)="C",INDIRECT("'"&amp;A791&amp;"'!"&amp;C791)="D",INDIRECT("'"&amp;A791&amp;"'!"&amp;C791)="O"),
INDIRECT("'"&amp;A791&amp;"'!"&amp;C791),"…")</f>
        <v>…</v>
      </c>
      <c r="Q791" s="263" t="s">
        <v>2559</v>
      </c>
    </row>
    <row r="792" spans="1:17" ht="12.75" customHeight="1">
      <c r="A792" s="277" t="s">
        <v>1318</v>
      </c>
      <c r="B792" s="277" t="s">
        <v>408</v>
      </c>
      <c r="C792" s="277" t="s">
        <v>409</v>
      </c>
      <c r="D792" s="58" t="str">
        <f t="shared" si="162"/>
        <v>Latvia</v>
      </c>
      <c r="E792" s="58">
        <f t="shared" si="155"/>
        <v>2015</v>
      </c>
      <c r="F792" s="263" t="s">
        <v>2336</v>
      </c>
      <c r="G792" s="263" t="s">
        <v>756</v>
      </c>
      <c r="H792" s="58" t="s">
        <v>530</v>
      </c>
      <c r="I792" s="58" t="s">
        <v>1397</v>
      </c>
      <c r="J792" s="284" t="s">
        <v>989</v>
      </c>
      <c r="K792" s="58" t="s">
        <v>531</v>
      </c>
      <c r="L792" s="280">
        <f ca="1">IF(ISNUMBER(INDIRECT("'"&amp;A792&amp;"'!"&amp;B792)),INDIRECT("'"&amp;A792&amp;"'!"&amp;B792),"…")</f>
        <v>0</v>
      </c>
      <c r="M792" s="58" t="str">
        <f t="shared" ca="1" si="165"/>
        <v>…</v>
      </c>
      <c r="Q792" s="263" t="s">
        <v>2560</v>
      </c>
    </row>
    <row r="793" spans="1:17" ht="12.75" customHeight="1">
      <c r="A793" s="277" t="s">
        <v>1318</v>
      </c>
      <c r="B793" s="277" t="s">
        <v>411</v>
      </c>
      <c r="C793" s="277" t="s">
        <v>412</v>
      </c>
      <c r="D793" s="58" t="str">
        <f t="shared" si="162"/>
        <v>Latvia</v>
      </c>
      <c r="E793" s="58">
        <f t="shared" si="155"/>
        <v>2015</v>
      </c>
      <c r="F793" s="263" t="s">
        <v>1902</v>
      </c>
      <c r="G793" s="263" t="s">
        <v>756</v>
      </c>
      <c r="H793" s="58" t="s">
        <v>530</v>
      </c>
      <c r="I793" s="58" t="s">
        <v>1397</v>
      </c>
      <c r="J793" s="284" t="s">
        <v>989</v>
      </c>
      <c r="K793" s="58" t="s">
        <v>531</v>
      </c>
      <c r="L793" s="280">
        <f ca="1">IF(ISNUMBER(INDIRECT("'"&amp;A793&amp;"'!"&amp;B793)),INDIRECT("'"&amp;A793&amp;"'!"&amp;B793),"…")</f>
        <v>0</v>
      </c>
      <c r="M793" s="58" t="str">
        <f t="shared" ca="1" si="165"/>
        <v>…</v>
      </c>
      <c r="Q793" s="263" t="s">
        <v>2561</v>
      </c>
    </row>
    <row r="794" spans="1:17" ht="12" customHeight="1">
      <c r="A794" s="277" t="s">
        <v>1318</v>
      </c>
      <c r="B794" s="277" t="s">
        <v>2023</v>
      </c>
      <c r="C794" s="277" t="s">
        <v>2027</v>
      </c>
      <c r="D794" s="58" t="str">
        <f t="shared" si="162"/>
        <v>Latvia</v>
      </c>
      <c r="E794" s="58">
        <f t="shared" si="155"/>
        <v>2015</v>
      </c>
      <c r="F794" s="58" t="s">
        <v>990</v>
      </c>
      <c r="G794" s="263" t="s">
        <v>756</v>
      </c>
      <c r="H794" s="58" t="s">
        <v>530</v>
      </c>
      <c r="I794" s="263"/>
      <c r="J794" s="263" t="s">
        <v>989</v>
      </c>
      <c r="K794" s="58" t="s">
        <v>531</v>
      </c>
      <c r="L794" s="280">
        <f t="shared" ref="L794:L810" ca="1" si="166">IF(ISNUMBER(INDIRECT("'"&amp;A794&amp;"'!"&amp;B794)),INDIRECT("'"&amp;A794&amp;"'!"&amp;B794),"…")</f>
        <v>0</v>
      </c>
      <c r="M794" s="58" t="str">
        <f t="shared" ca="1" si="165"/>
        <v>…</v>
      </c>
      <c r="Q794" s="58" t="s">
        <v>2576</v>
      </c>
    </row>
    <row r="795" spans="1:17" ht="12.75" customHeight="1">
      <c r="A795" s="277" t="s">
        <v>1318</v>
      </c>
      <c r="B795" s="277" t="s">
        <v>3874</v>
      </c>
      <c r="C795" s="277" t="s">
        <v>3882</v>
      </c>
      <c r="D795" s="58" t="str">
        <f t="shared" si="162"/>
        <v>Latvia</v>
      </c>
      <c r="E795" s="58">
        <f t="shared" si="155"/>
        <v>2015</v>
      </c>
      <c r="F795" s="58" t="s">
        <v>992</v>
      </c>
      <c r="G795" s="263" t="s">
        <v>610</v>
      </c>
      <c r="H795" s="58" t="s">
        <v>530</v>
      </c>
      <c r="I795" s="58" t="s">
        <v>611</v>
      </c>
      <c r="J795" s="263" t="s">
        <v>989</v>
      </c>
      <c r="K795" s="58" t="s">
        <v>531</v>
      </c>
      <c r="L795" s="280">
        <f t="shared" ca="1" si="166"/>
        <v>355.27816119546304</v>
      </c>
      <c r="M795" s="58" t="str">
        <f t="shared" ca="1" si="165"/>
        <v>…</v>
      </c>
      <c r="Q795" s="58" t="s">
        <v>2577</v>
      </c>
    </row>
    <row r="796" spans="1:17" ht="12.75" customHeight="1">
      <c r="A796" s="277" t="s">
        <v>1318</v>
      </c>
      <c r="B796" s="277" t="s">
        <v>416</v>
      </c>
      <c r="C796" s="277" t="s">
        <v>417</v>
      </c>
      <c r="D796" s="58" t="str">
        <f t="shared" si="162"/>
        <v>Latvia</v>
      </c>
      <c r="E796" s="58">
        <f t="shared" si="155"/>
        <v>2015</v>
      </c>
      <c r="F796" s="58" t="s">
        <v>993</v>
      </c>
      <c r="G796" s="263" t="s">
        <v>623</v>
      </c>
      <c r="H796" s="58" t="s">
        <v>530</v>
      </c>
      <c r="I796" s="58" t="s">
        <v>611</v>
      </c>
      <c r="J796" s="263" t="s">
        <v>989</v>
      </c>
      <c r="K796" s="58" t="s">
        <v>531</v>
      </c>
      <c r="L796" s="280">
        <f t="shared" ca="1" si="166"/>
        <v>0</v>
      </c>
      <c r="M796" s="58" t="str">
        <f t="shared" ca="1" si="165"/>
        <v>…</v>
      </c>
      <c r="Q796" s="58" t="s">
        <v>2578</v>
      </c>
    </row>
    <row r="797" spans="1:17" ht="12.75" customHeight="1">
      <c r="A797" s="277" t="s">
        <v>1318</v>
      </c>
      <c r="B797" s="277" t="s">
        <v>419</v>
      </c>
      <c r="C797" s="277" t="s">
        <v>420</v>
      </c>
      <c r="D797" s="58" t="str">
        <f t="shared" si="162"/>
        <v>Latvia</v>
      </c>
      <c r="E797" s="58">
        <f t="shared" si="155"/>
        <v>2015</v>
      </c>
      <c r="F797" s="58" t="s">
        <v>994</v>
      </c>
      <c r="G797" s="263" t="s">
        <v>635</v>
      </c>
      <c r="H797" s="58" t="s">
        <v>530</v>
      </c>
      <c r="I797" s="58" t="s">
        <v>611</v>
      </c>
      <c r="J797" s="263" t="s">
        <v>989</v>
      </c>
      <c r="K797" s="58" t="s">
        <v>531</v>
      </c>
      <c r="L797" s="280">
        <f t="shared" ca="1" si="166"/>
        <v>425.9354518874286</v>
      </c>
      <c r="M797" s="58" t="str">
        <f t="shared" ca="1" si="165"/>
        <v>…</v>
      </c>
      <c r="Q797" s="58" t="s">
        <v>2579</v>
      </c>
    </row>
    <row r="798" spans="1:17" ht="12.75" customHeight="1">
      <c r="A798" s="277" t="s">
        <v>1318</v>
      </c>
      <c r="B798" s="277" t="s">
        <v>3875</v>
      </c>
      <c r="C798" s="277" t="s">
        <v>3883</v>
      </c>
      <c r="D798" s="58" t="str">
        <f t="shared" si="162"/>
        <v>Latvia</v>
      </c>
      <c r="E798" s="58">
        <f t="shared" si="155"/>
        <v>2015</v>
      </c>
      <c r="F798" s="58" t="s">
        <v>997</v>
      </c>
      <c r="G798" s="263" t="s">
        <v>775</v>
      </c>
      <c r="H798" s="58" t="s">
        <v>530</v>
      </c>
      <c r="I798" s="58" t="s">
        <v>611</v>
      </c>
      <c r="J798" s="263" t="s">
        <v>989</v>
      </c>
      <c r="K798" s="58" t="s">
        <v>531</v>
      </c>
      <c r="L798" s="280">
        <f t="shared" ca="1" si="166"/>
        <v>0</v>
      </c>
      <c r="M798" s="58" t="str">
        <f t="shared" ca="1" si="165"/>
        <v>…</v>
      </c>
      <c r="Q798" s="58" t="s">
        <v>2580</v>
      </c>
    </row>
    <row r="799" spans="1:17" ht="12.75" customHeight="1">
      <c r="A799" s="277" t="s">
        <v>1318</v>
      </c>
      <c r="B799" s="277" t="s">
        <v>423</v>
      </c>
      <c r="C799" s="277" t="s">
        <v>424</v>
      </c>
      <c r="D799" s="58" t="str">
        <f t="shared" si="162"/>
        <v>Latvia</v>
      </c>
      <c r="E799" s="58">
        <f t="shared" si="155"/>
        <v>2015</v>
      </c>
      <c r="F799" s="58" t="s">
        <v>1000</v>
      </c>
      <c r="G799" s="263" t="s">
        <v>648</v>
      </c>
      <c r="H799" s="58" t="s">
        <v>530</v>
      </c>
      <c r="I799" s="58" t="s">
        <v>611</v>
      </c>
      <c r="J799" s="263" t="s">
        <v>989</v>
      </c>
      <c r="K799" s="58" t="s">
        <v>531</v>
      </c>
      <c r="L799" s="280">
        <f t="shared" ca="1" si="166"/>
        <v>0</v>
      </c>
      <c r="M799" s="58" t="str">
        <f t="shared" ca="1" si="165"/>
        <v>…</v>
      </c>
      <c r="Q799" s="58" t="s">
        <v>2581</v>
      </c>
    </row>
    <row r="800" spans="1:17" ht="12.75" customHeight="1">
      <c r="A800" s="277" t="s">
        <v>1318</v>
      </c>
      <c r="B800" s="277" t="s">
        <v>2024</v>
      </c>
      <c r="C800" s="277" t="s">
        <v>2028</v>
      </c>
      <c r="D800" s="58" t="str">
        <f t="shared" si="162"/>
        <v>Latvia</v>
      </c>
      <c r="E800" s="58">
        <f t="shared" si="155"/>
        <v>2015</v>
      </c>
      <c r="F800" s="58" t="s">
        <v>1003</v>
      </c>
      <c r="G800" s="263" t="s">
        <v>653</v>
      </c>
      <c r="H800" s="58" t="s">
        <v>530</v>
      </c>
      <c r="I800" s="58" t="s">
        <v>611</v>
      </c>
      <c r="J800" s="263" t="s">
        <v>989</v>
      </c>
      <c r="K800" s="58" t="s">
        <v>531</v>
      </c>
      <c r="L800" s="280">
        <f t="shared" ca="1" si="166"/>
        <v>0</v>
      </c>
      <c r="M800" s="58" t="str">
        <f t="shared" ca="1" si="165"/>
        <v>…</v>
      </c>
      <c r="Q800" s="58" t="s">
        <v>2582</v>
      </c>
    </row>
    <row r="801" spans="1:17" ht="12.75" customHeight="1">
      <c r="A801" s="277" t="s">
        <v>1318</v>
      </c>
      <c r="B801" s="277" t="s">
        <v>3876</v>
      </c>
      <c r="C801" s="277" t="s">
        <v>3884</v>
      </c>
      <c r="D801" s="58" t="str">
        <f t="shared" si="162"/>
        <v>Latvia</v>
      </c>
      <c r="E801" s="58">
        <f t="shared" si="155"/>
        <v>2015</v>
      </c>
      <c r="F801" s="58" t="s">
        <v>1006</v>
      </c>
      <c r="G801" s="263" t="s">
        <v>859</v>
      </c>
      <c r="H801" s="58" t="s">
        <v>530</v>
      </c>
      <c r="I801" s="58" t="s">
        <v>611</v>
      </c>
      <c r="J801" s="263" t="s">
        <v>989</v>
      </c>
      <c r="K801" s="58" t="s">
        <v>531</v>
      </c>
      <c r="L801" s="280">
        <f t="shared" ca="1" si="166"/>
        <v>0</v>
      </c>
      <c r="M801" s="58" t="str">
        <f t="shared" ca="1" si="165"/>
        <v>…</v>
      </c>
      <c r="Q801" s="58" t="s">
        <v>3716</v>
      </c>
    </row>
    <row r="802" spans="1:17" ht="12.75" customHeight="1">
      <c r="A802" s="277" t="s">
        <v>1318</v>
      </c>
      <c r="B802" s="277" t="s">
        <v>428</v>
      </c>
      <c r="C802" s="277" t="s">
        <v>429</v>
      </c>
      <c r="D802" s="58" t="str">
        <f t="shared" si="162"/>
        <v>Latvia</v>
      </c>
      <c r="E802" s="58">
        <f t="shared" si="155"/>
        <v>2015</v>
      </c>
      <c r="F802" s="58" t="s">
        <v>1007</v>
      </c>
      <c r="G802" s="263" t="s">
        <v>703</v>
      </c>
      <c r="H802" s="58" t="s">
        <v>530</v>
      </c>
      <c r="J802" s="263" t="s">
        <v>989</v>
      </c>
      <c r="K802" s="58" t="s">
        <v>531</v>
      </c>
      <c r="L802" s="280">
        <f t="shared" ca="1" si="166"/>
        <v>0</v>
      </c>
      <c r="M802" s="58" t="str">
        <f t="shared" ca="1" si="165"/>
        <v>…</v>
      </c>
      <c r="Q802" s="58" t="s">
        <v>2583</v>
      </c>
    </row>
    <row r="803" spans="1:17" ht="12.75" customHeight="1">
      <c r="A803" s="277" t="s">
        <v>1318</v>
      </c>
      <c r="B803" s="277" t="s">
        <v>2025</v>
      </c>
      <c r="C803" s="277" t="s">
        <v>2029</v>
      </c>
      <c r="D803" s="58" t="str">
        <f t="shared" si="162"/>
        <v>Latvia</v>
      </c>
      <c r="E803" s="58">
        <f t="shared" si="155"/>
        <v>2015</v>
      </c>
      <c r="F803" s="58" t="s">
        <v>1010</v>
      </c>
      <c r="G803" s="58" t="s">
        <v>710</v>
      </c>
      <c r="H803" s="58" t="s">
        <v>530</v>
      </c>
      <c r="J803" s="263" t="s">
        <v>989</v>
      </c>
      <c r="K803" s="58" t="s">
        <v>531</v>
      </c>
      <c r="L803" s="280">
        <f t="shared" ca="1" si="166"/>
        <v>12.949920000000002</v>
      </c>
      <c r="M803" s="58" t="str">
        <f t="shared" ca="1" si="165"/>
        <v>…</v>
      </c>
      <c r="Q803" s="58" t="s">
        <v>2584</v>
      </c>
    </row>
    <row r="804" spans="1:17" ht="12.75" customHeight="1">
      <c r="A804" s="277" t="s">
        <v>1318</v>
      </c>
      <c r="B804" s="277" t="s">
        <v>431</v>
      </c>
      <c r="C804" s="277" t="s">
        <v>432</v>
      </c>
      <c r="D804" s="58" t="str">
        <f t="shared" si="162"/>
        <v>Latvia</v>
      </c>
      <c r="E804" s="58">
        <f t="shared" si="155"/>
        <v>2015</v>
      </c>
      <c r="F804" s="263" t="s">
        <v>3459</v>
      </c>
      <c r="G804" s="263" t="s">
        <v>3276</v>
      </c>
      <c r="H804" s="58" t="s">
        <v>530</v>
      </c>
      <c r="J804" s="263" t="s">
        <v>989</v>
      </c>
      <c r="K804" s="58" t="s">
        <v>531</v>
      </c>
      <c r="L804" s="280">
        <f t="shared" ca="1" si="166"/>
        <v>0</v>
      </c>
      <c r="M804" s="58" t="str">
        <f t="shared" ca="1" si="165"/>
        <v>…</v>
      </c>
      <c r="Q804" s="263" t="s">
        <v>3717</v>
      </c>
    </row>
    <row r="805" spans="1:17">
      <c r="A805" s="277" t="s">
        <v>1318</v>
      </c>
      <c r="B805" s="277" t="s">
        <v>2026</v>
      </c>
      <c r="C805" s="277" t="s">
        <v>2030</v>
      </c>
      <c r="D805" s="58" t="str">
        <f t="shared" si="162"/>
        <v>Latvia</v>
      </c>
      <c r="E805" s="58">
        <f t="shared" si="155"/>
        <v>2015</v>
      </c>
      <c r="F805" s="58" t="s">
        <v>1013</v>
      </c>
      <c r="G805" s="263" t="s">
        <v>1111</v>
      </c>
      <c r="H805" s="58" t="s">
        <v>530</v>
      </c>
      <c r="J805" s="263" t="s">
        <v>989</v>
      </c>
      <c r="K805" s="58" t="s">
        <v>531</v>
      </c>
      <c r="L805" s="280">
        <f t="shared" ca="1" si="166"/>
        <v>0</v>
      </c>
      <c r="M805" s="58" t="str">
        <f t="shared" ca="1" si="165"/>
        <v>…</v>
      </c>
      <c r="Q805" s="58" t="s">
        <v>2585</v>
      </c>
    </row>
    <row r="806" spans="1:17" ht="12.75" customHeight="1">
      <c r="A806" s="277" t="s">
        <v>1318</v>
      </c>
      <c r="B806" s="277" t="s">
        <v>3877</v>
      </c>
      <c r="C806" s="277" t="s">
        <v>3885</v>
      </c>
      <c r="D806" s="58" t="str">
        <f t="shared" si="162"/>
        <v>Latvia</v>
      </c>
      <c r="E806" s="58">
        <f t="shared" si="155"/>
        <v>2015</v>
      </c>
      <c r="F806" s="58" t="s">
        <v>1014</v>
      </c>
      <c r="G806" s="58" t="s">
        <v>735</v>
      </c>
      <c r="H806" s="58" t="s">
        <v>530</v>
      </c>
      <c r="J806" s="263" t="s">
        <v>989</v>
      </c>
      <c r="K806" s="58" t="s">
        <v>531</v>
      </c>
      <c r="L806" s="280">
        <f t="shared" ca="1" si="166"/>
        <v>0</v>
      </c>
      <c r="M806" s="58" t="str">
        <f t="shared" ca="1" si="165"/>
        <v>…</v>
      </c>
      <c r="Q806" s="58" t="s">
        <v>2586</v>
      </c>
    </row>
    <row r="807" spans="1:17" ht="12.75" customHeight="1">
      <c r="A807" s="277" t="s">
        <v>1318</v>
      </c>
      <c r="B807" s="277" t="s">
        <v>3878</v>
      </c>
      <c r="C807" s="277" t="s">
        <v>3886</v>
      </c>
      <c r="D807" s="58" t="str">
        <f t="shared" si="162"/>
        <v>Latvia</v>
      </c>
      <c r="E807" s="58">
        <f t="shared" si="155"/>
        <v>2015</v>
      </c>
      <c r="F807" s="58" t="s">
        <v>1017</v>
      </c>
      <c r="G807" s="58" t="s">
        <v>667</v>
      </c>
      <c r="H807" s="58" t="s">
        <v>530</v>
      </c>
      <c r="I807" s="263" t="s">
        <v>557</v>
      </c>
      <c r="J807" s="263" t="s">
        <v>989</v>
      </c>
      <c r="K807" s="58" t="s">
        <v>531</v>
      </c>
      <c r="L807" s="280">
        <f t="shared" ca="1" si="166"/>
        <v>0</v>
      </c>
      <c r="M807" s="58" t="str">
        <f t="shared" ca="1" si="165"/>
        <v>…</v>
      </c>
      <c r="Q807" s="58" t="s">
        <v>2587</v>
      </c>
    </row>
    <row r="808" spans="1:17" ht="12.75" customHeight="1">
      <c r="A808" s="277" t="s">
        <v>1318</v>
      </c>
      <c r="B808" s="277" t="s">
        <v>3879</v>
      </c>
      <c r="C808" s="277" t="s">
        <v>3887</v>
      </c>
      <c r="D808" s="58" t="str">
        <f t="shared" si="162"/>
        <v>Latvia</v>
      </c>
      <c r="E808" s="58">
        <f t="shared" si="155"/>
        <v>2015</v>
      </c>
      <c r="F808" s="58" t="s">
        <v>1018</v>
      </c>
      <c r="G808" s="263" t="s">
        <v>677</v>
      </c>
      <c r="H808" s="58" t="s">
        <v>530</v>
      </c>
      <c r="I808" s="263" t="s">
        <v>557</v>
      </c>
      <c r="J808" s="263" t="s">
        <v>989</v>
      </c>
      <c r="K808" s="58" t="s">
        <v>531</v>
      </c>
      <c r="L808" s="280">
        <f t="shared" ca="1" si="166"/>
        <v>0</v>
      </c>
      <c r="M808" s="58" t="str">
        <f t="shared" ca="1" si="165"/>
        <v>…</v>
      </c>
      <c r="Q808" s="58" t="s">
        <v>2588</v>
      </c>
    </row>
    <row r="809" spans="1:17" ht="12.75" customHeight="1">
      <c r="A809" s="277" t="s">
        <v>1318</v>
      </c>
      <c r="B809" s="277" t="s">
        <v>3880</v>
      </c>
      <c r="C809" s="277" t="s">
        <v>3888</v>
      </c>
      <c r="D809" s="58" t="str">
        <f t="shared" si="162"/>
        <v>Latvia</v>
      </c>
      <c r="E809" s="58">
        <f t="shared" si="155"/>
        <v>2015</v>
      </c>
      <c r="F809" s="58" t="s">
        <v>1021</v>
      </c>
      <c r="G809" s="263" t="s">
        <v>782</v>
      </c>
      <c r="H809" s="58" t="s">
        <v>530</v>
      </c>
      <c r="I809" s="263" t="s">
        <v>557</v>
      </c>
      <c r="J809" s="263" t="s">
        <v>989</v>
      </c>
      <c r="K809" s="58" t="s">
        <v>531</v>
      </c>
      <c r="L809" s="280">
        <f t="shared" ca="1" si="166"/>
        <v>0</v>
      </c>
      <c r="M809" s="58" t="str">
        <f t="shared" ca="1" si="165"/>
        <v>…</v>
      </c>
      <c r="Q809" s="58" t="s">
        <v>2589</v>
      </c>
    </row>
    <row r="810" spans="1:17" ht="12.75" customHeight="1">
      <c r="A810" s="277" t="s">
        <v>1318</v>
      </c>
      <c r="B810" s="277" t="s">
        <v>3881</v>
      </c>
      <c r="C810" s="277" t="s">
        <v>3889</v>
      </c>
      <c r="D810" s="58" t="str">
        <f t="shared" si="162"/>
        <v>Latvia</v>
      </c>
      <c r="E810" s="58">
        <f t="shared" si="155"/>
        <v>2015</v>
      </c>
      <c r="F810" s="58" t="s">
        <v>1024</v>
      </c>
      <c r="G810" s="263" t="s">
        <v>690</v>
      </c>
      <c r="H810" s="58" t="s">
        <v>530</v>
      </c>
      <c r="I810" s="58" t="s">
        <v>691</v>
      </c>
      <c r="J810" s="263" t="s">
        <v>989</v>
      </c>
      <c r="K810" s="58" t="s">
        <v>531</v>
      </c>
      <c r="L810" s="280">
        <f t="shared" ca="1" si="166"/>
        <v>0</v>
      </c>
      <c r="M810" s="58" t="str">
        <f t="shared" ca="1" si="165"/>
        <v>…</v>
      </c>
      <c r="Q810" s="58" t="s">
        <v>3718</v>
      </c>
    </row>
    <row r="811" spans="1:17" ht="12.75" customHeight="1">
      <c r="A811" s="277" t="s">
        <v>1318</v>
      </c>
      <c r="B811" s="277" t="s">
        <v>438</v>
      </c>
      <c r="C811" s="277" t="s">
        <v>439</v>
      </c>
      <c r="D811" s="58" t="str">
        <f t="shared" si="162"/>
        <v>Latvia</v>
      </c>
      <c r="E811" s="58">
        <f t="shared" si="155"/>
        <v>2015</v>
      </c>
      <c r="F811" s="263" t="s">
        <v>2313</v>
      </c>
      <c r="G811" s="263" t="s">
        <v>756</v>
      </c>
      <c r="H811" s="58" t="s">
        <v>530</v>
      </c>
      <c r="I811" s="58" t="s">
        <v>1322</v>
      </c>
      <c r="J811" s="284" t="s">
        <v>1025</v>
      </c>
      <c r="K811" s="58" t="s">
        <v>531</v>
      </c>
      <c r="L811" s="280">
        <f ca="1">IF(ISNUMBER(INDIRECT("'"&amp;A811&amp;"'!"&amp;B811)),INDIRECT("'"&amp;A811&amp;"'!"&amp;B811),"…")</f>
        <v>0</v>
      </c>
      <c r="M811" s="58" t="str">
        <f ca="1">IF(OR(INDIRECT("'"&amp;A811&amp;"'!"&amp;C811)="A",INDIRECT("'"&amp;A811&amp;"'!"&amp;C811)="B",INDIRECT("'"&amp;A811&amp;"'!"&amp;C811)="C",INDIRECT("'"&amp;A811&amp;"'!"&amp;C811)="D",INDIRECT("'"&amp;A811&amp;"'!"&amp;C811)="O"),
INDIRECT("'"&amp;A811&amp;"'!"&amp;C811),"…")</f>
        <v>…</v>
      </c>
      <c r="Q811" s="263" t="s">
        <v>2554</v>
      </c>
    </row>
    <row r="812" spans="1:17" ht="12.75" customHeight="1">
      <c r="A812" s="277" t="s">
        <v>1318</v>
      </c>
      <c r="B812" s="277" t="s">
        <v>441</v>
      </c>
      <c r="C812" s="277" t="s">
        <v>442</v>
      </c>
      <c r="D812" s="58" t="str">
        <f t="shared" si="162"/>
        <v>Latvia</v>
      </c>
      <c r="E812" s="58">
        <f t="shared" si="155"/>
        <v>2015</v>
      </c>
      <c r="F812" s="263" t="s">
        <v>1915</v>
      </c>
      <c r="G812" s="263" t="s">
        <v>756</v>
      </c>
      <c r="H812" s="58" t="s">
        <v>530</v>
      </c>
      <c r="I812" s="58" t="s">
        <v>1322</v>
      </c>
      <c r="J812" s="284" t="s">
        <v>1025</v>
      </c>
      <c r="K812" s="58" t="s">
        <v>531</v>
      </c>
      <c r="L812" s="280">
        <f ca="1">IF(ISNUMBER(INDIRECT("'"&amp;A812&amp;"'!"&amp;B812)),INDIRECT("'"&amp;A812&amp;"'!"&amp;B812),"…")</f>
        <v>100.4188921562744</v>
      </c>
      <c r="M812" s="58" t="str">
        <f t="shared" ref="M812:M831" ca="1" si="167">IF(OR(INDIRECT("'"&amp;A812&amp;"'!"&amp;C812)="A",INDIRECT("'"&amp;A812&amp;"'!"&amp;C812)="B",INDIRECT("'"&amp;A812&amp;"'!"&amp;C812)="C",INDIRECT("'"&amp;A812&amp;"'!"&amp;C812)="D",INDIRECT("'"&amp;A812&amp;"'!"&amp;C812)="O"),
INDIRECT("'"&amp;A812&amp;"'!"&amp;C812),"…")</f>
        <v>…</v>
      </c>
      <c r="Q812" s="263" t="s">
        <v>2555</v>
      </c>
    </row>
    <row r="813" spans="1:17" ht="12.75" customHeight="1">
      <c r="A813" s="277" t="s">
        <v>1318</v>
      </c>
      <c r="B813" s="277" t="s">
        <v>444</v>
      </c>
      <c r="C813" s="277" t="s">
        <v>445</v>
      </c>
      <c r="D813" s="58" t="str">
        <f t="shared" si="162"/>
        <v>Latvia</v>
      </c>
      <c r="E813" s="58">
        <f t="shared" si="155"/>
        <v>2015</v>
      </c>
      <c r="F813" s="263" t="s">
        <v>2337</v>
      </c>
      <c r="G813" s="263" t="s">
        <v>756</v>
      </c>
      <c r="H813" s="58" t="s">
        <v>530</v>
      </c>
      <c r="I813" s="58" t="s">
        <v>1397</v>
      </c>
      <c r="J813" s="284" t="s">
        <v>1025</v>
      </c>
      <c r="K813" s="58" t="s">
        <v>531</v>
      </c>
      <c r="L813" s="280">
        <f ca="1">IF(ISNUMBER(INDIRECT("'"&amp;A813&amp;"'!"&amp;B813)),INDIRECT("'"&amp;A813&amp;"'!"&amp;B813),"…")</f>
        <v>0</v>
      </c>
      <c r="M813" s="58" t="str">
        <f t="shared" ca="1" si="167"/>
        <v>…</v>
      </c>
      <c r="Q813" s="263" t="s">
        <v>2556</v>
      </c>
    </row>
    <row r="814" spans="1:17" ht="12.75" customHeight="1">
      <c r="A814" s="277" t="s">
        <v>1318</v>
      </c>
      <c r="B814" s="277" t="s">
        <v>447</v>
      </c>
      <c r="C814" s="277" t="s">
        <v>448</v>
      </c>
      <c r="D814" s="58" t="str">
        <f t="shared" si="162"/>
        <v>Latvia</v>
      </c>
      <c r="E814" s="58">
        <f t="shared" si="155"/>
        <v>2015</v>
      </c>
      <c r="F814" s="263" t="s">
        <v>1916</v>
      </c>
      <c r="G814" s="263" t="s">
        <v>756</v>
      </c>
      <c r="H814" s="58" t="s">
        <v>530</v>
      </c>
      <c r="I814" s="58" t="s">
        <v>1397</v>
      </c>
      <c r="J814" s="284" t="s">
        <v>1025</v>
      </c>
      <c r="K814" s="58" t="s">
        <v>531</v>
      </c>
      <c r="L814" s="280">
        <f ca="1">IF(ISNUMBER(INDIRECT("'"&amp;A814&amp;"'!"&amp;B814)),INDIRECT("'"&amp;A814&amp;"'!"&amp;B814),"…")</f>
        <v>0</v>
      </c>
      <c r="M814" s="58" t="str">
        <f t="shared" ca="1" si="167"/>
        <v>…</v>
      </c>
      <c r="Q814" s="263" t="s">
        <v>2557</v>
      </c>
    </row>
    <row r="815" spans="1:17" ht="12.75" customHeight="1">
      <c r="A815" s="277" t="s">
        <v>1318</v>
      </c>
      <c r="B815" s="277" t="s">
        <v>2031</v>
      </c>
      <c r="C815" s="277" t="s">
        <v>2035</v>
      </c>
      <c r="D815" s="58" t="str">
        <f t="shared" si="162"/>
        <v>Latvia</v>
      </c>
      <c r="E815" s="58">
        <f t="shared" si="155"/>
        <v>2015</v>
      </c>
      <c r="F815" s="58" t="s">
        <v>1026</v>
      </c>
      <c r="G815" s="263" t="s">
        <v>756</v>
      </c>
      <c r="H815" s="58" t="s">
        <v>530</v>
      </c>
      <c r="J815" s="263" t="s">
        <v>1025</v>
      </c>
      <c r="K815" s="58" t="s">
        <v>531</v>
      </c>
      <c r="L815" s="280">
        <f t="shared" ref="L815:L831" ca="1" si="168">IF(ISNUMBER(INDIRECT("'"&amp;A815&amp;"'!"&amp;B815)),INDIRECT("'"&amp;A815&amp;"'!"&amp;B815),"…")</f>
        <v>0</v>
      </c>
      <c r="M815" s="58" t="str">
        <f t="shared" ca="1" si="167"/>
        <v>…</v>
      </c>
      <c r="Q815" s="58" t="s">
        <v>3719</v>
      </c>
    </row>
    <row r="816" spans="1:17" ht="12" customHeight="1">
      <c r="A816" s="277" t="s">
        <v>1318</v>
      </c>
      <c r="B816" s="277" t="s">
        <v>3890</v>
      </c>
      <c r="C816" s="277" t="s">
        <v>3898</v>
      </c>
      <c r="D816" s="58" t="str">
        <f t="shared" si="162"/>
        <v>Latvia</v>
      </c>
      <c r="E816" s="58">
        <f t="shared" si="155"/>
        <v>2015</v>
      </c>
      <c r="F816" s="58" t="s">
        <v>1027</v>
      </c>
      <c r="G816" s="263" t="s">
        <v>610</v>
      </c>
      <c r="H816" s="58" t="s">
        <v>530</v>
      </c>
      <c r="I816" s="58" t="s">
        <v>611</v>
      </c>
      <c r="J816" s="263" t="s">
        <v>1025</v>
      </c>
      <c r="K816" s="58" t="s">
        <v>531</v>
      </c>
      <c r="L816" s="280">
        <f t="shared" ca="1" si="168"/>
        <v>229.47128368241016</v>
      </c>
      <c r="M816" s="58" t="str">
        <f t="shared" ca="1" si="167"/>
        <v>…</v>
      </c>
      <c r="Q816" s="58" t="s">
        <v>2590</v>
      </c>
    </row>
    <row r="817" spans="1:17" ht="12.75" customHeight="1">
      <c r="A817" s="277" t="s">
        <v>1318</v>
      </c>
      <c r="B817" s="277" t="s">
        <v>452</v>
      </c>
      <c r="C817" s="277" t="s">
        <v>453</v>
      </c>
      <c r="D817" s="58" t="str">
        <f t="shared" si="162"/>
        <v>Latvia</v>
      </c>
      <c r="E817" s="58">
        <f t="shared" si="155"/>
        <v>2015</v>
      </c>
      <c r="F817" s="58" t="s">
        <v>1028</v>
      </c>
      <c r="G817" s="263" t="s">
        <v>623</v>
      </c>
      <c r="H817" s="58" t="s">
        <v>530</v>
      </c>
      <c r="I817" s="58" t="s">
        <v>611</v>
      </c>
      <c r="J817" s="263" t="s">
        <v>1025</v>
      </c>
      <c r="K817" s="58" t="s">
        <v>531</v>
      </c>
      <c r="L817" s="280">
        <f t="shared" ca="1" si="168"/>
        <v>0</v>
      </c>
      <c r="M817" s="58" t="str">
        <f t="shared" ca="1" si="167"/>
        <v>…</v>
      </c>
      <c r="Q817" s="58" t="s">
        <v>2591</v>
      </c>
    </row>
    <row r="818" spans="1:17" ht="12.75" customHeight="1">
      <c r="A818" s="277" t="s">
        <v>1318</v>
      </c>
      <c r="B818" s="277" t="s">
        <v>455</v>
      </c>
      <c r="C818" s="277" t="s">
        <v>456</v>
      </c>
      <c r="D818" s="58" t="str">
        <f t="shared" si="162"/>
        <v>Latvia</v>
      </c>
      <c r="E818" s="58">
        <f t="shared" si="155"/>
        <v>2015</v>
      </c>
      <c r="F818" s="58" t="s">
        <v>42</v>
      </c>
      <c r="G818" s="263" t="s">
        <v>635</v>
      </c>
      <c r="H818" s="58" t="s">
        <v>530</v>
      </c>
      <c r="I818" s="58" t="s">
        <v>611</v>
      </c>
      <c r="J818" s="263" t="s">
        <v>1025</v>
      </c>
      <c r="K818" s="58" t="s">
        <v>531</v>
      </c>
      <c r="L818" s="280">
        <f t="shared" ca="1" si="168"/>
        <v>0</v>
      </c>
      <c r="M818" s="58" t="str">
        <f t="shared" ca="1" si="167"/>
        <v>…</v>
      </c>
      <c r="Q818" s="58" t="s">
        <v>2592</v>
      </c>
    </row>
    <row r="819" spans="1:17" ht="12.75" customHeight="1">
      <c r="A819" s="277" t="s">
        <v>1318</v>
      </c>
      <c r="B819" s="277" t="s">
        <v>3891</v>
      </c>
      <c r="C819" s="277" t="s">
        <v>3899</v>
      </c>
      <c r="D819" s="58" t="str">
        <f t="shared" si="162"/>
        <v>Latvia</v>
      </c>
      <c r="E819" s="58">
        <f t="shared" si="155"/>
        <v>2015</v>
      </c>
      <c r="F819" s="58" t="s">
        <v>45</v>
      </c>
      <c r="G819" s="263" t="s">
        <v>775</v>
      </c>
      <c r="H819" s="58" t="s">
        <v>530</v>
      </c>
      <c r="I819" s="58" t="s">
        <v>611</v>
      </c>
      <c r="J819" s="263" t="s">
        <v>1025</v>
      </c>
      <c r="K819" s="58" t="s">
        <v>531</v>
      </c>
      <c r="L819" s="280">
        <f t="shared" ca="1" si="168"/>
        <v>0</v>
      </c>
      <c r="M819" s="58" t="str">
        <f t="shared" ca="1" si="167"/>
        <v>…</v>
      </c>
      <c r="Q819" s="58" t="s">
        <v>2593</v>
      </c>
    </row>
    <row r="820" spans="1:17" ht="12.75" customHeight="1">
      <c r="A820" s="277" t="s">
        <v>1318</v>
      </c>
      <c r="B820" s="277" t="s">
        <v>459</v>
      </c>
      <c r="C820" s="277" t="s">
        <v>460</v>
      </c>
      <c r="D820" s="58" t="str">
        <f t="shared" si="162"/>
        <v>Latvia</v>
      </c>
      <c r="E820" s="58">
        <f t="shared" si="155"/>
        <v>2015</v>
      </c>
      <c r="F820" s="58" t="s">
        <v>48</v>
      </c>
      <c r="G820" s="263" t="s">
        <v>648</v>
      </c>
      <c r="H820" s="58" t="s">
        <v>530</v>
      </c>
      <c r="I820" s="58" t="s">
        <v>611</v>
      </c>
      <c r="J820" s="263" t="s">
        <v>1025</v>
      </c>
      <c r="K820" s="58" t="s">
        <v>531</v>
      </c>
      <c r="L820" s="280">
        <f t="shared" ca="1" si="168"/>
        <v>0</v>
      </c>
      <c r="M820" s="58" t="str">
        <f t="shared" ca="1" si="167"/>
        <v>…</v>
      </c>
      <c r="Q820" s="58" t="s">
        <v>2594</v>
      </c>
    </row>
    <row r="821" spans="1:17" ht="12.75" customHeight="1">
      <c r="A821" s="277" t="s">
        <v>1318</v>
      </c>
      <c r="B821" s="277" t="s">
        <v>2032</v>
      </c>
      <c r="C821" s="277" t="s">
        <v>2036</v>
      </c>
      <c r="D821" s="58" t="str">
        <f t="shared" si="162"/>
        <v>Latvia</v>
      </c>
      <c r="E821" s="58">
        <f t="shared" si="155"/>
        <v>2015</v>
      </c>
      <c r="F821" s="58" t="s">
        <v>51</v>
      </c>
      <c r="G821" s="263" t="s">
        <v>653</v>
      </c>
      <c r="H821" s="58" t="s">
        <v>530</v>
      </c>
      <c r="I821" s="58" t="s">
        <v>611</v>
      </c>
      <c r="J821" s="263" t="s">
        <v>1025</v>
      </c>
      <c r="K821" s="58" t="s">
        <v>531</v>
      </c>
      <c r="L821" s="280">
        <f t="shared" ca="1" si="168"/>
        <v>0</v>
      </c>
      <c r="M821" s="58" t="str">
        <f t="shared" ca="1" si="167"/>
        <v>…</v>
      </c>
      <c r="Q821" s="58" t="s">
        <v>2595</v>
      </c>
    </row>
    <row r="822" spans="1:17" ht="12.75" customHeight="1">
      <c r="A822" s="277" t="s">
        <v>1318</v>
      </c>
      <c r="B822" s="277" t="s">
        <v>3892</v>
      </c>
      <c r="C822" s="277" t="s">
        <v>3900</v>
      </c>
      <c r="D822" s="58" t="str">
        <f t="shared" si="162"/>
        <v>Latvia</v>
      </c>
      <c r="E822" s="58">
        <f t="shared" si="155"/>
        <v>2015</v>
      </c>
      <c r="F822" s="58" t="s">
        <v>54</v>
      </c>
      <c r="G822" s="263" t="s">
        <v>859</v>
      </c>
      <c r="H822" s="58" t="s">
        <v>530</v>
      </c>
      <c r="I822" s="58" t="s">
        <v>611</v>
      </c>
      <c r="J822" s="263" t="s">
        <v>1025</v>
      </c>
      <c r="K822" s="58" t="s">
        <v>531</v>
      </c>
      <c r="L822" s="280">
        <f t="shared" ca="1" si="168"/>
        <v>0</v>
      </c>
      <c r="M822" s="58" t="str">
        <f t="shared" ca="1" si="167"/>
        <v>…</v>
      </c>
      <c r="Q822" s="58" t="s">
        <v>2596</v>
      </c>
    </row>
    <row r="823" spans="1:17" ht="12.75" customHeight="1">
      <c r="A823" s="277" t="s">
        <v>1318</v>
      </c>
      <c r="B823" s="277" t="s">
        <v>464</v>
      </c>
      <c r="C823" s="277" t="s">
        <v>465</v>
      </c>
      <c r="D823" s="58" t="str">
        <f t="shared" si="162"/>
        <v>Latvia</v>
      </c>
      <c r="E823" s="58">
        <f t="shared" si="155"/>
        <v>2015</v>
      </c>
      <c r="F823" s="58" t="s">
        <v>55</v>
      </c>
      <c r="G823" s="263" t="s">
        <v>703</v>
      </c>
      <c r="H823" s="58" t="s">
        <v>530</v>
      </c>
      <c r="J823" s="263" t="s">
        <v>1025</v>
      </c>
      <c r="K823" s="58" t="s">
        <v>531</v>
      </c>
      <c r="L823" s="280">
        <f t="shared" ca="1" si="168"/>
        <v>0</v>
      </c>
      <c r="M823" s="58" t="str">
        <f t="shared" ca="1" si="167"/>
        <v>…</v>
      </c>
      <c r="Q823" s="58" t="s">
        <v>2597</v>
      </c>
    </row>
    <row r="824" spans="1:17" ht="12.75" customHeight="1">
      <c r="A824" s="277" t="s">
        <v>1318</v>
      </c>
      <c r="B824" s="277" t="s">
        <v>2033</v>
      </c>
      <c r="C824" s="277" t="s">
        <v>2037</v>
      </c>
      <c r="D824" s="58" t="str">
        <f t="shared" si="162"/>
        <v>Latvia</v>
      </c>
      <c r="E824" s="58">
        <f t="shared" si="155"/>
        <v>2015</v>
      </c>
      <c r="F824" s="58" t="s">
        <v>57</v>
      </c>
      <c r="G824" s="58" t="s">
        <v>710</v>
      </c>
      <c r="H824" s="58" t="s">
        <v>530</v>
      </c>
      <c r="J824" s="263" t="s">
        <v>1025</v>
      </c>
      <c r="K824" s="58" t="s">
        <v>531</v>
      </c>
      <c r="L824" s="280">
        <f t="shared" ca="1" si="168"/>
        <v>17.078880000000002</v>
      </c>
      <c r="M824" s="58" t="str">
        <f t="shared" ca="1" si="167"/>
        <v>…</v>
      </c>
      <c r="Q824" s="58" t="s">
        <v>2598</v>
      </c>
    </row>
    <row r="825" spans="1:17" ht="12.75" customHeight="1">
      <c r="A825" s="277" t="s">
        <v>1318</v>
      </c>
      <c r="B825" s="277" t="s">
        <v>467</v>
      </c>
      <c r="C825" s="277" t="s">
        <v>468</v>
      </c>
      <c r="D825" s="58" t="str">
        <f t="shared" si="162"/>
        <v>Latvia</v>
      </c>
      <c r="E825" s="58">
        <f t="shared" si="155"/>
        <v>2015</v>
      </c>
      <c r="F825" s="263" t="s">
        <v>3477</v>
      </c>
      <c r="G825" s="263" t="s">
        <v>3276</v>
      </c>
      <c r="H825" s="58" t="s">
        <v>530</v>
      </c>
      <c r="J825" s="263" t="s">
        <v>1025</v>
      </c>
      <c r="K825" s="58" t="s">
        <v>531</v>
      </c>
      <c r="L825" s="280">
        <f t="shared" ca="1" si="168"/>
        <v>0</v>
      </c>
      <c r="M825" s="58" t="str">
        <f t="shared" ca="1" si="167"/>
        <v>…</v>
      </c>
      <c r="Q825" s="263" t="s">
        <v>3720</v>
      </c>
    </row>
    <row r="826" spans="1:17" ht="12.75" customHeight="1">
      <c r="A826" s="277" t="s">
        <v>1318</v>
      </c>
      <c r="B826" s="277" t="s">
        <v>2034</v>
      </c>
      <c r="C826" s="277" t="s">
        <v>2038</v>
      </c>
      <c r="D826" s="58" t="str">
        <f t="shared" si="162"/>
        <v>Latvia</v>
      </c>
      <c r="E826" s="58">
        <f t="shared" si="155"/>
        <v>2015</v>
      </c>
      <c r="F826" s="58" t="s">
        <v>60</v>
      </c>
      <c r="G826" s="263" t="s">
        <v>1111</v>
      </c>
      <c r="H826" s="58" t="s">
        <v>530</v>
      </c>
      <c r="J826" s="263" t="s">
        <v>1025</v>
      </c>
      <c r="K826" s="58" t="s">
        <v>531</v>
      </c>
      <c r="L826" s="280">
        <f t="shared" ca="1" si="168"/>
        <v>0</v>
      </c>
      <c r="M826" s="58" t="str">
        <f t="shared" ca="1" si="167"/>
        <v>…</v>
      </c>
      <c r="Q826" s="58" t="s">
        <v>2599</v>
      </c>
    </row>
    <row r="827" spans="1:17">
      <c r="A827" s="277" t="s">
        <v>1318</v>
      </c>
      <c r="B827" s="277" t="s">
        <v>3893</v>
      </c>
      <c r="C827" s="277" t="s">
        <v>3901</v>
      </c>
      <c r="D827" s="58" t="str">
        <f t="shared" si="162"/>
        <v>Latvia</v>
      </c>
      <c r="E827" s="58">
        <f t="shared" si="155"/>
        <v>2015</v>
      </c>
      <c r="F827" s="58" t="s">
        <v>61</v>
      </c>
      <c r="G827" s="58" t="s">
        <v>735</v>
      </c>
      <c r="H827" s="58" t="s">
        <v>530</v>
      </c>
      <c r="J827" s="263" t="s">
        <v>1025</v>
      </c>
      <c r="K827" s="58" t="s">
        <v>531</v>
      </c>
      <c r="L827" s="280">
        <f t="shared" ca="1" si="168"/>
        <v>0</v>
      </c>
      <c r="M827" s="58" t="str">
        <f t="shared" ca="1" si="167"/>
        <v>…</v>
      </c>
      <c r="Q827" s="58" t="s">
        <v>2600</v>
      </c>
    </row>
    <row r="828" spans="1:17" ht="12.75" customHeight="1">
      <c r="A828" s="277" t="s">
        <v>1318</v>
      </c>
      <c r="B828" s="277" t="s">
        <v>3894</v>
      </c>
      <c r="C828" s="277" t="s">
        <v>3902</v>
      </c>
      <c r="D828" s="58" t="str">
        <f t="shared" si="162"/>
        <v>Latvia</v>
      </c>
      <c r="E828" s="58">
        <f t="shared" si="155"/>
        <v>2015</v>
      </c>
      <c r="F828" s="58" t="s">
        <v>63</v>
      </c>
      <c r="G828" s="58" t="s">
        <v>667</v>
      </c>
      <c r="H828" s="58" t="s">
        <v>530</v>
      </c>
      <c r="I828" s="263" t="s">
        <v>557</v>
      </c>
      <c r="J828" s="263" t="s">
        <v>1025</v>
      </c>
      <c r="K828" s="58" t="s">
        <v>531</v>
      </c>
      <c r="L828" s="280">
        <f t="shared" ca="1" si="168"/>
        <v>0</v>
      </c>
      <c r="M828" s="58" t="str">
        <f t="shared" ca="1" si="167"/>
        <v>…</v>
      </c>
      <c r="Q828" s="58" t="s">
        <v>2601</v>
      </c>
    </row>
    <row r="829" spans="1:17" ht="12.75" customHeight="1">
      <c r="A829" s="277" t="s">
        <v>1318</v>
      </c>
      <c r="B829" s="277" t="s">
        <v>3895</v>
      </c>
      <c r="C829" s="277" t="s">
        <v>3903</v>
      </c>
      <c r="D829" s="58" t="str">
        <f t="shared" si="162"/>
        <v>Latvia</v>
      </c>
      <c r="E829" s="58">
        <f t="shared" si="155"/>
        <v>2015</v>
      </c>
      <c r="F829" s="58" t="s">
        <v>64</v>
      </c>
      <c r="G829" s="263" t="s">
        <v>677</v>
      </c>
      <c r="H829" s="58" t="s">
        <v>530</v>
      </c>
      <c r="I829" s="263" t="s">
        <v>557</v>
      </c>
      <c r="J829" s="263" t="s">
        <v>1025</v>
      </c>
      <c r="K829" s="58" t="s">
        <v>531</v>
      </c>
      <c r="L829" s="280">
        <f t="shared" ca="1" si="168"/>
        <v>0</v>
      </c>
      <c r="M829" s="58" t="str">
        <f t="shared" ca="1" si="167"/>
        <v>…</v>
      </c>
      <c r="Q829" s="58" t="s">
        <v>2602</v>
      </c>
    </row>
    <row r="830" spans="1:17" ht="12.75" customHeight="1">
      <c r="A830" s="277" t="s">
        <v>1318</v>
      </c>
      <c r="B830" s="277" t="s">
        <v>3896</v>
      </c>
      <c r="C830" s="277" t="s">
        <v>3904</v>
      </c>
      <c r="D830" s="58" t="str">
        <f t="shared" si="162"/>
        <v>Latvia</v>
      </c>
      <c r="E830" s="58">
        <f t="shared" si="155"/>
        <v>2015</v>
      </c>
      <c r="F830" s="58" t="s">
        <v>67</v>
      </c>
      <c r="G830" s="263" t="s">
        <v>782</v>
      </c>
      <c r="H830" s="58" t="s">
        <v>530</v>
      </c>
      <c r="I830" s="263" t="s">
        <v>557</v>
      </c>
      <c r="J830" s="263" t="s">
        <v>1025</v>
      </c>
      <c r="K830" s="58" t="s">
        <v>531</v>
      </c>
      <c r="L830" s="280">
        <f t="shared" ca="1" si="168"/>
        <v>0</v>
      </c>
      <c r="M830" s="58" t="str">
        <f t="shared" ca="1" si="167"/>
        <v>…</v>
      </c>
      <c r="Q830" s="58" t="s">
        <v>2603</v>
      </c>
    </row>
    <row r="831" spans="1:17" ht="12.75" customHeight="1">
      <c r="A831" s="277" t="s">
        <v>1318</v>
      </c>
      <c r="B831" s="277" t="s">
        <v>3897</v>
      </c>
      <c r="C831" s="277" t="s">
        <v>3905</v>
      </c>
      <c r="D831" s="58" t="str">
        <f t="shared" si="162"/>
        <v>Latvia</v>
      </c>
      <c r="E831" s="58">
        <f t="shared" si="155"/>
        <v>2015</v>
      </c>
      <c r="F831" s="58" t="s">
        <v>70</v>
      </c>
      <c r="G831" s="263" t="s">
        <v>690</v>
      </c>
      <c r="H831" s="58" t="s">
        <v>530</v>
      </c>
      <c r="I831" s="58" t="s">
        <v>691</v>
      </c>
      <c r="J831" s="263" t="s">
        <v>1025</v>
      </c>
      <c r="K831" s="58" t="s">
        <v>531</v>
      </c>
      <c r="L831" s="280">
        <f t="shared" ca="1" si="168"/>
        <v>0</v>
      </c>
      <c r="M831" s="58" t="str">
        <f t="shared" ca="1" si="167"/>
        <v>…</v>
      </c>
      <c r="Q831" s="58" t="s">
        <v>2604</v>
      </c>
    </row>
    <row r="832" spans="1:17" ht="14.5">
      <c r="A832" s="277" t="s">
        <v>1318</v>
      </c>
      <c r="B832" s="277" t="s">
        <v>474</v>
      </c>
      <c r="C832" s="277" t="s">
        <v>475</v>
      </c>
      <c r="D832" s="58" t="str">
        <f t="shared" si="162"/>
        <v>Latvia</v>
      </c>
      <c r="E832" s="58">
        <f t="shared" si="155"/>
        <v>2015</v>
      </c>
      <c r="F832" s="1169" t="s">
        <v>2645</v>
      </c>
      <c r="G832" s="263" t="s">
        <v>756</v>
      </c>
      <c r="H832" s="58" t="s">
        <v>530</v>
      </c>
      <c r="I832" s="58" t="s">
        <v>1322</v>
      </c>
      <c r="J832" s="284" t="s">
        <v>1172</v>
      </c>
      <c r="K832" s="58" t="s">
        <v>531</v>
      </c>
      <c r="L832" s="280">
        <f ca="1">IF(ISNUMBER(INDIRECT("'"&amp;A832&amp;"'!"&amp;B832)),INDIRECT("'"&amp;A832&amp;"'!"&amp;B832),"…")</f>
        <v>0</v>
      </c>
      <c r="M832" s="58" t="str">
        <f ca="1">IF(OR(INDIRECT("'"&amp;A832&amp;"'!"&amp;C832)="A",INDIRECT("'"&amp;A832&amp;"'!"&amp;C832)="B",INDIRECT("'"&amp;A832&amp;"'!"&amp;C832)="C",INDIRECT("'"&amp;A832&amp;"'!"&amp;C832)="D",INDIRECT("'"&amp;A832&amp;"'!"&amp;C832)="O"),
INDIRECT("'"&amp;A832&amp;"'!"&amp;C832),"…")</f>
        <v>…</v>
      </c>
      <c r="Q832" s="263" t="s">
        <v>3721</v>
      </c>
    </row>
    <row r="833" spans="1:17" ht="12.75" customHeight="1">
      <c r="A833" s="277" t="s">
        <v>1318</v>
      </c>
      <c r="B833" s="277" t="s">
        <v>477</v>
      </c>
      <c r="C833" s="277" t="s">
        <v>478</v>
      </c>
      <c r="D833" s="58" t="str">
        <f t="shared" si="162"/>
        <v>Latvia</v>
      </c>
      <c r="E833" s="58">
        <f t="shared" si="155"/>
        <v>2015</v>
      </c>
      <c r="F833" s="437" t="s">
        <v>2646</v>
      </c>
      <c r="G833" s="263" t="s">
        <v>756</v>
      </c>
      <c r="H833" s="58" t="s">
        <v>530</v>
      </c>
      <c r="I833" s="58" t="s">
        <v>1397</v>
      </c>
      <c r="J833" s="284" t="s">
        <v>1172</v>
      </c>
      <c r="K833" s="58" t="s">
        <v>531</v>
      </c>
      <c r="L833" s="280">
        <f ca="1">IF(ISNUMBER(INDIRECT("'"&amp;A833&amp;"'!"&amp;B833)),INDIRECT("'"&amp;A833&amp;"'!"&amp;B833),"…")</f>
        <v>0</v>
      </c>
      <c r="M833" s="58" t="str">
        <f t="shared" ref="M833:M873" ca="1" si="169">IF(OR(INDIRECT("'"&amp;A833&amp;"'!"&amp;C833)="A",INDIRECT("'"&amp;A833&amp;"'!"&amp;C833)="B",INDIRECT("'"&amp;A833&amp;"'!"&amp;C833)="C",INDIRECT("'"&amp;A833&amp;"'!"&amp;C833)="D",INDIRECT("'"&amp;A833&amp;"'!"&amp;C833)="O"),
INDIRECT("'"&amp;A833&amp;"'!"&amp;C833),"…")</f>
        <v>…</v>
      </c>
      <c r="Q833" s="263" t="s">
        <v>3722</v>
      </c>
    </row>
    <row r="834" spans="1:17" ht="12.75" customHeight="1">
      <c r="A834" s="277" t="s">
        <v>1318</v>
      </c>
      <c r="B834" s="277" t="s">
        <v>480</v>
      </c>
      <c r="C834" s="277" t="s">
        <v>481</v>
      </c>
      <c r="D834" s="58" t="str">
        <f t="shared" si="162"/>
        <v>Latvia</v>
      </c>
      <c r="E834" s="58">
        <f t="shared" si="155"/>
        <v>2015</v>
      </c>
      <c r="F834" s="437" t="s">
        <v>2647</v>
      </c>
      <c r="G834" s="263" t="s">
        <v>756</v>
      </c>
      <c r="H834" s="58" t="s">
        <v>530</v>
      </c>
      <c r="I834" s="58" t="s">
        <v>1397</v>
      </c>
      <c r="J834" s="284" t="s">
        <v>1172</v>
      </c>
      <c r="K834" s="58" t="s">
        <v>531</v>
      </c>
      <c r="L834" s="280">
        <f ca="1">IF(ISNUMBER(INDIRECT("'"&amp;A834&amp;"'!"&amp;B834)),INDIRECT("'"&amp;A834&amp;"'!"&amp;B834),"…")</f>
        <v>0</v>
      </c>
      <c r="M834" s="58" t="str">
        <f t="shared" ca="1" si="169"/>
        <v>…</v>
      </c>
      <c r="Q834" s="263" t="s">
        <v>3723</v>
      </c>
    </row>
    <row r="835" spans="1:17" ht="12.75" customHeight="1">
      <c r="A835" s="277" t="s">
        <v>1318</v>
      </c>
      <c r="B835" s="277" t="s">
        <v>483</v>
      </c>
      <c r="C835" s="277" t="s">
        <v>484</v>
      </c>
      <c r="D835" s="58" t="str">
        <f t="shared" si="162"/>
        <v>Latvia</v>
      </c>
      <c r="E835" s="58">
        <f t="shared" si="155"/>
        <v>2015</v>
      </c>
      <c r="F835" s="437" t="s">
        <v>2648</v>
      </c>
      <c r="G835" s="263" t="s">
        <v>756</v>
      </c>
      <c r="H835" s="58" t="s">
        <v>530</v>
      </c>
      <c r="I835" s="58" t="s">
        <v>1397</v>
      </c>
      <c r="J835" s="284" t="s">
        <v>1172</v>
      </c>
      <c r="K835" s="58" t="s">
        <v>531</v>
      </c>
      <c r="L835" s="280">
        <f ca="1">IF(ISNUMBER(INDIRECT("'"&amp;A835&amp;"'!"&amp;B835)),INDIRECT("'"&amp;A835&amp;"'!"&amp;B835),"…")</f>
        <v>0</v>
      </c>
      <c r="M835" s="58" t="str">
        <f t="shared" ca="1" si="169"/>
        <v>…</v>
      </c>
      <c r="Q835" s="263" t="s">
        <v>3724</v>
      </c>
    </row>
    <row r="836" spans="1:17" ht="12.75" customHeight="1">
      <c r="A836" s="277" t="s">
        <v>1318</v>
      </c>
      <c r="B836" s="277" t="s">
        <v>2039</v>
      </c>
      <c r="C836" s="277" t="s">
        <v>2105</v>
      </c>
      <c r="D836" s="58" t="str">
        <f t="shared" si="162"/>
        <v>Latvia</v>
      </c>
      <c r="E836" s="58">
        <f t="shared" si="155"/>
        <v>2015</v>
      </c>
      <c r="F836" s="437" t="s">
        <v>2649</v>
      </c>
      <c r="G836" s="58" t="s">
        <v>756</v>
      </c>
      <c r="H836" s="58" t="s">
        <v>530</v>
      </c>
      <c r="J836" s="284" t="s">
        <v>1172</v>
      </c>
      <c r="K836" s="58" t="s">
        <v>531</v>
      </c>
      <c r="L836" s="280">
        <f t="shared" ref="L836:L898" ca="1" si="170">IF(ISNUMBER(INDIRECT("'"&amp;A836&amp;"'!"&amp;B836)),INDIRECT("'"&amp;A836&amp;"'!"&amp;B836),"…")</f>
        <v>0</v>
      </c>
      <c r="M836" s="58" t="str">
        <f t="shared" ca="1" si="169"/>
        <v>…</v>
      </c>
      <c r="Q836" s="263" t="s">
        <v>3672</v>
      </c>
    </row>
    <row r="837" spans="1:17" ht="12.75" customHeight="1">
      <c r="A837" s="277" t="s">
        <v>1318</v>
      </c>
      <c r="B837" s="277" t="s">
        <v>3906</v>
      </c>
      <c r="C837" s="277" t="s">
        <v>3914</v>
      </c>
      <c r="D837" s="58" t="str">
        <f t="shared" si="162"/>
        <v>Latvia</v>
      </c>
      <c r="E837" s="58">
        <f t="shared" si="155"/>
        <v>2015</v>
      </c>
      <c r="F837" s="437" t="s">
        <v>2650</v>
      </c>
      <c r="G837" s="58" t="s">
        <v>610</v>
      </c>
      <c r="H837" s="58" t="s">
        <v>530</v>
      </c>
      <c r="I837" s="58" t="s">
        <v>611</v>
      </c>
      <c r="J837" s="284" t="s">
        <v>1172</v>
      </c>
      <c r="K837" s="58" t="s">
        <v>531</v>
      </c>
      <c r="L837" s="280">
        <f t="shared" ca="1" si="170"/>
        <v>0</v>
      </c>
      <c r="M837" s="58" t="str">
        <f t="shared" ca="1" si="169"/>
        <v>…</v>
      </c>
      <c r="Q837" s="58" t="s">
        <v>3673</v>
      </c>
    </row>
    <row r="838" spans="1:17" ht="12.75" customHeight="1">
      <c r="A838" s="277" t="s">
        <v>1318</v>
      </c>
      <c r="B838" s="277" t="s">
        <v>2</v>
      </c>
      <c r="C838" s="277" t="s">
        <v>3</v>
      </c>
      <c r="D838" s="58" t="str">
        <f t="shared" si="162"/>
        <v>Latvia</v>
      </c>
      <c r="E838" s="58">
        <f t="shared" si="155"/>
        <v>2015</v>
      </c>
      <c r="F838" s="437" t="s">
        <v>2651</v>
      </c>
      <c r="G838" s="58" t="s">
        <v>623</v>
      </c>
      <c r="H838" s="58" t="s">
        <v>530</v>
      </c>
      <c r="I838" s="58" t="s">
        <v>611</v>
      </c>
      <c r="J838" s="284" t="s">
        <v>1172</v>
      </c>
      <c r="K838" s="58" t="s">
        <v>531</v>
      </c>
      <c r="L838" s="280">
        <f t="shared" ca="1" si="170"/>
        <v>0</v>
      </c>
      <c r="M838" s="58" t="str">
        <f t="shared" ca="1" si="169"/>
        <v>…</v>
      </c>
      <c r="Q838" s="58" t="s">
        <v>3674</v>
      </c>
    </row>
    <row r="839" spans="1:17" ht="12.75" customHeight="1">
      <c r="A839" s="277" t="s">
        <v>1318</v>
      </c>
      <c r="B839" s="277" t="s">
        <v>5</v>
      </c>
      <c r="C839" s="277" t="s">
        <v>6</v>
      </c>
      <c r="D839" s="58" t="str">
        <f t="shared" si="162"/>
        <v>Latvia</v>
      </c>
      <c r="E839" s="58">
        <f t="shared" si="155"/>
        <v>2015</v>
      </c>
      <c r="F839" s="437" t="s">
        <v>2652</v>
      </c>
      <c r="G839" s="58" t="s">
        <v>635</v>
      </c>
      <c r="H839" s="58" t="s">
        <v>530</v>
      </c>
      <c r="I839" s="58" t="s">
        <v>611</v>
      </c>
      <c r="J839" s="284" t="s">
        <v>1172</v>
      </c>
      <c r="K839" s="58" t="s">
        <v>531</v>
      </c>
      <c r="L839" s="280">
        <f t="shared" ca="1" si="170"/>
        <v>0</v>
      </c>
      <c r="M839" s="58" t="str">
        <f t="shared" ca="1" si="169"/>
        <v>…</v>
      </c>
      <c r="Q839" s="58" t="s">
        <v>3675</v>
      </c>
    </row>
    <row r="840" spans="1:17" ht="12.75" customHeight="1">
      <c r="A840" s="277" t="s">
        <v>1318</v>
      </c>
      <c r="B840" s="277" t="s">
        <v>3907</v>
      </c>
      <c r="C840" s="277" t="s">
        <v>3915</v>
      </c>
      <c r="D840" s="58" t="str">
        <f t="shared" si="162"/>
        <v>Latvia</v>
      </c>
      <c r="E840" s="58">
        <f t="shared" si="155"/>
        <v>2015</v>
      </c>
      <c r="F840" s="437" t="s">
        <v>2653</v>
      </c>
      <c r="G840" s="58" t="s">
        <v>775</v>
      </c>
      <c r="H840" s="58" t="s">
        <v>530</v>
      </c>
      <c r="I840" s="58" t="s">
        <v>611</v>
      </c>
      <c r="J840" s="284" t="s">
        <v>1172</v>
      </c>
      <c r="K840" s="58" t="s">
        <v>531</v>
      </c>
      <c r="L840" s="280">
        <f t="shared" ca="1" si="170"/>
        <v>0</v>
      </c>
      <c r="M840" s="58" t="str">
        <f t="shared" ca="1" si="169"/>
        <v>…</v>
      </c>
      <c r="Q840" s="58" t="s">
        <v>3676</v>
      </c>
    </row>
    <row r="841" spans="1:17" ht="12" customHeight="1">
      <c r="A841" s="277" t="s">
        <v>1318</v>
      </c>
      <c r="B841" s="277" t="s">
        <v>9</v>
      </c>
      <c r="C841" s="277" t="s">
        <v>10</v>
      </c>
      <c r="D841" s="58" t="str">
        <f t="shared" si="162"/>
        <v>Latvia</v>
      </c>
      <c r="E841" s="58">
        <f t="shared" si="155"/>
        <v>2015</v>
      </c>
      <c r="F841" s="437" t="s">
        <v>2654</v>
      </c>
      <c r="G841" s="58" t="s">
        <v>648</v>
      </c>
      <c r="H841" s="58" t="s">
        <v>530</v>
      </c>
      <c r="I841" s="58" t="s">
        <v>611</v>
      </c>
      <c r="J841" s="284" t="s">
        <v>1172</v>
      </c>
      <c r="K841" s="58" t="s">
        <v>531</v>
      </c>
      <c r="L841" s="280">
        <f t="shared" ca="1" si="170"/>
        <v>0</v>
      </c>
      <c r="M841" s="58" t="str">
        <f t="shared" ca="1" si="169"/>
        <v>…</v>
      </c>
      <c r="Q841" s="58" t="s">
        <v>3677</v>
      </c>
    </row>
    <row r="842" spans="1:17" ht="12.75" customHeight="1">
      <c r="A842" s="277" t="s">
        <v>1318</v>
      </c>
      <c r="B842" s="277" t="s">
        <v>2040</v>
      </c>
      <c r="C842" s="277" t="s">
        <v>2106</v>
      </c>
      <c r="D842" s="58" t="str">
        <f t="shared" si="162"/>
        <v>Latvia</v>
      </c>
      <c r="E842" s="58">
        <f t="shared" si="155"/>
        <v>2015</v>
      </c>
      <c r="F842" s="437" t="s">
        <v>2655</v>
      </c>
      <c r="G842" s="58" t="s">
        <v>653</v>
      </c>
      <c r="H842" s="58" t="s">
        <v>530</v>
      </c>
      <c r="I842" s="58" t="s">
        <v>611</v>
      </c>
      <c r="J842" s="284" t="s">
        <v>1172</v>
      </c>
      <c r="K842" s="58" t="s">
        <v>531</v>
      </c>
      <c r="L842" s="280">
        <f t="shared" ca="1" si="170"/>
        <v>0</v>
      </c>
      <c r="M842" s="58" t="str">
        <f t="shared" ca="1" si="169"/>
        <v>…</v>
      </c>
      <c r="Q842" s="58" t="s">
        <v>3678</v>
      </c>
    </row>
    <row r="843" spans="1:17" ht="12.75" customHeight="1">
      <c r="A843" s="277" t="s">
        <v>1318</v>
      </c>
      <c r="B843" s="277" t="s">
        <v>3908</v>
      </c>
      <c r="C843" s="277" t="s">
        <v>3916</v>
      </c>
      <c r="D843" s="58" t="str">
        <f t="shared" si="162"/>
        <v>Latvia</v>
      </c>
      <c r="E843" s="58">
        <f t="shared" si="155"/>
        <v>2015</v>
      </c>
      <c r="F843" s="437" t="s">
        <v>2656</v>
      </c>
      <c r="G843" s="58" t="s">
        <v>859</v>
      </c>
      <c r="H843" s="58" t="s">
        <v>530</v>
      </c>
      <c r="I843" s="58" t="s">
        <v>611</v>
      </c>
      <c r="J843" s="284" t="s">
        <v>1172</v>
      </c>
      <c r="K843" s="58" t="s">
        <v>531</v>
      </c>
      <c r="L843" s="280">
        <f t="shared" ca="1" si="170"/>
        <v>0</v>
      </c>
      <c r="M843" s="58" t="str">
        <f t="shared" ca="1" si="169"/>
        <v>…</v>
      </c>
      <c r="Q843" s="58" t="s">
        <v>3725</v>
      </c>
    </row>
    <row r="844" spans="1:17" ht="12.75" customHeight="1">
      <c r="A844" s="277" t="s">
        <v>1318</v>
      </c>
      <c r="B844" s="277" t="s">
        <v>14</v>
      </c>
      <c r="C844" s="277" t="s">
        <v>15</v>
      </c>
      <c r="D844" s="58" t="str">
        <f t="shared" si="162"/>
        <v>Latvia</v>
      </c>
      <c r="E844" s="58">
        <f t="shared" si="155"/>
        <v>2015</v>
      </c>
      <c r="F844" s="437" t="s">
        <v>2657</v>
      </c>
      <c r="G844" s="58" t="s">
        <v>703</v>
      </c>
      <c r="H844" s="58" t="s">
        <v>530</v>
      </c>
      <c r="J844" s="284" t="s">
        <v>1172</v>
      </c>
      <c r="K844" s="58" t="s">
        <v>531</v>
      </c>
      <c r="L844" s="280">
        <f t="shared" ca="1" si="170"/>
        <v>0</v>
      </c>
      <c r="M844" s="58" t="str">
        <f t="shared" ca="1" si="169"/>
        <v>…</v>
      </c>
      <c r="Q844" s="58" t="s">
        <v>3679</v>
      </c>
    </row>
    <row r="845" spans="1:17" ht="12.75" customHeight="1">
      <c r="A845" s="277" t="s">
        <v>1318</v>
      </c>
      <c r="B845" s="277" t="s">
        <v>2041</v>
      </c>
      <c r="C845" s="277" t="s">
        <v>2107</v>
      </c>
      <c r="D845" s="58" t="str">
        <f t="shared" si="162"/>
        <v>Latvia</v>
      </c>
      <c r="E845" s="58">
        <f t="shared" si="155"/>
        <v>2015</v>
      </c>
      <c r="F845" s="437" t="s">
        <v>2658</v>
      </c>
      <c r="G845" s="58" t="s">
        <v>710</v>
      </c>
      <c r="H845" s="58" t="s">
        <v>530</v>
      </c>
      <c r="J845" s="284" t="s">
        <v>1172</v>
      </c>
      <c r="K845" s="58" t="s">
        <v>531</v>
      </c>
      <c r="L845" s="280">
        <f t="shared" ca="1" si="170"/>
        <v>0</v>
      </c>
      <c r="M845" s="58" t="str">
        <f t="shared" ca="1" si="169"/>
        <v>…</v>
      </c>
      <c r="Q845" s="58" t="s">
        <v>3680</v>
      </c>
    </row>
    <row r="846" spans="1:17" ht="12.75" customHeight="1">
      <c r="A846" s="277" t="s">
        <v>1318</v>
      </c>
      <c r="B846" s="277" t="s">
        <v>17</v>
      </c>
      <c r="C846" s="277" t="s">
        <v>18</v>
      </c>
      <c r="D846" s="58" t="str">
        <f t="shared" si="162"/>
        <v>Latvia</v>
      </c>
      <c r="E846" s="58">
        <f t="shared" si="155"/>
        <v>2015</v>
      </c>
      <c r="F846" s="1168" t="s">
        <v>3590</v>
      </c>
      <c r="G846" s="263" t="s">
        <v>3276</v>
      </c>
      <c r="H846" s="58" t="s">
        <v>530</v>
      </c>
      <c r="J846" s="284" t="s">
        <v>1172</v>
      </c>
      <c r="K846" s="58" t="s">
        <v>531</v>
      </c>
      <c r="L846" s="280">
        <f t="shared" ca="1" si="170"/>
        <v>0</v>
      </c>
      <c r="M846" s="58" t="str">
        <f t="shared" ca="1" si="169"/>
        <v>…</v>
      </c>
      <c r="Q846" s="263" t="s">
        <v>3681</v>
      </c>
    </row>
    <row r="847" spans="1:17" ht="12.75" customHeight="1">
      <c r="A847" s="277" t="s">
        <v>1318</v>
      </c>
      <c r="B847" s="277" t="s">
        <v>2042</v>
      </c>
      <c r="C847" s="277" t="s">
        <v>2108</v>
      </c>
      <c r="D847" s="58" t="str">
        <f t="shared" si="162"/>
        <v>Latvia</v>
      </c>
      <c r="E847" s="58">
        <f t="shared" si="155"/>
        <v>2015</v>
      </c>
      <c r="F847" s="437" t="s">
        <v>2659</v>
      </c>
      <c r="G847" s="58" t="s">
        <v>1111</v>
      </c>
      <c r="H847" s="58" t="s">
        <v>530</v>
      </c>
      <c r="J847" s="284" t="s">
        <v>1172</v>
      </c>
      <c r="K847" s="58" t="s">
        <v>531</v>
      </c>
      <c r="L847" s="280">
        <f t="shared" ca="1" si="170"/>
        <v>0</v>
      </c>
      <c r="M847" s="58" t="str">
        <f t="shared" ca="1" si="169"/>
        <v>…</v>
      </c>
      <c r="Q847" s="58" t="s">
        <v>3682</v>
      </c>
    </row>
    <row r="848" spans="1:17" ht="12.75" customHeight="1">
      <c r="A848" s="277" t="s">
        <v>1318</v>
      </c>
      <c r="B848" s="277" t="s">
        <v>3909</v>
      </c>
      <c r="C848" s="277" t="s">
        <v>3917</v>
      </c>
      <c r="D848" s="58" t="str">
        <f t="shared" si="162"/>
        <v>Latvia</v>
      </c>
      <c r="E848" s="58">
        <f t="shared" si="155"/>
        <v>2015</v>
      </c>
      <c r="F848" s="437" t="s">
        <v>2660</v>
      </c>
      <c r="G848" s="58" t="s">
        <v>735</v>
      </c>
      <c r="H848" s="58" t="s">
        <v>530</v>
      </c>
      <c r="J848" s="284" t="s">
        <v>1172</v>
      </c>
      <c r="K848" s="58" t="s">
        <v>531</v>
      </c>
      <c r="L848" s="280">
        <f t="shared" ca="1" si="170"/>
        <v>0</v>
      </c>
      <c r="M848" s="58" t="str">
        <f t="shared" ca="1" si="169"/>
        <v>…</v>
      </c>
      <c r="Q848" s="58" t="s">
        <v>3683</v>
      </c>
    </row>
    <row r="849" spans="1:17" ht="12.75" customHeight="1">
      <c r="A849" s="277" t="s">
        <v>1318</v>
      </c>
      <c r="B849" s="277" t="s">
        <v>3910</v>
      </c>
      <c r="C849" s="277" t="s">
        <v>3918</v>
      </c>
      <c r="D849" s="58" t="str">
        <f>H$2</f>
        <v>Latvia</v>
      </c>
      <c r="E849" s="58">
        <f t="shared" si="155"/>
        <v>2015</v>
      </c>
      <c r="F849" s="437" t="s">
        <v>2661</v>
      </c>
      <c r="G849" s="58" t="s">
        <v>667</v>
      </c>
      <c r="H849" s="58" t="s">
        <v>530</v>
      </c>
      <c r="I849" s="58" t="s">
        <v>557</v>
      </c>
      <c r="J849" s="284" t="s">
        <v>1172</v>
      </c>
      <c r="K849" s="58" t="s">
        <v>531</v>
      </c>
      <c r="L849" s="280">
        <f t="shared" ca="1" si="170"/>
        <v>0</v>
      </c>
      <c r="M849" s="58" t="str">
        <f t="shared" ca="1" si="169"/>
        <v>…</v>
      </c>
      <c r="Q849" s="58" t="s">
        <v>3684</v>
      </c>
    </row>
    <row r="850" spans="1:17" ht="12.75" customHeight="1">
      <c r="A850" s="277" t="s">
        <v>1318</v>
      </c>
      <c r="B850" s="277" t="s">
        <v>3911</v>
      </c>
      <c r="C850" s="277" t="s">
        <v>3919</v>
      </c>
      <c r="D850" s="58" t="str">
        <f t="shared" ref="D850:D988" si="171">H$2</f>
        <v>Latvia</v>
      </c>
      <c r="E850" s="58">
        <f t="shared" si="155"/>
        <v>2015</v>
      </c>
      <c r="F850" s="437" t="s">
        <v>2662</v>
      </c>
      <c r="G850" s="58" t="s">
        <v>677</v>
      </c>
      <c r="H850" s="58" t="s">
        <v>530</v>
      </c>
      <c r="I850" s="58" t="s">
        <v>557</v>
      </c>
      <c r="J850" s="284" t="s">
        <v>1172</v>
      </c>
      <c r="K850" s="58" t="s">
        <v>531</v>
      </c>
      <c r="L850" s="280">
        <f t="shared" ca="1" si="170"/>
        <v>0</v>
      </c>
      <c r="M850" s="58" t="str">
        <f t="shared" ca="1" si="169"/>
        <v>…</v>
      </c>
      <c r="Q850" s="58" t="s">
        <v>3685</v>
      </c>
    </row>
    <row r="851" spans="1:17" ht="12.75" customHeight="1">
      <c r="A851" s="277" t="s">
        <v>1318</v>
      </c>
      <c r="B851" s="277" t="s">
        <v>3912</v>
      </c>
      <c r="C851" s="277" t="s">
        <v>3920</v>
      </c>
      <c r="D851" s="58" t="str">
        <f t="shared" si="171"/>
        <v>Latvia</v>
      </c>
      <c r="E851" s="58">
        <f t="shared" si="155"/>
        <v>2015</v>
      </c>
      <c r="F851" s="437" t="s">
        <v>2663</v>
      </c>
      <c r="G851" s="58" t="s">
        <v>782</v>
      </c>
      <c r="H851" s="58" t="s">
        <v>530</v>
      </c>
      <c r="I851" s="58" t="s">
        <v>557</v>
      </c>
      <c r="J851" s="284" t="s">
        <v>1172</v>
      </c>
      <c r="K851" s="58" t="s">
        <v>531</v>
      </c>
      <c r="L851" s="280">
        <f t="shared" ca="1" si="170"/>
        <v>0</v>
      </c>
      <c r="M851" s="58" t="str">
        <f t="shared" ca="1" si="169"/>
        <v>…</v>
      </c>
      <c r="Q851" s="58" t="s">
        <v>3686</v>
      </c>
    </row>
    <row r="852" spans="1:17" ht="14.5">
      <c r="A852" s="277" t="s">
        <v>1318</v>
      </c>
      <c r="B852" s="277" t="s">
        <v>3913</v>
      </c>
      <c r="C852" s="277" t="s">
        <v>3921</v>
      </c>
      <c r="D852" s="58" t="str">
        <f t="shared" si="171"/>
        <v>Latvia</v>
      </c>
      <c r="E852" s="58">
        <f t="shared" si="155"/>
        <v>2015</v>
      </c>
      <c r="F852" s="437" t="s">
        <v>2664</v>
      </c>
      <c r="G852" s="58" t="s">
        <v>690</v>
      </c>
      <c r="H852" s="58" t="s">
        <v>530</v>
      </c>
      <c r="I852" s="58" t="s">
        <v>691</v>
      </c>
      <c r="J852" s="284" t="s">
        <v>1172</v>
      </c>
      <c r="K852" s="58" t="s">
        <v>531</v>
      </c>
      <c r="L852" s="280">
        <f t="shared" ca="1" si="170"/>
        <v>0</v>
      </c>
      <c r="M852" s="58" t="str">
        <f t="shared" ca="1" si="169"/>
        <v>…</v>
      </c>
      <c r="Q852" s="58" t="s">
        <v>3687</v>
      </c>
    </row>
    <row r="853" spans="1:17" ht="12.75" customHeight="1">
      <c r="A853" s="277" t="s">
        <v>1318</v>
      </c>
      <c r="B853" s="277" t="s">
        <v>1671</v>
      </c>
      <c r="C853" s="277" t="s">
        <v>1735</v>
      </c>
      <c r="D853" s="58" t="str">
        <f t="shared" si="171"/>
        <v>Latvia</v>
      </c>
      <c r="E853" s="58">
        <f t="shared" si="155"/>
        <v>2015</v>
      </c>
      <c r="F853" s="263" t="s">
        <v>2305</v>
      </c>
      <c r="G853" s="263" t="s">
        <v>756</v>
      </c>
      <c r="H853" s="58" t="s">
        <v>530</v>
      </c>
      <c r="I853" s="58" t="s">
        <v>1322</v>
      </c>
      <c r="J853" s="263" t="s">
        <v>1448</v>
      </c>
      <c r="K853" s="58" t="s">
        <v>531</v>
      </c>
      <c r="L853" s="280">
        <f t="shared" ca="1" si="170"/>
        <v>0</v>
      </c>
      <c r="M853" s="58" t="str">
        <f t="shared" ca="1" si="169"/>
        <v>…</v>
      </c>
      <c r="Q853" s="263" t="s">
        <v>3608</v>
      </c>
    </row>
    <row r="854" spans="1:17" ht="12.75" customHeight="1">
      <c r="A854" s="277" t="s">
        <v>1318</v>
      </c>
      <c r="B854" s="277" t="s">
        <v>1672</v>
      </c>
      <c r="C854" s="277" t="s">
        <v>1736</v>
      </c>
      <c r="D854" s="58" t="str">
        <f t="shared" si="171"/>
        <v>Latvia</v>
      </c>
      <c r="E854" s="58">
        <f t="shared" si="155"/>
        <v>2015</v>
      </c>
      <c r="F854" s="263" t="s">
        <v>1825</v>
      </c>
      <c r="G854" s="263" t="s">
        <v>756</v>
      </c>
      <c r="H854" s="58" t="s">
        <v>530</v>
      </c>
      <c r="I854" s="58" t="s">
        <v>1397</v>
      </c>
      <c r="J854" s="263" t="s">
        <v>1448</v>
      </c>
      <c r="K854" s="58" t="s">
        <v>531</v>
      </c>
      <c r="L854" s="280">
        <f t="shared" ca="1" si="170"/>
        <v>1008.6250975214548</v>
      </c>
      <c r="M854" s="58" t="str">
        <f t="shared" ca="1" si="169"/>
        <v>…</v>
      </c>
      <c r="Q854" s="263" t="s">
        <v>3609</v>
      </c>
    </row>
    <row r="855" spans="1:17" ht="12.75" customHeight="1">
      <c r="A855" s="277" t="s">
        <v>1318</v>
      </c>
      <c r="B855" s="277" t="s">
        <v>1673</v>
      </c>
      <c r="C855" s="277" t="s">
        <v>1737</v>
      </c>
      <c r="D855" s="58" t="str">
        <f t="shared" si="171"/>
        <v>Latvia</v>
      </c>
      <c r="E855" s="58">
        <f t="shared" si="155"/>
        <v>2015</v>
      </c>
      <c r="F855" s="263" t="s">
        <v>2329</v>
      </c>
      <c r="G855" s="263" t="s">
        <v>756</v>
      </c>
      <c r="H855" s="58" t="s">
        <v>530</v>
      </c>
      <c r="I855" s="58" t="s">
        <v>1397</v>
      </c>
      <c r="J855" s="263" t="s">
        <v>1448</v>
      </c>
      <c r="K855" s="58" t="s">
        <v>531</v>
      </c>
      <c r="L855" s="280">
        <f t="shared" ca="1" si="170"/>
        <v>0</v>
      </c>
      <c r="M855" s="58" t="str">
        <f t="shared" ca="1" si="169"/>
        <v>…</v>
      </c>
      <c r="Q855" s="263" t="s">
        <v>3609</v>
      </c>
    </row>
    <row r="856" spans="1:17" ht="12.75" customHeight="1">
      <c r="A856" s="277" t="s">
        <v>1318</v>
      </c>
      <c r="B856" s="277" t="s">
        <v>1674</v>
      </c>
      <c r="C856" s="277" t="s">
        <v>1738</v>
      </c>
      <c r="D856" s="58" t="str">
        <f t="shared" si="171"/>
        <v>Latvia</v>
      </c>
      <c r="E856" s="58">
        <f t="shared" si="155"/>
        <v>2015</v>
      </c>
      <c r="F856" s="263" t="s">
        <v>1826</v>
      </c>
      <c r="G856" s="263" t="s">
        <v>756</v>
      </c>
      <c r="H856" s="58" t="s">
        <v>530</v>
      </c>
      <c r="I856" s="58" t="s">
        <v>1397</v>
      </c>
      <c r="J856" s="263" t="s">
        <v>1448</v>
      </c>
      <c r="K856" s="58" t="s">
        <v>531</v>
      </c>
      <c r="L856" s="280">
        <f t="shared" ca="1" si="170"/>
        <v>0</v>
      </c>
      <c r="M856" s="58" t="str">
        <f t="shared" ca="1" si="169"/>
        <v>…</v>
      </c>
      <c r="Q856" s="263" t="s">
        <v>3609</v>
      </c>
    </row>
    <row r="857" spans="1:17">
      <c r="A857" s="277" t="s">
        <v>1318</v>
      </c>
      <c r="B857" s="277" t="s">
        <v>2109</v>
      </c>
      <c r="C857" s="277" t="s">
        <v>1973</v>
      </c>
      <c r="D857" s="58" t="str">
        <f t="shared" si="171"/>
        <v>Latvia</v>
      </c>
      <c r="E857" s="58">
        <f t="shared" si="155"/>
        <v>2015</v>
      </c>
      <c r="F857" s="263" t="s">
        <v>1449</v>
      </c>
      <c r="G857" s="263" t="s">
        <v>756</v>
      </c>
      <c r="H857" s="58" t="s">
        <v>530</v>
      </c>
      <c r="J857" s="263" t="s">
        <v>1448</v>
      </c>
      <c r="K857" s="58" t="s">
        <v>531</v>
      </c>
      <c r="L857" s="280">
        <f t="shared" ca="1" si="170"/>
        <v>0</v>
      </c>
      <c r="M857" s="58" t="str">
        <f t="shared" ca="1" si="169"/>
        <v>…</v>
      </c>
      <c r="Q857" s="263" t="s">
        <v>1450</v>
      </c>
    </row>
    <row r="858" spans="1:17" ht="12.75" customHeight="1">
      <c r="A858" s="277" t="s">
        <v>1318</v>
      </c>
      <c r="B858" s="277" t="s">
        <v>3922</v>
      </c>
      <c r="C858" s="277" t="s">
        <v>3930</v>
      </c>
      <c r="D858" s="58" t="str">
        <f t="shared" si="171"/>
        <v>Latvia</v>
      </c>
      <c r="E858" s="58">
        <f t="shared" si="155"/>
        <v>2015</v>
      </c>
      <c r="F858" s="263" t="s">
        <v>1451</v>
      </c>
      <c r="G858" s="263" t="s">
        <v>610</v>
      </c>
      <c r="H858" s="58" t="s">
        <v>530</v>
      </c>
      <c r="I858" s="58" t="s">
        <v>611</v>
      </c>
      <c r="J858" s="263" t="s">
        <v>1448</v>
      </c>
      <c r="K858" s="58" t="s">
        <v>531</v>
      </c>
      <c r="L858" s="280">
        <f t="shared" ca="1" si="170"/>
        <v>584.7494448778732</v>
      </c>
      <c r="M858" s="58" t="str">
        <f t="shared" ca="1" si="169"/>
        <v>…</v>
      </c>
      <c r="Q858" s="263" t="s">
        <v>1452</v>
      </c>
    </row>
    <row r="859" spans="1:17" ht="12.75" customHeight="1">
      <c r="A859" s="277" t="s">
        <v>1318</v>
      </c>
      <c r="B859" s="277" t="s">
        <v>1675</v>
      </c>
      <c r="C859" s="277" t="s">
        <v>1739</v>
      </c>
      <c r="D859" s="58" t="str">
        <f t="shared" si="171"/>
        <v>Latvia</v>
      </c>
      <c r="E859" s="58">
        <f t="shared" si="155"/>
        <v>2015</v>
      </c>
      <c r="F859" s="263" t="s">
        <v>1453</v>
      </c>
      <c r="G859" s="263" t="s">
        <v>623</v>
      </c>
      <c r="H859" s="58" t="s">
        <v>530</v>
      </c>
      <c r="I859" s="58" t="s">
        <v>611</v>
      </c>
      <c r="J859" s="263" t="s">
        <v>1448</v>
      </c>
      <c r="K859" s="58" t="s">
        <v>531</v>
      </c>
      <c r="L859" s="280">
        <f t="shared" ca="1" si="170"/>
        <v>0</v>
      </c>
      <c r="M859" s="58" t="str">
        <f t="shared" ca="1" si="169"/>
        <v>…</v>
      </c>
      <c r="Q859" s="263" t="s">
        <v>1454</v>
      </c>
    </row>
    <row r="860" spans="1:17" ht="12.75" customHeight="1">
      <c r="A860" s="277" t="s">
        <v>1318</v>
      </c>
      <c r="B860" s="277" t="s">
        <v>1676</v>
      </c>
      <c r="C860" s="277" t="s">
        <v>1740</v>
      </c>
      <c r="D860" s="58" t="str">
        <f t="shared" si="171"/>
        <v>Latvia</v>
      </c>
      <c r="E860" s="58">
        <f t="shared" si="155"/>
        <v>2015</v>
      </c>
      <c r="F860" s="263" t="s">
        <v>1455</v>
      </c>
      <c r="G860" s="263" t="s">
        <v>635</v>
      </c>
      <c r="H860" s="58" t="s">
        <v>530</v>
      </c>
      <c r="I860" s="58" t="s">
        <v>611</v>
      </c>
      <c r="J860" s="263" t="s">
        <v>1448</v>
      </c>
      <c r="K860" s="58" t="s">
        <v>531</v>
      </c>
      <c r="L860" s="280">
        <f t="shared" ca="1" si="170"/>
        <v>425.9354518874286</v>
      </c>
      <c r="M860" s="58" t="str">
        <f t="shared" ca="1" si="169"/>
        <v>…</v>
      </c>
      <c r="Q860" s="263" t="s">
        <v>1456</v>
      </c>
    </row>
    <row r="861" spans="1:17" ht="12.75" customHeight="1">
      <c r="A861" s="277" t="s">
        <v>1318</v>
      </c>
      <c r="B861" s="277" t="s">
        <v>3923</v>
      </c>
      <c r="C861" s="277" t="s">
        <v>2441</v>
      </c>
      <c r="D861" s="58" t="str">
        <f t="shared" si="171"/>
        <v>Latvia</v>
      </c>
      <c r="E861" s="58">
        <f t="shared" si="155"/>
        <v>2015</v>
      </c>
      <c r="F861" s="263" t="s">
        <v>1459</v>
      </c>
      <c r="G861" s="263" t="s">
        <v>775</v>
      </c>
      <c r="H861" s="58" t="s">
        <v>530</v>
      </c>
      <c r="I861" s="58" t="s">
        <v>611</v>
      </c>
      <c r="J861" s="263" t="s">
        <v>1448</v>
      </c>
      <c r="K861" s="58" t="s">
        <v>531</v>
      </c>
      <c r="L861" s="280">
        <f t="shared" ca="1" si="170"/>
        <v>0</v>
      </c>
      <c r="M861" s="58" t="str">
        <f t="shared" ca="1" si="169"/>
        <v>…</v>
      </c>
      <c r="Q861" s="263" t="s">
        <v>1460</v>
      </c>
    </row>
    <row r="862" spans="1:17" ht="12.75" customHeight="1">
      <c r="A862" s="277" t="s">
        <v>1318</v>
      </c>
      <c r="B862" s="277" t="s">
        <v>21</v>
      </c>
      <c r="C862" s="277" t="s">
        <v>22</v>
      </c>
      <c r="D862" s="58" t="str">
        <f t="shared" si="171"/>
        <v>Latvia</v>
      </c>
      <c r="E862" s="58">
        <f t="shared" si="155"/>
        <v>2015</v>
      </c>
      <c r="F862" s="263" t="s">
        <v>1463</v>
      </c>
      <c r="G862" s="263" t="s">
        <v>648</v>
      </c>
      <c r="H862" s="58" t="s">
        <v>530</v>
      </c>
      <c r="I862" s="58" t="s">
        <v>611</v>
      </c>
      <c r="J862" s="263" t="s">
        <v>1448</v>
      </c>
      <c r="K862" s="58" t="s">
        <v>531</v>
      </c>
      <c r="L862" s="280">
        <f t="shared" ca="1" si="170"/>
        <v>0</v>
      </c>
      <c r="M862" s="58" t="str">
        <f t="shared" ca="1" si="169"/>
        <v>…</v>
      </c>
      <c r="Q862" s="263" t="s">
        <v>1464</v>
      </c>
    </row>
    <row r="863" spans="1:17" ht="12.75" customHeight="1">
      <c r="A863" s="277" t="s">
        <v>1318</v>
      </c>
      <c r="B863" s="277" t="s">
        <v>2110</v>
      </c>
      <c r="C863" s="277" t="s">
        <v>1974</v>
      </c>
      <c r="D863" s="58" t="str">
        <f t="shared" si="171"/>
        <v>Latvia</v>
      </c>
      <c r="E863" s="58">
        <f t="shared" si="155"/>
        <v>2015</v>
      </c>
      <c r="F863" s="263" t="s">
        <v>1467</v>
      </c>
      <c r="G863" s="263" t="s">
        <v>653</v>
      </c>
      <c r="H863" s="58" t="s">
        <v>530</v>
      </c>
      <c r="I863" s="58" t="s">
        <v>611</v>
      </c>
      <c r="J863" s="263" t="s">
        <v>1448</v>
      </c>
      <c r="K863" s="58" t="s">
        <v>531</v>
      </c>
      <c r="L863" s="280">
        <f t="shared" ca="1" si="170"/>
        <v>0</v>
      </c>
      <c r="M863" s="58" t="str">
        <f t="shared" ca="1" si="169"/>
        <v>…</v>
      </c>
      <c r="Q863" s="263" t="s">
        <v>1468</v>
      </c>
    </row>
    <row r="864" spans="1:17" ht="12.75" customHeight="1">
      <c r="A864" s="277" t="s">
        <v>1318</v>
      </c>
      <c r="B864" s="277" t="s">
        <v>3924</v>
      </c>
      <c r="C864" s="277" t="s">
        <v>1741</v>
      </c>
      <c r="D864" s="58" t="str">
        <f t="shared" si="171"/>
        <v>Latvia</v>
      </c>
      <c r="E864" s="58">
        <f t="shared" si="155"/>
        <v>2015</v>
      </c>
      <c r="F864" s="263" t="s">
        <v>1471</v>
      </c>
      <c r="G864" s="263" t="s">
        <v>859</v>
      </c>
      <c r="H864" s="58" t="s">
        <v>530</v>
      </c>
      <c r="I864" s="58" t="s">
        <v>611</v>
      </c>
      <c r="J864" s="263" t="s">
        <v>1448</v>
      </c>
      <c r="K864" s="58" t="s">
        <v>531</v>
      </c>
      <c r="L864" s="280">
        <f t="shared" ca="1" si="170"/>
        <v>0</v>
      </c>
      <c r="M864" s="58" t="str">
        <f t="shared" ca="1" si="169"/>
        <v>…</v>
      </c>
      <c r="Q864" s="263" t="s">
        <v>2455</v>
      </c>
    </row>
    <row r="865" spans="1:17" ht="12.75" customHeight="1">
      <c r="A865" s="277" t="s">
        <v>1318</v>
      </c>
      <c r="B865" s="277" t="s">
        <v>1677</v>
      </c>
      <c r="C865" s="277" t="s">
        <v>1742</v>
      </c>
      <c r="D865" s="58" t="str">
        <f t="shared" si="171"/>
        <v>Latvia</v>
      </c>
      <c r="E865" s="58">
        <f t="shared" si="155"/>
        <v>2015</v>
      </c>
      <c r="F865" s="263" t="s">
        <v>1472</v>
      </c>
      <c r="G865" s="263" t="s">
        <v>703</v>
      </c>
      <c r="H865" s="58" t="s">
        <v>530</v>
      </c>
      <c r="J865" s="263" t="s">
        <v>1448</v>
      </c>
      <c r="K865" s="58" t="s">
        <v>531</v>
      </c>
      <c r="L865" s="280">
        <f t="shared" ca="1" si="170"/>
        <v>0</v>
      </c>
      <c r="M865" s="58" t="str">
        <f t="shared" ca="1" si="169"/>
        <v>…</v>
      </c>
      <c r="Q865" s="263" t="s">
        <v>1473</v>
      </c>
    </row>
    <row r="866" spans="1:17" ht="12.75" customHeight="1">
      <c r="A866" s="277" t="s">
        <v>1318</v>
      </c>
      <c r="B866" s="277" t="s">
        <v>2111</v>
      </c>
      <c r="C866" s="277" t="s">
        <v>1975</v>
      </c>
      <c r="D866" s="58" t="str">
        <f t="shared" si="171"/>
        <v>Latvia</v>
      </c>
      <c r="E866" s="58">
        <f t="shared" si="155"/>
        <v>2015</v>
      </c>
      <c r="F866" s="263" t="s">
        <v>1474</v>
      </c>
      <c r="G866" s="263" t="s">
        <v>710</v>
      </c>
      <c r="H866" s="58" t="s">
        <v>530</v>
      </c>
      <c r="J866" s="263" t="s">
        <v>1448</v>
      </c>
      <c r="K866" s="58" t="s">
        <v>531</v>
      </c>
      <c r="L866" s="280">
        <f t="shared" ca="1" si="170"/>
        <v>30.028800000000004</v>
      </c>
      <c r="M866" s="58" t="str">
        <f t="shared" ca="1" si="169"/>
        <v>…</v>
      </c>
      <c r="Q866" s="263" t="s">
        <v>1475</v>
      </c>
    </row>
    <row r="867" spans="1:17" ht="12.75" customHeight="1">
      <c r="A867" s="277" t="s">
        <v>1318</v>
      </c>
      <c r="B867" s="277" t="s">
        <v>1678</v>
      </c>
      <c r="C867" s="277" t="s">
        <v>1743</v>
      </c>
      <c r="D867" s="58" t="str">
        <f t="shared" si="171"/>
        <v>Latvia</v>
      </c>
      <c r="E867" s="58">
        <f t="shared" si="155"/>
        <v>2015</v>
      </c>
      <c r="F867" s="263" t="s">
        <v>3289</v>
      </c>
      <c r="G867" s="263" t="s">
        <v>3276</v>
      </c>
      <c r="H867" s="58" t="s">
        <v>530</v>
      </c>
      <c r="J867" s="263" t="s">
        <v>1448</v>
      </c>
      <c r="K867" s="58" t="s">
        <v>531</v>
      </c>
      <c r="L867" s="280">
        <f t="shared" ca="1" si="170"/>
        <v>0</v>
      </c>
      <c r="M867" s="58" t="str">
        <f t="shared" ca="1" si="169"/>
        <v>…</v>
      </c>
      <c r="Q867" s="263" t="s">
        <v>3303</v>
      </c>
    </row>
    <row r="868" spans="1:17" ht="12.75" customHeight="1">
      <c r="A868" s="277" t="s">
        <v>1318</v>
      </c>
      <c r="B868" s="277" t="s">
        <v>2112</v>
      </c>
      <c r="C868" s="277" t="s">
        <v>1976</v>
      </c>
      <c r="D868" s="58" t="str">
        <f t="shared" si="171"/>
        <v>Latvia</v>
      </c>
      <c r="E868" s="58">
        <f t="shared" si="155"/>
        <v>2015</v>
      </c>
      <c r="F868" s="263" t="s">
        <v>1478</v>
      </c>
      <c r="G868" s="263" t="s">
        <v>1111</v>
      </c>
      <c r="H868" s="58" t="s">
        <v>530</v>
      </c>
      <c r="J868" s="263" t="s">
        <v>1448</v>
      </c>
      <c r="K868" s="58" t="s">
        <v>531</v>
      </c>
      <c r="L868" s="280">
        <f t="shared" ca="1" si="170"/>
        <v>0</v>
      </c>
      <c r="M868" s="58" t="str">
        <f t="shared" ca="1" si="169"/>
        <v>…</v>
      </c>
      <c r="Q868" s="263" t="s">
        <v>1479</v>
      </c>
    </row>
    <row r="869" spans="1:17" ht="12.75" customHeight="1">
      <c r="A869" s="277" t="s">
        <v>1318</v>
      </c>
      <c r="B869" s="277" t="s">
        <v>3925</v>
      </c>
      <c r="C869" s="277" t="s">
        <v>3931</v>
      </c>
      <c r="D869" s="58" t="str">
        <f t="shared" si="171"/>
        <v>Latvia</v>
      </c>
      <c r="E869" s="58">
        <f t="shared" si="155"/>
        <v>2015</v>
      </c>
      <c r="F869" s="263" t="s">
        <v>1480</v>
      </c>
      <c r="G869" s="263" t="s">
        <v>735</v>
      </c>
      <c r="H869" s="58" t="s">
        <v>530</v>
      </c>
      <c r="J869" s="263" t="s">
        <v>1448</v>
      </c>
      <c r="K869" s="58" t="s">
        <v>531</v>
      </c>
      <c r="L869" s="280">
        <f t="shared" ca="1" si="170"/>
        <v>0</v>
      </c>
      <c r="M869" s="58" t="str">
        <f t="shared" ca="1" si="169"/>
        <v>…</v>
      </c>
      <c r="Q869" s="263" t="s">
        <v>1481</v>
      </c>
    </row>
    <row r="870" spans="1:17" ht="12.75" customHeight="1">
      <c r="A870" s="277" t="s">
        <v>1318</v>
      </c>
      <c r="B870" s="277" t="s">
        <v>3926</v>
      </c>
      <c r="C870" s="277" t="s">
        <v>3932</v>
      </c>
      <c r="D870" s="58" t="str">
        <f t="shared" si="171"/>
        <v>Latvia</v>
      </c>
      <c r="E870" s="58">
        <f t="shared" si="155"/>
        <v>2015</v>
      </c>
      <c r="F870" s="263" t="s">
        <v>1482</v>
      </c>
      <c r="G870" s="263" t="s">
        <v>667</v>
      </c>
      <c r="H870" s="58" t="s">
        <v>530</v>
      </c>
      <c r="I870" s="58" t="s">
        <v>557</v>
      </c>
      <c r="J870" s="263" t="s">
        <v>1448</v>
      </c>
      <c r="K870" s="58" t="s">
        <v>531</v>
      </c>
      <c r="L870" s="280">
        <f t="shared" ca="1" si="170"/>
        <v>0</v>
      </c>
      <c r="M870" s="58" t="str">
        <f t="shared" ca="1" si="169"/>
        <v>…</v>
      </c>
      <c r="Q870" s="263" t="s">
        <v>1483</v>
      </c>
    </row>
    <row r="871" spans="1:17" ht="12.75" customHeight="1">
      <c r="A871" s="277" t="s">
        <v>1318</v>
      </c>
      <c r="B871" s="277" t="s">
        <v>3927</v>
      </c>
      <c r="C871" s="277" t="s">
        <v>3933</v>
      </c>
      <c r="D871" s="58" t="str">
        <f t="shared" si="171"/>
        <v>Latvia</v>
      </c>
      <c r="E871" s="58">
        <f t="shared" si="155"/>
        <v>2015</v>
      </c>
      <c r="F871" s="263" t="s">
        <v>1484</v>
      </c>
      <c r="G871" s="263" t="s">
        <v>677</v>
      </c>
      <c r="H871" s="58" t="s">
        <v>530</v>
      </c>
      <c r="I871" s="58" t="s">
        <v>557</v>
      </c>
      <c r="J871" s="263" t="s">
        <v>1448</v>
      </c>
      <c r="K871" s="58" t="s">
        <v>531</v>
      </c>
      <c r="L871" s="280">
        <f t="shared" ca="1" si="170"/>
        <v>0</v>
      </c>
      <c r="M871" s="58" t="str">
        <f t="shared" ca="1" si="169"/>
        <v>…</v>
      </c>
      <c r="Q871" s="263" t="s">
        <v>1485</v>
      </c>
    </row>
    <row r="872" spans="1:17" ht="12.75" customHeight="1">
      <c r="A872" s="277" t="s">
        <v>1318</v>
      </c>
      <c r="B872" s="277" t="s">
        <v>3928</v>
      </c>
      <c r="C872" s="277" t="s">
        <v>3934</v>
      </c>
      <c r="D872" s="58" t="str">
        <f t="shared" si="171"/>
        <v>Latvia</v>
      </c>
      <c r="E872" s="58">
        <f t="shared" si="155"/>
        <v>2015</v>
      </c>
      <c r="F872" s="263" t="s">
        <v>1488</v>
      </c>
      <c r="G872" s="263" t="s">
        <v>782</v>
      </c>
      <c r="H872" s="58" t="s">
        <v>530</v>
      </c>
      <c r="I872" s="58" t="s">
        <v>557</v>
      </c>
      <c r="J872" s="263" t="s">
        <v>1448</v>
      </c>
      <c r="K872" s="58" t="s">
        <v>531</v>
      </c>
      <c r="L872" s="280">
        <f t="shared" ca="1" si="170"/>
        <v>0</v>
      </c>
      <c r="M872" s="58" t="str">
        <f t="shared" ca="1" si="169"/>
        <v>…</v>
      </c>
      <c r="Q872" s="263" t="s">
        <v>1489</v>
      </c>
    </row>
    <row r="873" spans="1:17" ht="12.75" customHeight="1">
      <c r="A873" s="277" t="s">
        <v>1318</v>
      </c>
      <c r="B873" s="277" t="s">
        <v>3929</v>
      </c>
      <c r="C873" s="277" t="s">
        <v>3935</v>
      </c>
      <c r="D873" s="58" t="str">
        <f t="shared" si="171"/>
        <v>Latvia</v>
      </c>
      <c r="E873" s="58">
        <f t="shared" si="155"/>
        <v>2015</v>
      </c>
      <c r="F873" s="263" t="s">
        <v>1492</v>
      </c>
      <c r="G873" s="263" t="s">
        <v>1446</v>
      </c>
      <c r="H873" s="58" t="s">
        <v>530</v>
      </c>
      <c r="J873" s="263" t="s">
        <v>1448</v>
      </c>
      <c r="K873" s="58" t="s">
        <v>531</v>
      </c>
      <c r="L873" s="280">
        <f t="shared" ca="1" si="170"/>
        <v>0</v>
      </c>
      <c r="M873" s="58" t="str">
        <f t="shared" ca="1" si="169"/>
        <v>…</v>
      </c>
      <c r="Q873" s="263" t="s">
        <v>1610</v>
      </c>
    </row>
    <row r="874" spans="1:17" ht="12.75" customHeight="1">
      <c r="A874" s="277" t="s">
        <v>1318</v>
      </c>
      <c r="B874" s="277" t="s">
        <v>3936</v>
      </c>
      <c r="C874" s="277" t="s">
        <v>1611</v>
      </c>
      <c r="D874" s="58" t="str">
        <f t="shared" si="171"/>
        <v>Latvia</v>
      </c>
      <c r="E874" s="58">
        <f t="shared" si="155"/>
        <v>2015</v>
      </c>
      <c r="F874" s="263" t="s">
        <v>2314</v>
      </c>
      <c r="G874" s="263" t="s">
        <v>756</v>
      </c>
      <c r="H874" s="58" t="s">
        <v>530</v>
      </c>
      <c r="I874" s="58" t="s">
        <v>1322</v>
      </c>
      <c r="J874" s="263" t="s">
        <v>1182</v>
      </c>
      <c r="K874" s="58" t="s">
        <v>531</v>
      </c>
      <c r="L874" s="280">
        <f t="shared" ca="1" si="170"/>
        <v>0</v>
      </c>
      <c r="M874" s="58" t="str">
        <f ca="1">IF(OR(INDIRECT("'"&amp;A874&amp;"'!"&amp;C874)="A",INDIRECT("'"&amp;A874&amp;"'!"&amp;C874)="B",INDIRECT("'"&amp;A874&amp;"'!"&amp;C874)="C",INDIRECT("'"&amp;A874&amp;"'!"&amp;C874)="D",INDIRECT("'"&amp;A874&amp;"'!"&amp;C874)="O"),
INDIRECT("'"&amp;A874&amp;"'!"&amp;C874),"…")</f>
        <v>…</v>
      </c>
      <c r="Q874" s="263" t="s">
        <v>3726</v>
      </c>
    </row>
    <row r="875" spans="1:17" ht="12.75" customHeight="1">
      <c r="A875" s="277" t="s">
        <v>1318</v>
      </c>
      <c r="B875" s="277" t="s">
        <v>3937</v>
      </c>
      <c r="C875" s="277" t="s">
        <v>1613</v>
      </c>
      <c r="D875" s="58" t="str">
        <f t="shared" si="171"/>
        <v>Latvia</v>
      </c>
      <c r="E875" s="58">
        <f t="shared" si="155"/>
        <v>2015</v>
      </c>
      <c r="F875" s="263" t="s">
        <v>1917</v>
      </c>
      <c r="G875" s="263" t="s">
        <v>756</v>
      </c>
      <c r="H875" s="58" t="s">
        <v>530</v>
      </c>
      <c r="I875" s="58" t="s">
        <v>1397</v>
      </c>
      <c r="J875" s="263" t="s">
        <v>1182</v>
      </c>
      <c r="K875" s="58" t="s">
        <v>531</v>
      </c>
      <c r="L875" s="280">
        <f t="shared" ca="1" si="170"/>
        <v>2566.9327251995442</v>
      </c>
      <c r="M875" s="58" t="str">
        <f t="shared" ref="M875:M919" ca="1" si="172">IF(OR(INDIRECT("'"&amp;A875&amp;"'!"&amp;C875)="A",INDIRECT("'"&amp;A875&amp;"'!"&amp;C875)="B",INDIRECT("'"&amp;A875&amp;"'!"&amp;C875)="C",INDIRECT("'"&amp;A875&amp;"'!"&amp;C875)="D",INDIRECT("'"&amp;A875&amp;"'!"&amp;C875)="O"),
INDIRECT("'"&amp;A875&amp;"'!"&amp;C875),"…")</f>
        <v>…</v>
      </c>
      <c r="Q875" s="263" t="s">
        <v>3727</v>
      </c>
    </row>
    <row r="876" spans="1:17" ht="12.75" customHeight="1">
      <c r="A876" s="277" t="s">
        <v>1318</v>
      </c>
      <c r="B876" s="277" t="s">
        <v>3938</v>
      </c>
      <c r="C876" s="277" t="s">
        <v>1615</v>
      </c>
      <c r="D876" s="58" t="str">
        <f t="shared" si="171"/>
        <v>Latvia</v>
      </c>
      <c r="E876" s="58">
        <f t="shared" si="155"/>
        <v>2015</v>
      </c>
      <c r="F876" s="263" t="s">
        <v>2338</v>
      </c>
      <c r="G876" s="263" t="s">
        <v>756</v>
      </c>
      <c r="H876" s="58" t="s">
        <v>530</v>
      </c>
      <c r="I876" s="58" t="s">
        <v>1397</v>
      </c>
      <c r="J876" s="263" t="s">
        <v>1182</v>
      </c>
      <c r="K876" s="58" t="s">
        <v>531</v>
      </c>
      <c r="L876" s="280">
        <f t="shared" ca="1" si="170"/>
        <v>0</v>
      </c>
      <c r="M876" s="58" t="str">
        <f t="shared" ca="1" si="172"/>
        <v>…</v>
      </c>
      <c r="Q876" s="263" t="s">
        <v>3728</v>
      </c>
    </row>
    <row r="877" spans="1:17" ht="12.75" customHeight="1">
      <c r="A877" s="277" t="s">
        <v>1318</v>
      </c>
      <c r="B877" s="277" t="s">
        <v>3939</v>
      </c>
      <c r="C877" s="277" t="s">
        <v>1617</v>
      </c>
      <c r="D877" s="58" t="str">
        <f t="shared" si="171"/>
        <v>Latvia</v>
      </c>
      <c r="E877" s="58">
        <f t="shared" si="155"/>
        <v>2015</v>
      </c>
      <c r="F877" s="263" t="s">
        <v>1918</v>
      </c>
      <c r="G877" s="263" t="s">
        <v>756</v>
      </c>
      <c r="H877" s="58" t="s">
        <v>530</v>
      </c>
      <c r="I877" s="58" t="s">
        <v>1397</v>
      </c>
      <c r="J877" s="263" t="s">
        <v>1182</v>
      </c>
      <c r="K877" s="58" t="s">
        <v>531</v>
      </c>
      <c r="L877" s="280">
        <f t="shared" ca="1" si="170"/>
        <v>0</v>
      </c>
      <c r="M877" s="58" t="str">
        <f t="shared" ca="1" si="172"/>
        <v>…</v>
      </c>
      <c r="Q877" s="263" t="s">
        <v>3729</v>
      </c>
    </row>
    <row r="878" spans="1:17" ht="12.75" customHeight="1">
      <c r="A878" s="277" t="s">
        <v>1318</v>
      </c>
      <c r="B878" s="277" t="s">
        <v>3940</v>
      </c>
      <c r="C878" s="277" t="s">
        <v>2043</v>
      </c>
      <c r="D878" s="58" t="str">
        <f t="shared" si="171"/>
        <v>Latvia</v>
      </c>
      <c r="E878" s="58">
        <f t="shared" si="155"/>
        <v>2015</v>
      </c>
      <c r="F878" s="58" t="s">
        <v>71</v>
      </c>
      <c r="G878" s="263" t="s">
        <v>756</v>
      </c>
      <c r="H878" s="58" t="s">
        <v>530</v>
      </c>
      <c r="J878" s="263" t="s">
        <v>1182</v>
      </c>
      <c r="K878" s="58" t="s">
        <v>531</v>
      </c>
      <c r="L878" s="280">
        <f t="shared" ca="1" si="170"/>
        <v>0</v>
      </c>
      <c r="M878" s="58" t="str">
        <f t="shared" ca="1" si="172"/>
        <v>…</v>
      </c>
      <c r="Q878" s="58" t="s">
        <v>398</v>
      </c>
    </row>
    <row r="879" spans="1:17" ht="12.75" customHeight="1">
      <c r="A879" s="277" t="s">
        <v>1318</v>
      </c>
      <c r="B879" s="277" t="s">
        <v>3941</v>
      </c>
      <c r="C879" s="277" t="s">
        <v>3959</v>
      </c>
      <c r="D879" s="58" t="str">
        <f t="shared" si="171"/>
        <v>Latvia</v>
      </c>
      <c r="E879" s="58">
        <f t="shared" si="155"/>
        <v>2015</v>
      </c>
      <c r="F879" s="58" t="s">
        <v>73</v>
      </c>
      <c r="G879" s="263" t="s">
        <v>610</v>
      </c>
      <c r="H879" s="58" t="s">
        <v>530</v>
      </c>
      <c r="I879" s="58" t="s">
        <v>611</v>
      </c>
      <c r="J879" s="263" t="s">
        <v>1182</v>
      </c>
      <c r="K879" s="58" t="s">
        <v>531</v>
      </c>
      <c r="L879" s="280">
        <f t="shared" ca="1" si="170"/>
        <v>50.814379163415957</v>
      </c>
      <c r="M879" s="58" t="str">
        <f t="shared" ca="1" si="172"/>
        <v>…</v>
      </c>
      <c r="Q879" s="58" t="s">
        <v>399</v>
      </c>
    </row>
    <row r="880" spans="1:17" ht="12" customHeight="1">
      <c r="A880" s="277" t="s">
        <v>1318</v>
      </c>
      <c r="B880" s="277" t="s">
        <v>3942</v>
      </c>
      <c r="C880" s="277" t="s">
        <v>1620</v>
      </c>
      <c r="D880" s="58" t="str">
        <f t="shared" si="171"/>
        <v>Latvia</v>
      </c>
      <c r="E880" s="58">
        <f t="shared" si="155"/>
        <v>2015</v>
      </c>
      <c r="F880" s="58" t="s">
        <v>75</v>
      </c>
      <c r="G880" s="263" t="s">
        <v>623</v>
      </c>
      <c r="H880" s="58" t="s">
        <v>530</v>
      </c>
      <c r="I880" s="58" t="s">
        <v>611</v>
      </c>
      <c r="J880" s="263" t="s">
        <v>1182</v>
      </c>
      <c r="K880" s="58" t="s">
        <v>531</v>
      </c>
      <c r="L880" s="280">
        <f t="shared" ca="1" si="170"/>
        <v>0</v>
      </c>
      <c r="M880" s="58" t="str">
        <f t="shared" ca="1" si="172"/>
        <v>…</v>
      </c>
      <c r="Q880" s="58" t="s">
        <v>400</v>
      </c>
    </row>
    <row r="881" spans="1:17" ht="12.75" customHeight="1">
      <c r="A881" s="277" t="s">
        <v>1318</v>
      </c>
      <c r="B881" s="277" t="s">
        <v>3943</v>
      </c>
      <c r="C881" s="277" t="s">
        <v>1622</v>
      </c>
      <c r="D881" s="58" t="str">
        <f t="shared" si="171"/>
        <v>Latvia</v>
      </c>
      <c r="E881" s="58">
        <f t="shared" si="155"/>
        <v>2015</v>
      </c>
      <c r="F881" s="58" t="s">
        <v>77</v>
      </c>
      <c r="G881" s="263" t="s">
        <v>635</v>
      </c>
      <c r="H881" s="58" t="s">
        <v>530</v>
      </c>
      <c r="I881" s="58" t="s">
        <v>611</v>
      </c>
      <c r="J881" s="263" t="s">
        <v>1182</v>
      </c>
      <c r="K881" s="58" t="s">
        <v>531</v>
      </c>
      <c r="L881" s="280">
        <f t="shared" ca="1" si="170"/>
        <v>0</v>
      </c>
      <c r="M881" s="58" t="str">
        <f t="shared" ca="1" si="172"/>
        <v>…</v>
      </c>
      <c r="Q881" s="58" t="s">
        <v>401</v>
      </c>
    </row>
    <row r="882" spans="1:17" ht="12.75" customHeight="1">
      <c r="A882" s="277" t="s">
        <v>1318</v>
      </c>
      <c r="B882" s="277" t="s">
        <v>3944</v>
      </c>
      <c r="C882" s="277" t="s">
        <v>2443</v>
      </c>
      <c r="D882" s="58" t="str">
        <f t="shared" si="171"/>
        <v>Latvia</v>
      </c>
      <c r="E882" s="58">
        <f t="shared" si="155"/>
        <v>2015</v>
      </c>
      <c r="F882" s="58" t="s">
        <v>81</v>
      </c>
      <c r="G882" s="263" t="s">
        <v>775</v>
      </c>
      <c r="H882" s="58" t="s">
        <v>530</v>
      </c>
      <c r="I882" s="58" t="s">
        <v>611</v>
      </c>
      <c r="J882" s="263" t="s">
        <v>1182</v>
      </c>
      <c r="K882" s="58" t="s">
        <v>531</v>
      </c>
      <c r="L882" s="280">
        <f t="shared" ca="1" si="170"/>
        <v>0</v>
      </c>
      <c r="M882" s="58" t="str">
        <f t="shared" ca="1" si="172"/>
        <v>…</v>
      </c>
      <c r="Q882" s="58" t="s">
        <v>404</v>
      </c>
    </row>
    <row r="883" spans="1:17" ht="12.75" customHeight="1">
      <c r="A883" s="277" t="s">
        <v>1318</v>
      </c>
      <c r="B883" s="277" t="s">
        <v>3945</v>
      </c>
      <c r="C883" s="277" t="s">
        <v>1625</v>
      </c>
      <c r="D883" s="58" t="str">
        <f t="shared" si="171"/>
        <v>Latvia</v>
      </c>
      <c r="E883" s="58">
        <f t="shared" si="155"/>
        <v>2015</v>
      </c>
      <c r="F883" s="58" t="s">
        <v>85</v>
      </c>
      <c r="G883" s="263" t="s">
        <v>648</v>
      </c>
      <c r="H883" s="58" t="s">
        <v>530</v>
      </c>
      <c r="I883" s="58" t="s">
        <v>611</v>
      </c>
      <c r="J883" s="263" t="s">
        <v>1182</v>
      </c>
      <c r="K883" s="58" t="s">
        <v>531</v>
      </c>
      <c r="L883" s="280">
        <f t="shared" ca="1" si="170"/>
        <v>0</v>
      </c>
      <c r="M883" s="58" t="str">
        <f t="shared" ca="1" si="172"/>
        <v>…</v>
      </c>
      <c r="Q883" s="58" t="s">
        <v>407</v>
      </c>
    </row>
    <row r="884" spans="1:17" ht="12.75" customHeight="1">
      <c r="A884" s="277" t="s">
        <v>1318</v>
      </c>
      <c r="B884" s="277" t="s">
        <v>3946</v>
      </c>
      <c r="C884" s="277" t="s">
        <v>2044</v>
      </c>
      <c r="D884" s="58" t="str">
        <f t="shared" si="171"/>
        <v>Latvia</v>
      </c>
      <c r="E884" s="58">
        <f t="shared" si="155"/>
        <v>2015</v>
      </c>
      <c r="F884" s="58" t="s">
        <v>89</v>
      </c>
      <c r="G884" s="263" t="s">
        <v>653</v>
      </c>
      <c r="H884" s="58" t="s">
        <v>530</v>
      </c>
      <c r="I884" s="58" t="s">
        <v>611</v>
      </c>
      <c r="J884" s="263" t="s">
        <v>1182</v>
      </c>
      <c r="K884" s="58" t="s">
        <v>531</v>
      </c>
      <c r="L884" s="280">
        <f t="shared" ca="1" si="170"/>
        <v>0</v>
      </c>
      <c r="M884" s="58" t="str">
        <f t="shared" ca="1" si="172"/>
        <v>…</v>
      </c>
      <c r="Q884" s="58" t="s">
        <v>410</v>
      </c>
    </row>
    <row r="885" spans="1:17" ht="12.75" customHeight="1">
      <c r="A885" s="277" t="s">
        <v>1318</v>
      </c>
      <c r="B885" s="277" t="s">
        <v>3947</v>
      </c>
      <c r="C885" s="277" t="s">
        <v>1627</v>
      </c>
      <c r="D885" s="58" t="str">
        <f t="shared" si="171"/>
        <v>Latvia</v>
      </c>
      <c r="E885" s="58">
        <f t="shared" si="155"/>
        <v>2015</v>
      </c>
      <c r="F885" s="58" t="s">
        <v>93</v>
      </c>
      <c r="G885" s="263" t="s">
        <v>859</v>
      </c>
      <c r="H885" s="58" t="s">
        <v>530</v>
      </c>
      <c r="I885" s="58" t="s">
        <v>611</v>
      </c>
      <c r="J885" s="263" t="s">
        <v>1182</v>
      </c>
      <c r="K885" s="58" t="s">
        <v>531</v>
      </c>
      <c r="L885" s="280">
        <f t="shared" ca="1" si="170"/>
        <v>0</v>
      </c>
      <c r="M885" s="58" t="str">
        <f t="shared" ca="1" si="172"/>
        <v>…</v>
      </c>
      <c r="Q885" s="58" t="s">
        <v>413</v>
      </c>
    </row>
    <row r="886" spans="1:17" ht="12.75" customHeight="1">
      <c r="A886" s="277" t="s">
        <v>1318</v>
      </c>
      <c r="B886" s="277" t="s">
        <v>3948</v>
      </c>
      <c r="C886" s="277" t="s">
        <v>1629</v>
      </c>
      <c r="D886" s="58" t="str">
        <f t="shared" si="171"/>
        <v>Latvia</v>
      </c>
      <c r="E886" s="58">
        <f t="shared" si="155"/>
        <v>2015</v>
      </c>
      <c r="F886" s="58" t="s">
        <v>94</v>
      </c>
      <c r="G886" s="263" t="s">
        <v>703</v>
      </c>
      <c r="H886" s="58" t="s">
        <v>530</v>
      </c>
      <c r="J886" s="263" t="s">
        <v>1182</v>
      </c>
      <c r="K886" s="58" t="s">
        <v>531</v>
      </c>
      <c r="L886" s="280">
        <f t="shared" ca="1" si="170"/>
        <v>0</v>
      </c>
      <c r="M886" s="58" t="str">
        <f t="shared" ca="1" si="172"/>
        <v>…</v>
      </c>
      <c r="Q886" s="58" t="s">
        <v>414</v>
      </c>
    </row>
    <row r="887" spans="1:17" ht="12.75" customHeight="1">
      <c r="A887" s="277" t="s">
        <v>1318</v>
      </c>
      <c r="B887" s="277" t="s">
        <v>3949</v>
      </c>
      <c r="C887" s="277" t="s">
        <v>2045</v>
      </c>
      <c r="D887" s="58" t="str">
        <f t="shared" si="171"/>
        <v>Latvia</v>
      </c>
      <c r="E887" s="58">
        <f t="shared" si="155"/>
        <v>2015</v>
      </c>
      <c r="F887" s="58" t="s">
        <v>98</v>
      </c>
      <c r="G887" s="58" t="s">
        <v>710</v>
      </c>
      <c r="H887" s="58" t="s">
        <v>530</v>
      </c>
      <c r="J887" s="263" t="s">
        <v>1182</v>
      </c>
      <c r="K887" s="58" t="s">
        <v>531</v>
      </c>
      <c r="L887" s="280">
        <f t="shared" ca="1" si="170"/>
        <v>239.57352000000003</v>
      </c>
      <c r="M887" s="58" t="str">
        <f t="shared" ca="1" si="172"/>
        <v>…</v>
      </c>
      <c r="Q887" s="58" t="s">
        <v>415</v>
      </c>
    </row>
    <row r="888" spans="1:17" ht="12.75" customHeight="1">
      <c r="A888" s="277" t="s">
        <v>1318</v>
      </c>
      <c r="B888" s="277" t="s">
        <v>3950</v>
      </c>
      <c r="C888" s="277" t="s">
        <v>1631</v>
      </c>
      <c r="D888" s="58" t="str">
        <f t="shared" si="171"/>
        <v>Latvia</v>
      </c>
      <c r="E888" s="58">
        <f t="shared" si="155"/>
        <v>2015</v>
      </c>
      <c r="F888" s="263" t="s">
        <v>3510</v>
      </c>
      <c r="G888" s="263" t="s">
        <v>3276</v>
      </c>
      <c r="H888" s="58" t="s">
        <v>530</v>
      </c>
      <c r="J888" s="263" t="s">
        <v>1182</v>
      </c>
      <c r="K888" s="58" t="s">
        <v>531</v>
      </c>
      <c r="L888" s="280">
        <f t="shared" ca="1" si="170"/>
        <v>0</v>
      </c>
      <c r="M888" s="58" t="str">
        <f t="shared" ca="1" si="172"/>
        <v>…</v>
      </c>
      <c r="Q888" s="263" t="s">
        <v>3730</v>
      </c>
    </row>
    <row r="889" spans="1:17" ht="12.75" customHeight="1">
      <c r="A889" s="277" t="s">
        <v>1318</v>
      </c>
      <c r="B889" s="277" t="s">
        <v>3951</v>
      </c>
      <c r="C889" s="277" t="s">
        <v>3960</v>
      </c>
      <c r="D889" s="58" t="str">
        <f t="shared" si="171"/>
        <v>Latvia</v>
      </c>
      <c r="E889" s="58">
        <f t="shared" si="155"/>
        <v>2015</v>
      </c>
      <c r="F889" s="58" t="s">
        <v>102</v>
      </c>
      <c r="G889" s="263" t="s">
        <v>1272</v>
      </c>
      <c r="H889" s="58" t="s">
        <v>530</v>
      </c>
      <c r="J889" s="263" t="s">
        <v>1182</v>
      </c>
      <c r="K889" s="58" t="s">
        <v>531</v>
      </c>
      <c r="L889" s="280">
        <f t="shared" ca="1" si="170"/>
        <v>63.204000000000008</v>
      </c>
      <c r="M889" s="58" t="str">
        <f t="shared" ca="1" si="172"/>
        <v>…</v>
      </c>
      <c r="Q889" s="58" t="s">
        <v>418</v>
      </c>
    </row>
    <row r="890" spans="1:17" ht="12.75" customHeight="1">
      <c r="A890" s="277" t="s">
        <v>1318</v>
      </c>
      <c r="B890" s="277" t="s">
        <v>3952</v>
      </c>
      <c r="C890" s="277" t="s">
        <v>2046</v>
      </c>
      <c r="D890" s="58" t="str">
        <f t="shared" si="171"/>
        <v>Latvia</v>
      </c>
      <c r="E890" s="58">
        <f t="shared" si="155"/>
        <v>2015</v>
      </c>
      <c r="F890" s="58" t="s">
        <v>106</v>
      </c>
      <c r="G890" s="263" t="s">
        <v>1111</v>
      </c>
      <c r="H890" s="58" t="s">
        <v>530</v>
      </c>
      <c r="J890" s="263" t="s">
        <v>1182</v>
      </c>
      <c r="K890" s="58" t="s">
        <v>531</v>
      </c>
      <c r="L890" s="280">
        <f t="shared" ca="1" si="170"/>
        <v>0</v>
      </c>
      <c r="M890" s="58" t="str">
        <f t="shared" ca="1" si="172"/>
        <v>…</v>
      </c>
      <c r="Q890" s="58" t="s">
        <v>421</v>
      </c>
    </row>
    <row r="891" spans="1:17">
      <c r="A891" s="277" t="s">
        <v>1318</v>
      </c>
      <c r="B891" s="277" t="s">
        <v>3953</v>
      </c>
      <c r="C891" s="277" t="s">
        <v>3961</v>
      </c>
      <c r="D891" s="58" t="str">
        <f t="shared" si="171"/>
        <v>Latvia</v>
      </c>
      <c r="E891" s="58">
        <f t="shared" si="155"/>
        <v>2015</v>
      </c>
      <c r="F891" s="58" t="s">
        <v>108</v>
      </c>
      <c r="G891" s="58" t="s">
        <v>735</v>
      </c>
      <c r="H891" s="58" t="s">
        <v>530</v>
      </c>
      <c r="J891" s="263" t="s">
        <v>1182</v>
      </c>
      <c r="K891" s="58" t="s">
        <v>531</v>
      </c>
      <c r="L891" s="280">
        <f t="shared" ca="1" si="170"/>
        <v>0</v>
      </c>
      <c r="M891" s="58" t="str">
        <f t="shared" ca="1" si="172"/>
        <v>…</v>
      </c>
      <c r="Q891" s="58" t="s">
        <v>422</v>
      </c>
    </row>
    <row r="892" spans="1:17" ht="12.75" customHeight="1">
      <c r="A892" s="277" t="s">
        <v>1318</v>
      </c>
      <c r="B892" s="277" t="s">
        <v>3954</v>
      </c>
      <c r="C892" s="277" t="s">
        <v>3962</v>
      </c>
      <c r="D892" s="58" t="str">
        <f t="shared" si="171"/>
        <v>Latvia</v>
      </c>
      <c r="E892" s="58">
        <f t="shared" si="155"/>
        <v>2015</v>
      </c>
      <c r="F892" s="58" t="s">
        <v>112</v>
      </c>
      <c r="G892" s="263" t="s">
        <v>746</v>
      </c>
      <c r="H892" s="58" t="s">
        <v>530</v>
      </c>
      <c r="J892" s="263" t="s">
        <v>1182</v>
      </c>
      <c r="K892" s="58" t="s">
        <v>531</v>
      </c>
      <c r="L892" s="280">
        <f t="shared" ca="1" si="170"/>
        <v>0</v>
      </c>
      <c r="M892" s="58" t="str">
        <f t="shared" ca="1" si="172"/>
        <v>…</v>
      </c>
      <c r="Q892" s="58" t="s">
        <v>425</v>
      </c>
    </row>
    <row r="893" spans="1:17" ht="12.75" customHeight="1">
      <c r="A893" s="277" t="s">
        <v>1318</v>
      </c>
      <c r="B893" s="277" t="s">
        <v>3955</v>
      </c>
      <c r="C893" s="277" t="s">
        <v>3963</v>
      </c>
      <c r="D893" s="58" t="str">
        <f t="shared" si="171"/>
        <v>Latvia</v>
      </c>
      <c r="E893" s="58">
        <f t="shared" si="155"/>
        <v>2015</v>
      </c>
      <c r="F893" s="58" t="s">
        <v>116</v>
      </c>
      <c r="G893" s="58" t="s">
        <v>667</v>
      </c>
      <c r="H893" s="58" t="s">
        <v>530</v>
      </c>
      <c r="I893" s="263" t="s">
        <v>557</v>
      </c>
      <c r="J893" s="263" t="s">
        <v>1182</v>
      </c>
      <c r="K893" s="58" t="s">
        <v>531</v>
      </c>
      <c r="L893" s="280">
        <f t="shared" ca="1" si="170"/>
        <v>0</v>
      </c>
      <c r="M893" s="58" t="str">
        <f t="shared" ca="1" si="172"/>
        <v>…</v>
      </c>
      <c r="Q893" s="58" t="s">
        <v>426</v>
      </c>
    </row>
    <row r="894" spans="1:17" ht="12.75" customHeight="1">
      <c r="A894" s="277" t="s">
        <v>1318</v>
      </c>
      <c r="B894" s="277" t="s">
        <v>3956</v>
      </c>
      <c r="C894" s="277" t="s">
        <v>3964</v>
      </c>
      <c r="D894" s="58" t="str">
        <f t="shared" si="171"/>
        <v>Latvia</v>
      </c>
      <c r="E894" s="58">
        <f t="shared" si="155"/>
        <v>2015</v>
      </c>
      <c r="F894" s="58" t="s">
        <v>118</v>
      </c>
      <c r="G894" s="263" t="s">
        <v>677</v>
      </c>
      <c r="H894" s="58" t="s">
        <v>530</v>
      </c>
      <c r="I894" s="263" t="s">
        <v>557</v>
      </c>
      <c r="J894" s="263" t="s">
        <v>1182</v>
      </c>
      <c r="K894" s="58" t="s">
        <v>531</v>
      </c>
      <c r="L894" s="280">
        <f t="shared" ca="1" si="170"/>
        <v>0</v>
      </c>
      <c r="M894" s="58" t="str">
        <f t="shared" ca="1" si="172"/>
        <v>…</v>
      </c>
      <c r="Q894" s="58" t="s">
        <v>427</v>
      </c>
    </row>
    <row r="895" spans="1:17" ht="12.75" customHeight="1">
      <c r="A895" s="277" t="s">
        <v>1318</v>
      </c>
      <c r="B895" s="277" t="s">
        <v>3957</v>
      </c>
      <c r="C895" s="277" t="s">
        <v>3965</v>
      </c>
      <c r="D895" s="58" t="str">
        <f t="shared" si="171"/>
        <v>Latvia</v>
      </c>
      <c r="E895" s="58">
        <f t="shared" si="155"/>
        <v>2015</v>
      </c>
      <c r="F895" s="58" t="s">
        <v>122</v>
      </c>
      <c r="G895" s="263" t="s">
        <v>782</v>
      </c>
      <c r="H895" s="58" t="s">
        <v>530</v>
      </c>
      <c r="I895" s="263" t="s">
        <v>557</v>
      </c>
      <c r="J895" s="263" t="s">
        <v>1182</v>
      </c>
      <c r="K895" s="58" t="s">
        <v>531</v>
      </c>
      <c r="L895" s="280">
        <f t="shared" ca="1" si="170"/>
        <v>0</v>
      </c>
      <c r="M895" s="58" t="str">
        <f t="shared" ca="1" si="172"/>
        <v>…</v>
      </c>
      <c r="Q895" s="58" t="s">
        <v>430</v>
      </c>
    </row>
    <row r="896" spans="1:17" ht="12.75" customHeight="1">
      <c r="A896" s="277" t="s">
        <v>1318</v>
      </c>
      <c r="B896" s="277" t="s">
        <v>3958</v>
      </c>
      <c r="C896" s="277" t="s">
        <v>3966</v>
      </c>
      <c r="D896" s="58" t="str">
        <f t="shared" si="171"/>
        <v>Latvia</v>
      </c>
      <c r="E896" s="58">
        <f t="shared" si="155"/>
        <v>2015</v>
      </c>
      <c r="F896" s="58" t="s">
        <v>126</v>
      </c>
      <c r="G896" s="263" t="s">
        <v>690</v>
      </c>
      <c r="H896" s="58" t="s">
        <v>530</v>
      </c>
      <c r="I896" s="58" t="s">
        <v>691</v>
      </c>
      <c r="J896" s="263" t="s">
        <v>1182</v>
      </c>
      <c r="K896" s="58" t="s">
        <v>531</v>
      </c>
      <c r="L896" s="280">
        <f t="shared" ca="1" si="170"/>
        <v>0</v>
      </c>
      <c r="M896" s="58" t="str">
        <f t="shared" ca="1" si="172"/>
        <v>…</v>
      </c>
      <c r="Q896" s="58" t="s">
        <v>433</v>
      </c>
    </row>
    <row r="897" spans="1:17" ht="12.75" customHeight="1">
      <c r="A897" s="277" t="s">
        <v>1318</v>
      </c>
      <c r="B897" s="277" t="s">
        <v>1612</v>
      </c>
      <c r="C897" s="277" t="s">
        <v>1768</v>
      </c>
      <c r="D897" s="58" t="str">
        <f t="shared" si="171"/>
        <v>Latvia</v>
      </c>
      <c r="E897" s="58">
        <f t="shared" si="155"/>
        <v>2015</v>
      </c>
      <c r="F897" s="263" t="s">
        <v>2315</v>
      </c>
      <c r="G897" s="263" t="s">
        <v>756</v>
      </c>
      <c r="H897" s="58" t="s">
        <v>530</v>
      </c>
      <c r="I897" s="58" t="s">
        <v>1322</v>
      </c>
      <c r="J897" s="263" t="s">
        <v>128</v>
      </c>
      <c r="K897" s="58" t="s">
        <v>531</v>
      </c>
      <c r="L897" s="280">
        <f t="shared" ca="1" si="170"/>
        <v>0</v>
      </c>
      <c r="M897" s="58" t="str">
        <f t="shared" ca="1" si="172"/>
        <v>…</v>
      </c>
      <c r="Q897" s="263" t="s">
        <v>3731</v>
      </c>
    </row>
    <row r="898" spans="1:17" ht="12.75" customHeight="1">
      <c r="A898" s="277" t="s">
        <v>1318</v>
      </c>
      <c r="B898" s="277" t="s">
        <v>1614</v>
      </c>
      <c r="C898" s="277" t="s">
        <v>1769</v>
      </c>
      <c r="D898" s="58" t="str">
        <f t="shared" si="171"/>
        <v>Latvia</v>
      </c>
      <c r="E898" s="58">
        <f t="shared" si="155"/>
        <v>2015</v>
      </c>
      <c r="F898" s="263" t="s">
        <v>1939</v>
      </c>
      <c r="G898" s="263" t="s">
        <v>756</v>
      </c>
      <c r="H898" s="58" t="s">
        <v>530</v>
      </c>
      <c r="I898" s="58" t="s">
        <v>1397</v>
      </c>
      <c r="J898" s="263" t="s">
        <v>128</v>
      </c>
      <c r="K898" s="58" t="s">
        <v>531</v>
      </c>
      <c r="L898" s="280">
        <f t="shared" ca="1" si="170"/>
        <v>32.263097881533938</v>
      </c>
      <c r="M898" s="58" t="str">
        <f t="shared" ca="1" si="172"/>
        <v>…</v>
      </c>
      <c r="Q898" s="263" t="s">
        <v>3732</v>
      </c>
    </row>
    <row r="899" spans="1:17" ht="12.75" customHeight="1">
      <c r="A899" s="277" t="s">
        <v>1318</v>
      </c>
      <c r="B899" s="277" t="s">
        <v>1616</v>
      </c>
      <c r="C899" s="277" t="s">
        <v>1770</v>
      </c>
      <c r="D899" s="58" t="str">
        <f t="shared" si="171"/>
        <v>Latvia</v>
      </c>
      <c r="E899" s="58">
        <f t="shared" si="155"/>
        <v>2015</v>
      </c>
      <c r="F899" s="263" t="s">
        <v>2339</v>
      </c>
      <c r="G899" s="263" t="s">
        <v>756</v>
      </c>
      <c r="H899" s="58" t="s">
        <v>530</v>
      </c>
      <c r="I899" s="58" t="s">
        <v>1397</v>
      </c>
      <c r="J899" s="263" t="s">
        <v>128</v>
      </c>
      <c r="K899" s="58" t="s">
        <v>531</v>
      </c>
      <c r="L899" s="280">
        <f ca="1">IF(ISNUMBER(INDIRECT("'"&amp;A899&amp;"'!"&amp;B899)),INDIRECT("'"&amp;A899&amp;"'!"&amp;B899),"…")</f>
        <v>0</v>
      </c>
      <c r="M899" s="58" t="str">
        <f t="shared" ca="1" si="172"/>
        <v>…</v>
      </c>
      <c r="Q899" s="263" t="s">
        <v>3733</v>
      </c>
    </row>
    <row r="900" spans="1:17" ht="12.75" customHeight="1">
      <c r="A900" s="277" t="s">
        <v>1318</v>
      </c>
      <c r="B900" s="277" t="s">
        <v>1618</v>
      </c>
      <c r="C900" s="277" t="s">
        <v>1771</v>
      </c>
      <c r="D900" s="58" t="str">
        <f t="shared" si="171"/>
        <v>Latvia</v>
      </c>
      <c r="E900" s="58">
        <f t="shared" si="155"/>
        <v>2015</v>
      </c>
      <c r="F900" s="263" t="s">
        <v>1940</v>
      </c>
      <c r="G900" s="263" t="s">
        <v>756</v>
      </c>
      <c r="H900" s="58" t="s">
        <v>530</v>
      </c>
      <c r="I900" s="58" t="s">
        <v>1397</v>
      </c>
      <c r="J900" s="263" t="s">
        <v>128</v>
      </c>
      <c r="K900" s="58" t="s">
        <v>531</v>
      </c>
      <c r="L900" s="280">
        <f ca="1">IF(ISNUMBER(INDIRECT("'"&amp;A900&amp;"'!"&amp;B900)),INDIRECT("'"&amp;A900&amp;"'!"&amp;B900),"…")</f>
        <v>0</v>
      </c>
      <c r="M900" s="58" t="str">
        <f t="shared" ca="1" si="172"/>
        <v>…</v>
      </c>
      <c r="Q900" s="263" t="s">
        <v>3734</v>
      </c>
    </row>
    <row r="901" spans="1:17" ht="12.75" customHeight="1">
      <c r="A901" s="277" t="s">
        <v>1318</v>
      </c>
      <c r="B901" s="277" t="s">
        <v>2047</v>
      </c>
      <c r="C901" s="277" t="s">
        <v>2051</v>
      </c>
      <c r="D901" s="58" t="str">
        <f t="shared" si="171"/>
        <v>Latvia</v>
      </c>
      <c r="E901" s="58">
        <f t="shared" si="155"/>
        <v>2015</v>
      </c>
      <c r="F901" s="58" t="s">
        <v>129</v>
      </c>
      <c r="G901" s="263" t="s">
        <v>756</v>
      </c>
      <c r="H901" s="58" t="s">
        <v>530</v>
      </c>
      <c r="J901" s="263" t="s">
        <v>128</v>
      </c>
      <c r="K901" s="58" t="s">
        <v>531</v>
      </c>
      <c r="L901" s="280">
        <f t="shared" ref="L901:L919" ca="1" si="173">IF(ISNUMBER(INDIRECT("'"&amp;A901&amp;"'!"&amp;B901)),INDIRECT("'"&amp;A901&amp;"'!"&amp;B901),"…")</f>
        <v>0</v>
      </c>
      <c r="M901" s="58" t="str">
        <f t="shared" ca="1" si="172"/>
        <v>…</v>
      </c>
      <c r="Q901" s="58" t="s">
        <v>434</v>
      </c>
    </row>
    <row r="902" spans="1:17" ht="12.75" customHeight="1">
      <c r="A902" s="277" t="s">
        <v>1318</v>
      </c>
      <c r="B902" s="277" t="s">
        <v>3967</v>
      </c>
      <c r="C902" s="277" t="s">
        <v>3975</v>
      </c>
      <c r="D902" s="58" t="str">
        <f t="shared" si="171"/>
        <v>Latvia</v>
      </c>
      <c r="E902" s="58">
        <f t="shared" si="155"/>
        <v>2015</v>
      </c>
      <c r="F902" s="58" t="s">
        <v>131</v>
      </c>
      <c r="G902" s="263" t="s">
        <v>610</v>
      </c>
      <c r="H902" s="58" t="s">
        <v>530</v>
      </c>
      <c r="I902" s="58" t="s">
        <v>611</v>
      </c>
      <c r="J902" s="263" t="s">
        <v>128</v>
      </c>
      <c r="K902" s="58" t="s">
        <v>531</v>
      </c>
      <c r="L902" s="280">
        <f t="shared" ca="1" si="173"/>
        <v>50.007801716377614</v>
      </c>
      <c r="M902" s="58" t="str">
        <f t="shared" ca="1" si="172"/>
        <v>…</v>
      </c>
      <c r="Q902" s="58" t="s">
        <v>435</v>
      </c>
    </row>
    <row r="903" spans="1:17">
      <c r="A903" s="277" t="s">
        <v>1318</v>
      </c>
      <c r="B903" s="277" t="s">
        <v>1621</v>
      </c>
      <c r="C903" s="277" t="s">
        <v>1772</v>
      </c>
      <c r="D903" s="58" t="str">
        <f t="shared" si="171"/>
        <v>Latvia</v>
      </c>
      <c r="E903" s="58">
        <f t="shared" si="155"/>
        <v>2015</v>
      </c>
      <c r="F903" s="58" t="s">
        <v>133</v>
      </c>
      <c r="G903" s="263" t="s">
        <v>623</v>
      </c>
      <c r="H903" s="58" t="s">
        <v>530</v>
      </c>
      <c r="I903" s="58" t="s">
        <v>611</v>
      </c>
      <c r="J903" s="263" t="s">
        <v>128</v>
      </c>
      <c r="K903" s="58" t="s">
        <v>531</v>
      </c>
      <c r="L903" s="280">
        <f t="shared" ca="1" si="173"/>
        <v>0</v>
      </c>
      <c r="M903" s="58" t="str">
        <f t="shared" ca="1" si="172"/>
        <v>…</v>
      </c>
      <c r="Q903" s="58" t="s">
        <v>436</v>
      </c>
    </row>
    <row r="904" spans="1:17" ht="12.75" customHeight="1">
      <c r="A904" s="277" t="s">
        <v>1318</v>
      </c>
      <c r="B904" s="277" t="s">
        <v>1623</v>
      </c>
      <c r="C904" s="277" t="s">
        <v>1773</v>
      </c>
      <c r="D904" s="58" t="str">
        <f t="shared" si="171"/>
        <v>Latvia</v>
      </c>
      <c r="E904" s="58">
        <f t="shared" si="155"/>
        <v>2015</v>
      </c>
      <c r="F904" s="58" t="s">
        <v>135</v>
      </c>
      <c r="G904" s="263" t="s">
        <v>635</v>
      </c>
      <c r="H904" s="58" t="s">
        <v>530</v>
      </c>
      <c r="I904" s="58" t="s">
        <v>611</v>
      </c>
      <c r="J904" s="263" t="s">
        <v>128</v>
      </c>
      <c r="K904" s="58" t="s">
        <v>531</v>
      </c>
      <c r="L904" s="280">
        <f t="shared" ca="1" si="173"/>
        <v>7.5225284053806973</v>
      </c>
      <c r="M904" s="58" t="str">
        <f t="shared" ca="1" si="172"/>
        <v>…</v>
      </c>
      <c r="Q904" s="58" t="s">
        <v>437</v>
      </c>
    </row>
    <row r="905" spans="1:17" ht="12.75" customHeight="1">
      <c r="A905" s="277" t="s">
        <v>1318</v>
      </c>
      <c r="B905" s="277" t="s">
        <v>1624</v>
      </c>
      <c r="C905" s="277" t="s">
        <v>2444</v>
      </c>
      <c r="D905" s="58" t="str">
        <f t="shared" si="171"/>
        <v>Latvia</v>
      </c>
      <c r="E905" s="58">
        <f t="shared" si="155"/>
        <v>2015</v>
      </c>
      <c r="F905" s="58" t="s">
        <v>137</v>
      </c>
      <c r="G905" s="263" t="s">
        <v>775</v>
      </c>
      <c r="H905" s="58" t="s">
        <v>530</v>
      </c>
      <c r="I905" s="58" t="s">
        <v>611</v>
      </c>
      <c r="J905" s="263" t="s">
        <v>128</v>
      </c>
      <c r="K905" s="58" t="s">
        <v>531</v>
      </c>
      <c r="L905" s="280">
        <f t="shared" ca="1" si="173"/>
        <v>0</v>
      </c>
      <c r="M905" s="58" t="str">
        <f t="shared" ca="1" si="172"/>
        <v>…</v>
      </c>
      <c r="Q905" s="58" t="s">
        <v>440</v>
      </c>
    </row>
    <row r="906" spans="1:17" ht="12" customHeight="1">
      <c r="A906" s="277" t="s">
        <v>1318</v>
      </c>
      <c r="B906" s="277" t="s">
        <v>1626</v>
      </c>
      <c r="C906" s="277" t="s">
        <v>1774</v>
      </c>
      <c r="D906" s="58" t="str">
        <f t="shared" si="171"/>
        <v>Latvia</v>
      </c>
      <c r="E906" s="58">
        <f t="shared" si="155"/>
        <v>2015</v>
      </c>
      <c r="F906" s="58" t="s">
        <v>139</v>
      </c>
      <c r="G906" s="263" t="s">
        <v>648</v>
      </c>
      <c r="H906" s="58" t="s">
        <v>530</v>
      </c>
      <c r="I906" s="58" t="s">
        <v>611</v>
      </c>
      <c r="J906" s="263" t="s">
        <v>128</v>
      </c>
      <c r="K906" s="58" t="s">
        <v>531</v>
      </c>
      <c r="L906" s="280">
        <f t="shared" ca="1" si="173"/>
        <v>0</v>
      </c>
      <c r="M906" s="58" t="str">
        <f t="shared" ca="1" si="172"/>
        <v>…</v>
      </c>
      <c r="Q906" s="58" t="s">
        <v>443</v>
      </c>
    </row>
    <row r="907" spans="1:17" ht="12.75" customHeight="1">
      <c r="A907" s="277" t="s">
        <v>1318</v>
      </c>
      <c r="B907" s="277" t="s">
        <v>2048</v>
      </c>
      <c r="C907" s="277" t="s">
        <v>2052</v>
      </c>
      <c r="D907" s="58" t="str">
        <f t="shared" si="171"/>
        <v>Latvia</v>
      </c>
      <c r="E907" s="58">
        <f t="shared" si="155"/>
        <v>2015</v>
      </c>
      <c r="F907" s="58" t="s">
        <v>141</v>
      </c>
      <c r="G907" s="263" t="s">
        <v>653</v>
      </c>
      <c r="H907" s="58" t="s">
        <v>530</v>
      </c>
      <c r="I907" s="58" t="s">
        <v>611</v>
      </c>
      <c r="J907" s="263" t="s">
        <v>128</v>
      </c>
      <c r="K907" s="58" t="s">
        <v>531</v>
      </c>
      <c r="L907" s="280">
        <f t="shared" ca="1" si="173"/>
        <v>0</v>
      </c>
      <c r="M907" s="58" t="str">
        <f t="shared" ca="1" si="172"/>
        <v>…</v>
      </c>
      <c r="Q907" s="58" t="s">
        <v>446</v>
      </c>
    </row>
    <row r="908" spans="1:17" ht="12.75" customHeight="1">
      <c r="A908" s="277" t="s">
        <v>1318</v>
      </c>
      <c r="B908" s="277" t="s">
        <v>1628</v>
      </c>
      <c r="C908" s="277" t="s">
        <v>1775</v>
      </c>
      <c r="D908" s="58" t="str">
        <f t="shared" si="171"/>
        <v>Latvia</v>
      </c>
      <c r="E908" s="58">
        <f t="shared" si="155"/>
        <v>2015</v>
      </c>
      <c r="F908" s="58" t="s">
        <v>143</v>
      </c>
      <c r="G908" s="263" t="s">
        <v>859</v>
      </c>
      <c r="H908" s="58" t="s">
        <v>530</v>
      </c>
      <c r="I908" s="58" t="s">
        <v>611</v>
      </c>
      <c r="J908" s="263" t="s">
        <v>128</v>
      </c>
      <c r="K908" s="58" t="s">
        <v>531</v>
      </c>
      <c r="L908" s="280">
        <f t="shared" ca="1" si="173"/>
        <v>0</v>
      </c>
      <c r="M908" s="58" t="str">
        <f t="shared" ca="1" si="172"/>
        <v>…</v>
      </c>
      <c r="Q908" s="58" t="s">
        <v>449</v>
      </c>
    </row>
    <row r="909" spans="1:17" ht="12.75" customHeight="1">
      <c r="A909" s="277" t="s">
        <v>1318</v>
      </c>
      <c r="B909" s="277" t="s">
        <v>1630</v>
      </c>
      <c r="C909" s="277" t="s">
        <v>1776</v>
      </c>
      <c r="D909" s="58" t="str">
        <f t="shared" si="171"/>
        <v>Latvia</v>
      </c>
      <c r="E909" s="58">
        <f t="shared" si="155"/>
        <v>2015</v>
      </c>
      <c r="F909" s="58" t="s">
        <v>144</v>
      </c>
      <c r="G909" s="263" t="s">
        <v>703</v>
      </c>
      <c r="H909" s="58" t="s">
        <v>530</v>
      </c>
      <c r="J909" s="263" t="s">
        <v>128</v>
      </c>
      <c r="K909" s="58" t="s">
        <v>531</v>
      </c>
      <c r="L909" s="280">
        <f t="shared" ca="1" si="173"/>
        <v>0</v>
      </c>
      <c r="M909" s="58" t="str">
        <f t="shared" ca="1" si="172"/>
        <v>…</v>
      </c>
      <c r="Q909" s="58" t="s">
        <v>450</v>
      </c>
    </row>
    <row r="910" spans="1:17" ht="12.75" customHeight="1">
      <c r="A910" s="277" t="s">
        <v>1318</v>
      </c>
      <c r="B910" s="277" t="s">
        <v>2049</v>
      </c>
      <c r="C910" s="277" t="s">
        <v>2053</v>
      </c>
      <c r="D910" s="58" t="str">
        <f t="shared" si="171"/>
        <v>Latvia</v>
      </c>
      <c r="E910" s="58">
        <f t="shared" si="155"/>
        <v>2015</v>
      </c>
      <c r="F910" s="58" t="s">
        <v>146</v>
      </c>
      <c r="G910" s="58" t="s">
        <v>710</v>
      </c>
      <c r="H910" s="58" t="s">
        <v>530</v>
      </c>
      <c r="J910" s="263" t="s">
        <v>128</v>
      </c>
      <c r="K910" s="58" t="s">
        <v>531</v>
      </c>
      <c r="L910" s="280">
        <f t="shared" ca="1" si="173"/>
        <v>0</v>
      </c>
      <c r="M910" s="58" t="str">
        <f t="shared" ca="1" si="172"/>
        <v>…</v>
      </c>
      <c r="Q910" s="58" t="s">
        <v>451</v>
      </c>
    </row>
    <row r="911" spans="1:17" ht="12.75" customHeight="1">
      <c r="A911" s="277" t="s">
        <v>1318</v>
      </c>
      <c r="B911" s="277" t="s">
        <v>1632</v>
      </c>
      <c r="C911" s="277" t="s">
        <v>1777</v>
      </c>
      <c r="D911" s="58" t="str">
        <f t="shared" si="171"/>
        <v>Latvia</v>
      </c>
      <c r="E911" s="58">
        <f t="shared" si="155"/>
        <v>2015</v>
      </c>
      <c r="F911" s="263" t="s">
        <v>3526</v>
      </c>
      <c r="G911" s="263" t="s">
        <v>3276</v>
      </c>
      <c r="H911" s="58" t="s">
        <v>530</v>
      </c>
      <c r="J911" s="263" t="s">
        <v>128</v>
      </c>
      <c r="K911" s="58" t="s">
        <v>531</v>
      </c>
      <c r="L911" s="280">
        <f t="shared" ca="1" si="173"/>
        <v>0</v>
      </c>
      <c r="M911" s="58" t="str">
        <f t="shared" ca="1" si="172"/>
        <v>…</v>
      </c>
      <c r="Q911" s="263" t="s">
        <v>3735</v>
      </c>
    </row>
    <row r="912" spans="1:17" ht="12.75" customHeight="1">
      <c r="A912" s="277" t="s">
        <v>1318</v>
      </c>
      <c r="B912" s="277" t="s">
        <v>3968</v>
      </c>
      <c r="C912" s="277" t="s">
        <v>3976</v>
      </c>
      <c r="D912" s="58" t="str">
        <f t="shared" si="171"/>
        <v>Latvia</v>
      </c>
      <c r="E912" s="58">
        <f t="shared" si="155"/>
        <v>2015</v>
      </c>
      <c r="F912" s="58" t="s">
        <v>148</v>
      </c>
      <c r="G912" s="263" t="s">
        <v>1272</v>
      </c>
      <c r="H912" s="58" t="s">
        <v>530</v>
      </c>
      <c r="J912" s="263" t="s">
        <v>128</v>
      </c>
      <c r="K912" s="58" t="s">
        <v>531</v>
      </c>
      <c r="L912" s="280">
        <f t="shared" ca="1" si="173"/>
        <v>0</v>
      </c>
      <c r="M912" s="58" t="str">
        <f t="shared" ca="1" si="172"/>
        <v>…</v>
      </c>
      <c r="Q912" s="58" t="s">
        <v>454</v>
      </c>
    </row>
    <row r="913" spans="1:17" ht="12.75" customHeight="1">
      <c r="A913" s="277" t="s">
        <v>1318</v>
      </c>
      <c r="B913" s="277" t="s">
        <v>2050</v>
      </c>
      <c r="C913" s="277" t="s">
        <v>2054</v>
      </c>
      <c r="D913" s="58" t="str">
        <f t="shared" si="171"/>
        <v>Latvia</v>
      </c>
      <c r="E913" s="58">
        <f t="shared" si="155"/>
        <v>2015</v>
      </c>
      <c r="F913" s="58" t="s">
        <v>150</v>
      </c>
      <c r="G913" s="263" t="s">
        <v>1111</v>
      </c>
      <c r="H913" s="58" t="s">
        <v>530</v>
      </c>
      <c r="J913" s="263" t="s">
        <v>128</v>
      </c>
      <c r="K913" s="58" t="s">
        <v>531</v>
      </c>
      <c r="L913" s="280">
        <f t="shared" ca="1" si="173"/>
        <v>0</v>
      </c>
      <c r="M913" s="58" t="str">
        <f t="shared" ca="1" si="172"/>
        <v>…</v>
      </c>
      <c r="Q913" s="58" t="s">
        <v>457</v>
      </c>
    </row>
    <row r="914" spans="1:17" ht="12.75" customHeight="1">
      <c r="A914" s="277" t="s">
        <v>1318</v>
      </c>
      <c r="B914" s="277" t="s">
        <v>3969</v>
      </c>
      <c r="C914" s="277" t="s">
        <v>3977</v>
      </c>
      <c r="D914" s="58" t="str">
        <f t="shared" si="171"/>
        <v>Latvia</v>
      </c>
      <c r="E914" s="58">
        <f t="shared" si="155"/>
        <v>2015</v>
      </c>
      <c r="F914" s="58" t="s">
        <v>152</v>
      </c>
      <c r="G914" s="58" t="s">
        <v>735</v>
      </c>
      <c r="H914" s="58" t="s">
        <v>530</v>
      </c>
      <c r="J914" s="263" t="s">
        <v>128</v>
      </c>
      <c r="K914" s="58" t="s">
        <v>531</v>
      </c>
      <c r="L914" s="280">
        <f t="shared" ca="1" si="173"/>
        <v>0</v>
      </c>
      <c r="M914" s="58" t="str">
        <f t="shared" ca="1" si="172"/>
        <v>…</v>
      </c>
      <c r="Q914" s="58" t="s">
        <v>458</v>
      </c>
    </row>
    <row r="915" spans="1:17" ht="12.75" customHeight="1">
      <c r="A915" s="277" t="s">
        <v>1318</v>
      </c>
      <c r="B915" s="277" t="s">
        <v>3970</v>
      </c>
      <c r="C915" s="277" t="s">
        <v>3978</v>
      </c>
      <c r="D915" s="58" t="str">
        <f t="shared" si="171"/>
        <v>Latvia</v>
      </c>
      <c r="E915" s="58">
        <f t="shared" si="155"/>
        <v>2015</v>
      </c>
      <c r="F915" s="58" t="s">
        <v>154</v>
      </c>
      <c r="G915" s="263" t="s">
        <v>746</v>
      </c>
      <c r="H915" s="58" t="s">
        <v>530</v>
      </c>
      <c r="J915" s="263" t="s">
        <v>128</v>
      </c>
      <c r="K915" s="58" t="s">
        <v>531</v>
      </c>
      <c r="L915" s="280">
        <f t="shared" ca="1" si="173"/>
        <v>0</v>
      </c>
      <c r="M915" s="58" t="str">
        <f t="shared" ca="1" si="172"/>
        <v>…</v>
      </c>
      <c r="Q915" s="58" t="s">
        <v>461</v>
      </c>
    </row>
    <row r="916" spans="1:17" ht="12.75" customHeight="1">
      <c r="A916" s="277" t="s">
        <v>1318</v>
      </c>
      <c r="B916" s="277" t="s">
        <v>3971</v>
      </c>
      <c r="C916" s="277" t="s">
        <v>3979</v>
      </c>
      <c r="D916" s="58" t="str">
        <f t="shared" si="171"/>
        <v>Latvia</v>
      </c>
      <c r="E916" s="58">
        <f t="shared" si="155"/>
        <v>2015</v>
      </c>
      <c r="F916" s="58" t="s">
        <v>156</v>
      </c>
      <c r="G916" s="58" t="s">
        <v>667</v>
      </c>
      <c r="H916" s="58" t="s">
        <v>530</v>
      </c>
      <c r="I916" s="263" t="s">
        <v>557</v>
      </c>
      <c r="J916" s="263" t="s">
        <v>128</v>
      </c>
      <c r="K916" s="58" t="s">
        <v>531</v>
      </c>
      <c r="L916" s="280">
        <f t="shared" ca="1" si="173"/>
        <v>0</v>
      </c>
      <c r="M916" s="58" t="str">
        <f t="shared" ca="1" si="172"/>
        <v>…</v>
      </c>
      <c r="Q916" s="58" t="s">
        <v>462</v>
      </c>
    </row>
    <row r="917" spans="1:17">
      <c r="A917" s="277" t="s">
        <v>1318</v>
      </c>
      <c r="B917" s="277" t="s">
        <v>3972</v>
      </c>
      <c r="C917" s="277" t="s">
        <v>3980</v>
      </c>
      <c r="D917" s="58" t="str">
        <f t="shared" si="171"/>
        <v>Latvia</v>
      </c>
      <c r="E917" s="58">
        <f t="shared" si="155"/>
        <v>2015</v>
      </c>
      <c r="F917" s="58" t="s">
        <v>158</v>
      </c>
      <c r="G917" s="263" t="s">
        <v>677</v>
      </c>
      <c r="H917" s="58" t="s">
        <v>530</v>
      </c>
      <c r="I917" s="263" t="s">
        <v>557</v>
      </c>
      <c r="J917" s="263" t="s">
        <v>128</v>
      </c>
      <c r="K917" s="58" t="s">
        <v>531</v>
      </c>
      <c r="L917" s="280">
        <f t="shared" ca="1" si="173"/>
        <v>0</v>
      </c>
      <c r="M917" s="58" t="str">
        <f t="shared" ca="1" si="172"/>
        <v>…</v>
      </c>
      <c r="Q917" s="58" t="s">
        <v>463</v>
      </c>
    </row>
    <row r="918" spans="1:17" ht="12.75" customHeight="1">
      <c r="A918" s="277" t="s">
        <v>1318</v>
      </c>
      <c r="B918" s="277" t="s">
        <v>3973</v>
      </c>
      <c r="C918" s="277" t="s">
        <v>3981</v>
      </c>
      <c r="D918" s="58" t="str">
        <f t="shared" si="171"/>
        <v>Latvia</v>
      </c>
      <c r="E918" s="58">
        <f t="shared" si="155"/>
        <v>2015</v>
      </c>
      <c r="F918" s="58" t="s">
        <v>160</v>
      </c>
      <c r="G918" s="263" t="s">
        <v>782</v>
      </c>
      <c r="H918" s="58" t="s">
        <v>530</v>
      </c>
      <c r="I918" s="263" t="s">
        <v>557</v>
      </c>
      <c r="J918" s="263" t="s">
        <v>128</v>
      </c>
      <c r="K918" s="58" t="s">
        <v>531</v>
      </c>
      <c r="L918" s="280">
        <f t="shared" ca="1" si="173"/>
        <v>0</v>
      </c>
      <c r="M918" s="58" t="str">
        <f t="shared" ca="1" si="172"/>
        <v>…</v>
      </c>
      <c r="Q918" s="58" t="s">
        <v>466</v>
      </c>
    </row>
    <row r="919" spans="1:17" ht="12.75" customHeight="1">
      <c r="A919" s="277" t="s">
        <v>1318</v>
      </c>
      <c r="B919" s="277" t="s">
        <v>3974</v>
      </c>
      <c r="C919" s="277" t="s">
        <v>3982</v>
      </c>
      <c r="D919" s="58" t="str">
        <f t="shared" si="171"/>
        <v>Latvia</v>
      </c>
      <c r="E919" s="58">
        <f t="shared" ref="E919:E1015" si="174">$H$3</f>
        <v>2015</v>
      </c>
      <c r="F919" s="58" t="s">
        <v>162</v>
      </c>
      <c r="G919" s="263" t="s">
        <v>690</v>
      </c>
      <c r="H919" s="58" t="s">
        <v>530</v>
      </c>
      <c r="I919" s="263" t="s">
        <v>691</v>
      </c>
      <c r="J919" s="263" t="s">
        <v>128</v>
      </c>
      <c r="K919" s="58" t="s">
        <v>531</v>
      </c>
      <c r="L919" s="280">
        <f t="shared" ca="1" si="173"/>
        <v>0</v>
      </c>
      <c r="M919" s="58" t="str">
        <f t="shared" ca="1" si="172"/>
        <v>…</v>
      </c>
      <c r="Q919" s="58" t="s">
        <v>469</v>
      </c>
    </row>
    <row r="920" spans="1:17" ht="12.75" customHeight="1">
      <c r="A920" s="277" t="s">
        <v>1318</v>
      </c>
      <c r="B920" s="277" t="s">
        <v>1778</v>
      </c>
      <c r="C920" s="277" t="s">
        <v>1789</v>
      </c>
      <c r="D920" s="58" t="str">
        <f t="shared" si="171"/>
        <v>Latvia</v>
      </c>
      <c r="E920" s="58">
        <f t="shared" si="174"/>
        <v>2015</v>
      </c>
      <c r="F920" s="263" t="s">
        <v>2316</v>
      </c>
      <c r="G920" s="263" t="s">
        <v>756</v>
      </c>
      <c r="H920" s="58" t="s">
        <v>530</v>
      </c>
      <c r="I920" s="58" t="s">
        <v>1322</v>
      </c>
      <c r="J920" s="263" t="s">
        <v>164</v>
      </c>
      <c r="K920" s="58" t="s">
        <v>531</v>
      </c>
      <c r="L920" s="280">
        <f ca="1">IF(ISNUMBER(INDIRECT("'"&amp;A920&amp;"'!"&amp;B920)),INDIRECT("'"&amp;A920&amp;"'!"&amp;B920),"…")</f>
        <v>0</v>
      </c>
      <c r="M920" s="58" t="str">
        <f ca="1">IF(OR(INDIRECT("'"&amp;A920&amp;"'!"&amp;C920)="A",INDIRECT("'"&amp;A920&amp;"'!"&amp;C920)="B",INDIRECT("'"&amp;A920&amp;"'!"&amp;C920)="C",INDIRECT("'"&amp;A920&amp;"'!"&amp;C920)="D",INDIRECT("'"&amp;A920&amp;"'!"&amp;C920)="O"),
INDIRECT("'"&amp;A920&amp;"'!"&amp;C920),"…")</f>
        <v>…</v>
      </c>
      <c r="Q920" s="263" t="s">
        <v>3736</v>
      </c>
    </row>
    <row r="921" spans="1:17" ht="12.75" customHeight="1">
      <c r="A921" s="277" t="s">
        <v>1318</v>
      </c>
      <c r="B921" s="277" t="s">
        <v>1779</v>
      </c>
      <c r="C921" s="277" t="s">
        <v>1790</v>
      </c>
      <c r="D921" s="58" t="str">
        <f t="shared" si="171"/>
        <v>Latvia</v>
      </c>
      <c r="E921" s="58">
        <f t="shared" si="174"/>
        <v>2015</v>
      </c>
      <c r="F921" s="263" t="s">
        <v>1949</v>
      </c>
      <c r="G921" s="263" t="s">
        <v>756</v>
      </c>
      <c r="H921" s="58" t="s">
        <v>530</v>
      </c>
      <c r="I921" s="58" t="s">
        <v>1397</v>
      </c>
      <c r="J921" s="263" t="s">
        <v>164</v>
      </c>
      <c r="K921" s="58" t="s">
        <v>531</v>
      </c>
      <c r="L921" s="280">
        <f ca="1">IF(ISNUMBER(INDIRECT("'"&amp;A921&amp;"'!"&amp;B921)),INDIRECT("'"&amp;A921&amp;"'!"&amp;B921),"…")</f>
        <v>232.89923783232314</v>
      </c>
      <c r="M921" s="58" t="str">
        <f t="shared" ref="M921:M946" ca="1" si="175">IF(OR(INDIRECT("'"&amp;A921&amp;"'!"&amp;C921)="A",INDIRECT("'"&amp;A921&amp;"'!"&amp;C921)="B",INDIRECT("'"&amp;A921&amp;"'!"&amp;C921)="C",INDIRECT("'"&amp;A921&amp;"'!"&amp;C921)="D",INDIRECT("'"&amp;A921&amp;"'!"&amp;C921)="O"),
INDIRECT("'"&amp;A921&amp;"'!"&amp;C921),"…")</f>
        <v>…</v>
      </c>
      <c r="Q921" s="263" t="s">
        <v>3737</v>
      </c>
    </row>
    <row r="922" spans="1:17" ht="12.75" customHeight="1">
      <c r="A922" s="277" t="s">
        <v>1318</v>
      </c>
      <c r="B922" s="277" t="s">
        <v>1780</v>
      </c>
      <c r="C922" s="277" t="s">
        <v>1791</v>
      </c>
      <c r="D922" s="58" t="str">
        <f t="shared" si="171"/>
        <v>Latvia</v>
      </c>
      <c r="E922" s="58">
        <f t="shared" si="174"/>
        <v>2015</v>
      </c>
      <c r="F922" s="263" t="s">
        <v>2340</v>
      </c>
      <c r="G922" s="263" t="s">
        <v>756</v>
      </c>
      <c r="H922" s="58" t="s">
        <v>530</v>
      </c>
      <c r="I922" s="58" t="s">
        <v>1397</v>
      </c>
      <c r="J922" s="263" t="s">
        <v>164</v>
      </c>
      <c r="K922" s="58" t="s">
        <v>531</v>
      </c>
      <c r="L922" s="280">
        <f ca="1">IF(ISNUMBER(INDIRECT("'"&amp;A922&amp;"'!"&amp;B922)),INDIRECT("'"&amp;A922&amp;"'!"&amp;B922),"…")</f>
        <v>0</v>
      </c>
      <c r="M922" s="58" t="str">
        <f t="shared" ca="1" si="175"/>
        <v>…</v>
      </c>
      <c r="Q922" s="263" t="s">
        <v>3738</v>
      </c>
    </row>
    <row r="923" spans="1:17" ht="12.75" customHeight="1">
      <c r="A923" s="277" t="s">
        <v>1318</v>
      </c>
      <c r="B923" s="277" t="s">
        <v>1781</v>
      </c>
      <c r="C923" s="277" t="s">
        <v>1792</v>
      </c>
      <c r="D923" s="58" t="str">
        <f t="shared" si="171"/>
        <v>Latvia</v>
      </c>
      <c r="E923" s="58">
        <f t="shared" si="174"/>
        <v>2015</v>
      </c>
      <c r="F923" s="263" t="s">
        <v>1950</v>
      </c>
      <c r="G923" s="263" t="s">
        <v>756</v>
      </c>
      <c r="H923" s="58" t="s">
        <v>530</v>
      </c>
      <c r="I923" s="58" t="s">
        <v>1397</v>
      </c>
      <c r="J923" s="263" t="s">
        <v>164</v>
      </c>
      <c r="K923" s="58" t="s">
        <v>531</v>
      </c>
      <c r="L923" s="280">
        <f ca="1">IF(ISNUMBER(INDIRECT("'"&amp;A923&amp;"'!"&amp;B923)),INDIRECT("'"&amp;A923&amp;"'!"&amp;B923),"…")</f>
        <v>0</v>
      </c>
      <c r="M923" s="58" t="str">
        <f t="shared" ca="1" si="175"/>
        <v>…</v>
      </c>
      <c r="Q923" s="263" t="s">
        <v>3739</v>
      </c>
    </row>
    <row r="924" spans="1:17" ht="12.75" customHeight="1">
      <c r="A924" s="277" t="s">
        <v>1318</v>
      </c>
      <c r="B924" s="277" t="s">
        <v>2055</v>
      </c>
      <c r="C924" s="277" t="s">
        <v>2059</v>
      </c>
      <c r="D924" s="58" t="str">
        <f t="shared" si="171"/>
        <v>Latvia</v>
      </c>
      <c r="E924" s="58">
        <f t="shared" si="174"/>
        <v>2015</v>
      </c>
      <c r="F924" s="58" t="s">
        <v>165</v>
      </c>
      <c r="G924" s="263" t="s">
        <v>756</v>
      </c>
      <c r="H924" s="58" t="s">
        <v>530</v>
      </c>
      <c r="J924" s="263" t="s">
        <v>164</v>
      </c>
      <c r="K924" s="58" t="s">
        <v>531</v>
      </c>
      <c r="L924" s="280">
        <f t="shared" ref="L924:L942" ca="1" si="176">IF(ISNUMBER(INDIRECT("'"&amp;A924&amp;"'!"&amp;B924)),INDIRECT("'"&amp;A924&amp;"'!"&amp;B924),"…")</f>
        <v>0</v>
      </c>
      <c r="M924" s="58" t="str">
        <f t="shared" ca="1" si="175"/>
        <v>…</v>
      </c>
      <c r="Q924" s="58" t="s">
        <v>470</v>
      </c>
    </row>
    <row r="925" spans="1:17" ht="12.75" customHeight="1">
      <c r="A925" s="277" t="s">
        <v>1318</v>
      </c>
      <c r="B925" s="277" t="s">
        <v>3983</v>
      </c>
      <c r="C925" s="277" t="s">
        <v>3991</v>
      </c>
      <c r="D925" s="58" t="str">
        <f t="shared" si="171"/>
        <v>Latvia</v>
      </c>
      <c r="E925" s="58">
        <f t="shared" si="174"/>
        <v>2015</v>
      </c>
      <c r="F925" s="58" t="s">
        <v>168</v>
      </c>
      <c r="G925" s="263" t="s">
        <v>610</v>
      </c>
      <c r="H925" s="58" t="s">
        <v>530</v>
      </c>
      <c r="I925" s="58" t="s">
        <v>611</v>
      </c>
      <c r="J925" s="263" t="s">
        <v>164</v>
      </c>
      <c r="K925" s="58" t="s">
        <v>531</v>
      </c>
      <c r="L925" s="280">
        <f t="shared" ca="1" si="176"/>
        <v>6.0493308527876142</v>
      </c>
      <c r="M925" s="58" t="str">
        <f t="shared" ca="1" si="175"/>
        <v>…</v>
      </c>
      <c r="Q925" s="58" t="s">
        <v>471</v>
      </c>
    </row>
    <row r="926" spans="1:17" ht="12.75" customHeight="1">
      <c r="A926" s="277" t="s">
        <v>1318</v>
      </c>
      <c r="B926" s="277" t="s">
        <v>1782</v>
      </c>
      <c r="C926" s="277" t="s">
        <v>1793</v>
      </c>
      <c r="D926" s="58" t="str">
        <f t="shared" si="171"/>
        <v>Latvia</v>
      </c>
      <c r="E926" s="58">
        <f t="shared" si="174"/>
        <v>2015</v>
      </c>
      <c r="F926" s="58" t="s">
        <v>170</v>
      </c>
      <c r="G926" s="263" t="s">
        <v>623</v>
      </c>
      <c r="H926" s="58" t="s">
        <v>530</v>
      </c>
      <c r="I926" s="58" t="s">
        <v>611</v>
      </c>
      <c r="J926" s="263" t="s">
        <v>164</v>
      </c>
      <c r="K926" s="58" t="s">
        <v>531</v>
      </c>
      <c r="L926" s="280">
        <f t="shared" ca="1" si="176"/>
        <v>0</v>
      </c>
      <c r="M926" s="58" t="str">
        <f t="shared" ca="1" si="175"/>
        <v>…</v>
      </c>
      <c r="Q926" s="58" t="s">
        <v>472</v>
      </c>
    </row>
    <row r="927" spans="1:17" ht="12.75" customHeight="1">
      <c r="A927" s="277" t="s">
        <v>1318</v>
      </c>
      <c r="B927" s="277" t="s">
        <v>1783</v>
      </c>
      <c r="C927" s="277" t="s">
        <v>1794</v>
      </c>
      <c r="D927" s="58" t="str">
        <f t="shared" si="171"/>
        <v>Latvia</v>
      </c>
      <c r="E927" s="58">
        <f t="shared" si="174"/>
        <v>2015</v>
      </c>
      <c r="F927" s="58" t="s">
        <v>172</v>
      </c>
      <c r="G927" s="263" t="s">
        <v>635</v>
      </c>
      <c r="H927" s="58" t="s">
        <v>530</v>
      </c>
      <c r="I927" s="58" t="s">
        <v>611</v>
      </c>
      <c r="J927" s="263" t="s">
        <v>164</v>
      </c>
      <c r="K927" s="58" t="s">
        <v>531</v>
      </c>
      <c r="L927" s="280">
        <f t="shared" ca="1" si="176"/>
        <v>0</v>
      </c>
      <c r="M927" s="58" t="str">
        <f t="shared" ca="1" si="175"/>
        <v>…</v>
      </c>
      <c r="Q927" s="58" t="s">
        <v>473</v>
      </c>
    </row>
    <row r="928" spans="1:17" ht="12" customHeight="1">
      <c r="A928" s="277" t="s">
        <v>1318</v>
      </c>
      <c r="B928" s="277" t="s">
        <v>1784</v>
      </c>
      <c r="C928" s="277" t="s">
        <v>2445</v>
      </c>
      <c r="D928" s="58" t="str">
        <f t="shared" si="171"/>
        <v>Latvia</v>
      </c>
      <c r="E928" s="58">
        <f t="shared" si="174"/>
        <v>2015</v>
      </c>
      <c r="F928" s="58" t="s">
        <v>176</v>
      </c>
      <c r="G928" s="263" t="s">
        <v>775</v>
      </c>
      <c r="H928" s="58" t="s">
        <v>530</v>
      </c>
      <c r="I928" s="58" t="s">
        <v>611</v>
      </c>
      <c r="J928" s="263" t="s">
        <v>164</v>
      </c>
      <c r="K928" s="58" t="s">
        <v>531</v>
      </c>
      <c r="L928" s="280">
        <f t="shared" ca="1" si="176"/>
        <v>0</v>
      </c>
      <c r="M928" s="58" t="str">
        <f t="shared" ca="1" si="175"/>
        <v>…</v>
      </c>
      <c r="Q928" s="58" t="s">
        <v>476</v>
      </c>
    </row>
    <row r="929" spans="1:17" ht="12.75" customHeight="1">
      <c r="A929" s="277" t="s">
        <v>1318</v>
      </c>
      <c r="B929" s="277" t="s">
        <v>1785</v>
      </c>
      <c r="C929" s="277" t="s">
        <v>1795</v>
      </c>
      <c r="D929" s="58" t="str">
        <f t="shared" si="171"/>
        <v>Latvia</v>
      </c>
      <c r="E929" s="58">
        <f t="shared" si="174"/>
        <v>2015</v>
      </c>
      <c r="F929" s="58" t="s">
        <v>180</v>
      </c>
      <c r="G929" s="263" t="s">
        <v>648</v>
      </c>
      <c r="H929" s="58" t="s">
        <v>530</v>
      </c>
      <c r="I929" s="58" t="s">
        <v>611</v>
      </c>
      <c r="J929" s="263" t="s">
        <v>164</v>
      </c>
      <c r="K929" s="58" t="s">
        <v>531</v>
      </c>
      <c r="L929" s="280">
        <f t="shared" ca="1" si="176"/>
        <v>0</v>
      </c>
      <c r="M929" s="58" t="str">
        <f t="shared" ca="1" si="175"/>
        <v>…</v>
      </c>
      <c r="Q929" s="58" t="s">
        <v>479</v>
      </c>
    </row>
    <row r="930" spans="1:17" ht="12.75" customHeight="1">
      <c r="A930" s="277" t="s">
        <v>1318</v>
      </c>
      <c r="B930" s="277" t="s">
        <v>2056</v>
      </c>
      <c r="C930" s="277" t="s">
        <v>2060</v>
      </c>
      <c r="D930" s="58" t="str">
        <f t="shared" si="171"/>
        <v>Latvia</v>
      </c>
      <c r="E930" s="58">
        <f t="shared" si="174"/>
        <v>2015</v>
      </c>
      <c r="F930" s="58" t="s">
        <v>184</v>
      </c>
      <c r="G930" s="263" t="s">
        <v>653</v>
      </c>
      <c r="H930" s="58" t="s">
        <v>530</v>
      </c>
      <c r="I930" s="58" t="s">
        <v>611</v>
      </c>
      <c r="J930" s="263" t="s">
        <v>164</v>
      </c>
      <c r="K930" s="58" t="s">
        <v>531</v>
      </c>
      <c r="L930" s="280">
        <f t="shared" ca="1" si="176"/>
        <v>0</v>
      </c>
      <c r="M930" s="58" t="str">
        <f t="shared" ca="1" si="175"/>
        <v>…</v>
      </c>
      <c r="Q930" s="58" t="s">
        <v>482</v>
      </c>
    </row>
    <row r="931" spans="1:17" ht="12.75" customHeight="1">
      <c r="A931" s="277" t="s">
        <v>1318</v>
      </c>
      <c r="B931" s="277" t="s">
        <v>1786</v>
      </c>
      <c r="C931" s="277" t="s">
        <v>1796</v>
      </c>
      <c r="D931" s="58" t="str">
        <f t="shared" si="171"/>
        <v>Latvia</v>
      </c>
      <c r="E931" s="58">
        <f t="shared" si="174"/>
        <v>2015</v>
      </c>
      <c r="F931" s="58" t="s">
        <v>188</v>
      </c>
      <c r="G931" s="263" t="s">
        <v>859</v>
      </c>
      <c r="H931" s="58" t="s">
        <v>530</v>
      </c>
      <c r="I931" s="58" t="s">
        <v>611</v>
      </c>
      <c r="J931" s="263" t="s">
        <v>164</v>
      </c>
      <c r="K931" s="58" t="s">
        <v>531</v>
      </c>
      <c r="L931" s="280">
        <f t="shared" ca="1" si="176"/>
        <v>0</v>
      </c>
      <c r="M931" s="58" t="str">
        <f t="shared" ca="1" si="175"/>
        <v>…</v>
      </c>
      <c r="Q931" s="58" t="s">
        <v>485</v>
      </c>
    </row>
    <row r="932" spans="1:17" ht="12.75" customHeight="1">
      <c r="A932" s="277" t="s">
        <v>1318</v>
      </c>
      <c r="B932" s="277" t="s">
        <v>1787</v>
      </c>
      <c r="C932" s="277" t="s">
        <v>1797</v>
      </c>
      <c r="D932" s="58" t="str">
        <f t="shared" si="171"/>
        <v>Latvia</v>
      </c>
      <c r="E932" s="58">
        <f t="shared" si="174"/>
        <v>2015</v>
      </c>
      <c r="F932" s="58" t="s">
        <v>189</v>
      </c>
      <c r="G932" s="263" t="s">
        <v>703</v>
      </c>
      <c r="H932" s="58" t="s">
        <v>530</v>
      </c>
      <c r="J932" s="263" t="s">
        <v>164</v>
      </c>
      <c r="K932" s="58" t="s">
        <v>531</v>
      </c>
      <c r="L932" s="280">
        <f t="shared" ca="1" si="176"/>
        <v>0</v>
      </c>
      <c r="M932" s="58" t="str">
        <f t="shared" ca="1" si="175"/>
        <v>…</v>
      </c>
      <c r="Q932" s="58" t="s">
        <v>0</v>
      </c>
    </row>
    <row r="933" spans="1:17" ht="12.75" customHeight="1">
      <c r="A933" s="277" t="s">
        <v>1318</v>
      </c>
      <c r="B933" s="277" t="s">
        <v>2057</v>
      </c>
      <c r="C933" s="277" t="s">
        <v>2061</v>
      </c>
      <c r="D933" s="58" t="str">
        <f t="shared" si="171"/>
        <v>Latvia</v>
      </c>
      <c r="E933" s="58">
        <f t="shared" si="174"/>
        <v>2015</v>
      </c>
      <c r="F933" s="58" t="s">
        <v>192</v>
      </c>
      <c r="G933" s="58" t="s">
        <v>710</v>
      </c>
      <c r="H933" s="58" t="s">
        <v>530</v>
      </c>
      <c r="J933" s="263" t="s">
        <v>164</v>
      </c>
      <c r="K933" s="58" t="s">
        <v>531</v>
      </c>
      <c r="L933" s="280">
        <f t="shared" ca="1" si="176"/>
        <v>73.38288</v>
      </c>
      <c r="M933" s="58" t="str">
        <f t="shared" ca="1" si="175"/>
        <v>…</v>
      </c>
      <c r="Q933" s="58" t="s">
        <v>1</v>
      </c>
    </row>
    <row r="934" spans="1:17" ht="12.75" customHeight="1">
      <c r="A934" s="277" t="s">
        <v>1318</v>
      </c>
      <c r="B934" s="277" t="s">
        <v>1788</v>
      </c>
      <c r="C934" s="277" t="s">
        <v>1798</v>
      </c>
      <c r="D934" s="58" t="str">
        <f t="shared" si="171"/>
        <v>Latvia</v>
      </c>
      <c r="E934" s="58">
        <f t="shared" si="174"/>
        <v>2015</v>
      </c>
      <c r="F934" s="58" t="s">
        <v>192</v>
      </c>
      <c r="G934" s="263" t="s">
        <v>3276</v>
      </c>
      <c r="H934" s="58" t="s">
        <v>530</v>
      </c>
      <c r="J934" s="263" t="s">
        <v>164</v>
      </c>
      <c r="K934" s="58" t="s">
        <v>531</v>
      </c>
      <c r="L934" s="280">
        <f t="shared" ca="1" si="176"/>
        <v>0</v>
      </c>
      <c r="M934" s="58" t="str">
        <f t="shared" ca="1" si="175"/>
        <v>…</v>
      </c>
      <c r="Q934" s="263" t="s">
        <v>3740</v>
      </c>
    </row>
    <row r="935" spans="1:17" ht="12.75" customHeight="1">
      <c r="A935" s="277" t="s">
        <v>1318</v>
      </c>
      <c r="B935" s="277" t="s">
        <v>3984</v>
      </c>
      <c r="C935" s="277" t="s">
        <v>3992</v>
      </c>
      <c r="D935" s="58" t="str">
        <f t="shared" si="171"/>
        <v>Latvia</v>
      </c>
      <c r="E935" s="58">
        <f t="shared" si="174"/>
        <v>2015</v>
      </c>
      <c r="F935" s="58" t="s">
        <v>196</v>
      </c>
      <c r="G935" s="263" t="s">
        <v>1272</v>
      </c>
      <c r="H935" s="58" t="s">
        <v>530</v>
      </c>
      <c r="J935" s="263" t="s">
        <v>164</v>
      </c>
      <c r="K935" s="58" t="s">
        <v>531</v>
      </c>
      <c r="L935" s="280">
        <f t="shared" ca="1" si="176"/>
        <v>4.58</v>
      </c>
      <c r="M935" s="58" t="str">
        <f t="shared" ca="1" si="175"/>
        <v>…</v>
      </c>
      <c r="Q935" s="58" t="s">
        <v>4</v>
      </c>
    </row>
    <row r="936" spans="1:17" ht="12.75" customHeight="1">
      <c r="A936" s="277" t="s">
        <v>1318</v>
      </c>
      <c r="B936" s="277" t="s">
        <v>2058</v>
      </c>
      <c r="C936" s="277" t="s">
        <v>2062</v>
      </c>
      <c r="D936" s="58" t="str">
        <f t="shared" si="171"/>
        <v>Latvia</v>
      </c>
      <c r="E936" s="58">
        <f t="shared" si="174"/>
        <v>2015</v>
      </c>
      <c r="F936" s="58" t="s">
        <v>200</v>
      </c>
      <c r="G936" s="263" t="s">
        <v>1111</v>
      </c>
      <c r="H936" s="58" t="s">
        <v>530</v>
      </c>
      <c r="J936" s="263" t="s">
        <v>164</v>
      </c>
      <c r="K936" s="58" t="s">
        <v>531</v>
      </c>
      <c r="L936" s="280">
        <f t="shared" ca="1" si="176"/>
        <v>0</v>
      </c>
      <c r="M936" s="58" t="str">
        <f t="shared" ca="1" si="175"/>
        <v>…</v>
      </c>
      <c r="Q936" s="58" t="s">
        <v>7</v>
      </c>
    </row>
    <row r="937" spans="1:17" ht="12.75" customHeight="1">
      <c r="A937" s="277" t="s">
        <v>1318</v>
      </c>
      <c r="B937" s="277" t="s">
        <v>3985</v>
      </c>
      <c r="C937" s="277" t="s">
        <v>3993</v>
      </c>
      <c r="D937" s="58" t="str">
        <f t="shared" si="171"/>
        <v>Latvia</v>
      </c>
      <c r="E937" s="58">
        <f t="shared" si="174"/>
        <v>2015</v>
      </c>
      <c r="F937" s="58" t="s">
        <v>203</v>
      </c>
      <c r="G937" s="58" t="s">
        <v>735</v>
      </c>
      <c r="H937" s="58" t="s">
        <v>530</v>
      </c>
      <c r="J937" s="263" t="s">
        <v>164</v>
      </c>
      <c r="K937" s="58" t="s">
        <v>531</v>
      </c>
      <c r="L937" s="280">
        <f t="shared" ca="1" si="176"/>
        <v>0</v>
      </c>
      <c r="M937" s="58" t="str">
        <f t="shared" ca="1" si="175"/>
        <v>…</v>
      </c>
      <c r="Q937" s="58" t="s">
        <v>8</v>
      </c>
    </row>
    <row r="938" spans="1:17" ht="12.75" customHeight="1">
      <c r="A938" s="277" t="s">
        <v>1318</v>
      </c>
      <c r="B938" s="277" t="s">
        <v>3986</v>
      </c>
      <c r="C938" s="277" t="s">
        <v>3994</v>
      </c>
      <c r="D938" s="58" t="str">
        <f t="shared" si="171"/>
        <v>Latvia</v>
      </c>
      <c r="E938" s="58">
        <f t="shared" si="174"/>
        <v>2015</v>
      </c>
      <c r="F938" s="58" t="s">
        <v>207</v>
      </c>
      <c r="G938" s="263" t="s">
        <v>746</v>
      </c>
      <c r="H938" s="58" t="s">
        <v>530</v>
      </c>
      <c r="J938" s="263" t="s">
        <v>164</v>
      </c>
      <c r="K938" s="58" t="s">
        <v>531</v>
      </c>
      <c r="L938" s="280">
        <f t="shared" ca="1" si="176"/>
        <v>0</v>
      </c>
      <c r="M938" s="58" t="str">
        <f t="shared" ca="1" si="175"/>
        <v>…</v>
      </c>
      <c r="Q938" s="58" t="s">
        <v>11</v>
      </c>
    </row>
    <row r="939" spans="1:17">
      <c r="A939" s="277" t="s">
        <v>1318</v>
      </c>
      <c r="B939" s="277" t="s">
        <v>3987</v>
      </c>
      <c r="C939" s="277" t="s">
        <v>3995</v>
      </c>
      <c r="D939" s="58" t="str">
        <f t="shared" si="171"/>
        <v>Latvia</v>
      </c>
      <c r="E939" s="58">
        <f t="shared" si="174"/>
        <v>2015</v>
      </c>
      <c r="F939" s="58" t="s">
        <v>211</v>
      </c>
      <c r="G939" s="58" t="s">
        <v>667</v>
      </c>
      <c r="H939" s="58" t="s">
        <v>530</v>
      </c>
      <c r="I939" s="263" t="s">
        <v>557</v>
      </c>
      <c r="J939" s="263" t="s">
        <v>164</v>
      </c>
      <c r="K939" s="58" t="s">
        <v>531</v>
      </c>
      <c r="L939" s="280">
        <f t="shared" ca="1" si="176"/>
        <v>0</v>
      </c>
      <c r="M939" s="58" t="str">
        <f t="shared" ca="1" si="175"/>
        <v>…</v>
      </c>
      <c r="Q939" s="58" t="s">
        <v>12</v>
      </c>
    </row>
    <row r="940" spans="1:17" ht="12.75" customHeight="1">
      <c r="A940" s="277" t="s">
        <v>1318</v>
      </c>
      <c r="B940" s="277" t="s">
        <v>3988</v>
      </c>
      <c r="C940" s="277" t="s">
        <v>3996</v>
      </c>
      <c r="D940" s="58" t="str">
        <f t="shared" si="171"/>
        <v>Latvia</v>
      </c>
      <c r="E940" s="58">
        <f t="shared" si="174"/>
        <v>2015</v>
      </c>
      <c r="F940" s="58" t="s">
        <v>213</v>
      </c>
      <c r="G940" s="263" t="s">
        <v>677</v>
      </c>
      <c r="H940" s="58" t="s">
        <v>530</v>
      </c>
      <c r="I940" s="263" t="s">
        <v>557</v>
      </c>
      <c r="J940" s="263" t="s">
        <v>164</v>
      </c>
      <c r="K940" s="58" t="s">
        <v>531</v>
      </c>
      <c r="L940" s="280">
        <f t="shared" ca="1" si="176"/>
        <v>0</v>
      </c>
      <c r="M940" s="58" t="str">
        <f t="shared" ca="1" si="175"/>
        <v>…</v>
      </c>
      <c r="Q940" s="58" t="s">
        <v>13</v>
      </c>
    </row>
    <row r="941" spans="1:17" ht="12.75" customHeight="1">
      <c r="A941" s="277" t="s">
        <v>1318</v>
      </c>
      <c r="B941" s="277" t="s">
        <v>3989</v>
      </c>
      <c r="C941" s="277" t="s">
        <v>3997</v>
      </c>
      <c r="D941" s="58" t="str">
        <f t="shared" si="171"/>
        <v>Latvia</v>
      </c>
      <c r="E941" s="58">
        <f t="shared" si="174"/>
        <v>2015</v>
      </c>
      <c r="F941" s="58" t="s">
        <v>217</v>
      </c>
      <c r="G941" s="263" t="s">
        <v>782</v>
      </c>
      <c r="H941" s="58" t="s">
        <v>530</v>
      </c>
      <c r="I941" s="263" t="s">
        <v>557</v>
      </c>
      <c r="J941" s="263" t="s">
        <v>164</v>
      </c>
      <c r="K941" s="58" t="s">
        <v>531</v>
      </c>
      <c r="L941" s="280">
        <f t="shared" ca="1" si="176"/>
        <v>0</v>
      </c>
      <c r="M941" s="58" t="str">
        <f t="shared" ca="1" si="175"/>
        <v>…</v>
      </c>
      <c r="Q941" s="58" t="s">
        <v>16</v>
      </c>
    </row>
    <row r="942" spans="1:17" ht="12.75" customHeight="1">
      <c r="A942" s="277" t="s">
        <v>1318</v>
      </c>
      <c r="B942" s="277" t="s">
        <v>3990</v>
      </c>
      <c r="C942" s="277" t="s">
        <v>3998</v>
      </c>
      <c r="D942" s="58" t="str">
        <f t="shared" si="171"/>
        <v>Latvia</v>
      </c>
      <c r="E942" s="58">
        <f t="shared" si="174"/>
        <v>2015</v>
      </c>
      <c r="F942" s="58" t="s">
        <v>221</v>
      </c>
      <c r="G942" s="263" t="s">
        <v>690</v>
      </c>
      <c r="H942" s="58" t="s">
        <v>530</v>
      </c>
      <c r="I942" s="58" t="s">
        <v>691</v>
      </c>
      <c r="J942" s="263" t="s">
        <v>164</v>
      </c>
      <c r="K942" s="58" t="s">
        <v>531</v>
      </c>
      <c r="L942" s="280">
        <f t="shared" ca="1" si="176"/>
        <v>0</v>
      </c>
      <c r="M942" s="58" t="str">
        <f t="shared" ca="1" si="175"/>
        <v>…</v>
      </c>
      <c r="Q942" s="58" t="s">
        <v>19</v>
      </c>
    </row>
    <row r="943" spans="1:17" ht="12.75" customHeight="1">
      <c r="A943" s="277" t="s">
        <v>1318</v>
      </c>
      <c r="B943" s="277" t="s">
        <v>2063</v>
      </c>
      <c r="C943" s="277" t="s">
        <v>4001</v>
      </c>
      <c r="D943" s="58" t="str">
        <f t="shared" si="171"/>
        <v>Latvia</v>
      </c>
      <c r="E943" s="58">
        <f t="shared" si="174"/>
        <v>2015</v>
      </c>
      <c r="F943" s="58" t="s">
        <v>1957</v>
      </c>
      <c r="G943" s="263" t="s">
        <v>653</v>
      </c>
      <c r="H943" s="58" t="s">
        <v>530</v>
      </c>
      <c r="I943" s="58" t="s">
        <v>611</v>
      </c>
      <c r="J943" s="263" t="s">
        <v>225</v>
      </c>
      <c r="K943" s="58" t="s">
        <v>531</v>
      </c>
      <c r="L943" s="280">
        <f ca="1">IF(ISNUMBER(INDIRECT("'"&amp;A943&amp;"'!"&amp;B943)),INDIRECT("'"&amp;A943&amp;"'!"&amp;B943),"…")</f>
        <v>0</v>
      </c>
      <c r="M943" s="58" t="str">
        <f t="shared" ca="1" si="175"/>
        <v>…</v>
      </c>
      <c r="Q943" s="58" t="s">
        <v>482</v>
      </c>
    </row>
    <row r="944" spans="1:17" ht="12.75" customHeight="1">
      <c r="A944" s="277" t="s">
        <v>1318</v>
      </c>
      <c r="B944" s="277" t="s">
        <v>1799</v>
      </c>
      <c r="C944" s="277" t="s">
        <v>4002</v>
      </c>
      <c r="D944" s="58" t="str">
        <f t="shared" si="171"/>
        <v>Latvia</v>
      </c>
      <c r="E944" s="58">
        <f t="shared" si="174"/>
        <v>2015</v>
      </c>
      <c r="F944" s="58" t="s">
        <v>1958</v>
      </c>
      <c r="G944" s="263" t="s">
        <v>859</v>
      </c>
      <c r="H944" s="58" t="s">
        <v>530</v>
      </c>
      <c r="I944" s="58" t="s">
        <v>611</v>
      </c>
      <c r="J944" s="263" t="s">
        <v>225</v>
      </c>
      <c r="K944" s="58" t="s">
        <v>531</v>
      </c>
      <c r="L944" s="280">
        <f t="shared" ref="L944:L946" ca="1" si="177">IF(ISNUMBER(INDIRECT("'"&amp;A944&amp;"'!"&amp;B944)),INDIRECT("'"&amp;A944&amp;"'!"&amp;B944),"…")</f>
        <v>0</v>
      </c>
      <c r="M944" s="58" t="str">
        <f t="shared" ca="1" si="175"/>
        <v>…</v>
      </c>
      <c r="Q944" s="58" t="s">
        <v>485</v>
      </c>
    </row>
    <row r="945" spans="1:17" ht="12.75" customHeight="1">
      <c r="A945" s="277" t="s">
        <v>1318</v>
      </c>
      <c r="B945" s="277" t="s">
        <v>3999</v>
      </c>
      <c r="C945" s="277" t="s">
        <v>4003</v>
      </c>
      <c r="D945" s="58" t="str">
        <f t="shared" si="171"/>
        <v>Latvia</v>
      </c>
      <c r="E945" s="58">
        <f t="shared" si="174"/>
        <v>2015</v>
      </c>
      <c r="F945" s="58" t="s">
        <v>224</v>
      </c>
      <c r="G945" s="58" t="s">
        <v>735</v>
      </c>
      <c r="H945" s="58" t="s">
        <v>530</v>
      </c>
      <c r="J945" s="263" t="s">
        <v>225</v>
      </c>
      <c r="K945" s="58" t="s">
        <v>531</v>
      </c>
      <c r="L945" s="280">
        <f t="shared" ca="1" si="177"/>
        <v>0</v>
      </c>
      <c r="M945" s="58" t="str">
        <f t="shared" ca="1" si="175"/>
        <v>…</v>
      </c>
      <c r="Q945" s="58" t="s">
        <v>20</v>
      </c>
    </row>
    <row r="946" spans="1:17" ht="12.75" customHeight="1">
      <c r="A946" s="277" t="s">
        <v>1318</v>
      </c>
      <c r="B946" s="277" t="s">
        <v>4000</v>
      </c>
      <c r="C946" s="277" t="s">
        <v>4004</v>
      </c>
      <c r="D946" s="58" t="str">
        <f t="shared" si="171"/>
        <v>Latvia</v>
      </c>
      <c r="E946" s="58">
        <f t="shared" si="174"/>
        <v>2015</v>
      </c>
      <c r="F946" s="58" t="s">
        <v>229</v>
      </c>
      <c r="G946" s="263" t="s">
        <v>746</v>
      </c>
      <c r="H946" s="58" t="s">
        <v>530</v>
      </c>
      <c r="J946" s="263" t="s">
        <v>225</v>
      </c>
      <c r="K946" s="58" t="s">
        <v>531</v>
      </c>
      <c r="L946" s="280">
        <f t="shared" ca="1" si="177"/>
        <v>0</v>
      </c>
      <c r="M946" s="58" t="str">
        <f t="shared" ca="1" si="175"/>
        <v>…</v>
      </c>
      <c r="Q946" s="58" t="s">
        <v>23</v>
      </c>
    </row>
    <row r="947" spans="1:17" ht="12.75" customHeight="1">
      <c r="A947" s="277" t="s">
        <v>1318</v>
      </c>
      <c r="B947" s="277" t="s">
        <v>4005</v>
      </c>
      <c r="C947" s="277" t="s">
        <v>1802</v>
      </c>
      <c r="D947" s="58" t="str">
        <f t="shared" si="171"/>
        <v>Latvia</v>
      </c>
      <c r="E947" s="58">
        <f t="shared" si="174"/>
        <v>2015</v>
      </c>
      <c r="F947" s="263" t="s">
        <v>2317</v>
      </c>
      <c r="G947" s="263" t="s">
        <v>756</v>
      </c>
      <c r="H947" s="58" t="s">
        <v>530</v>
      </c>
      <c r="I947" s="58" t="s">
        <v>1322</v>
      </c>
      <c r="J947" s="263" t="s">
        <v>1259</v>
      </c>
      <c r="K947" s="58" t="s">
        <v>531</v>
      </c>
      <c r="L947" s="280">
        <f ca="1">IF(ISNUMBER(INDIRECT("'"&amp;A947&amp;"'!"&amp;B947)),INDIRECT("'"&amp;A947&amp;"'!"&amp;B947),"…")</f>
        <v>0</v>
      </c>
      <c r="M947" s="58" t="str">
        <f ca="1">IF(OR(INDIRECT("'"&amp;A947&amp;"'!"&amp;C947)="A",INDIRECT("'"&amp;A947&amp;"'!"&amp;C947)="B",INDIRECT("'"&amp;A947&amp;"'!"&amp;C947)="C",INDIRECT("'"&amp;A947&amp;"'!"&amp;C947)="D",INDIRECT("'"&amp;A947&amp;"'!"&amp;C947)="O"),
INDIRECT("'"&amp;A947&amp;"'!"&amp;C947),"…")</f>
        <v>…</v>
      </c>
      <c r="Q947" s="263" t="s">
        <v>3741</v>
      </c>
    </row>
    <row r="948" spans="1:17" ht="12.75" customHeight="1">
      <c r="A948" s="277" t="s">
        <v>1318</v>
      </c>
      <c r="B948" s="277" t="s">
        <v>4006</v>
      </c>
      <c r="C948" s="277" t="s">
        <v>1803</v>
      </c>
      <c r="D948" s="58" t="str">
        <f t="shared" si="171"/>
        <v>Latvia</v>
      </c>
      <c r="E948" s="58">
        <f t="shared" si="174"/>
        <v>2015</v>
      </c>
      <c r="F948" s="263" t="s">
        <v>1959</v>
      </c>
      <c r="G948" s="263" t="s">
        <v>756</v>
      </c>
      <c r="H948" s="58" t="s">
        <v>530</v>
      </c>
      <c r="I948" s="58" t="s">
        <v>1397</v>
      </c>
      <c r="J948" s="263" t="s">
        <v>1259</v>
      </c>
      <c r="K948" s="58" t="s">
        <v>531</v>
      </c>
      <c r="L948" s="280">
        <f ca="1">IF(ISNUMBER(INDIRECT("'"&amp;A948&amp;"'!"&amp;B948)),INDIRECT("'"&amp;A948&amp;"'!"&amp;B948),"…")</f>
        <v>0</v>
      </c>
      <c r="M948" s="58" t="str">
        <f t="shared" ref="M948:M969" ca="1" si="178">IF(OR(INDIRECT("'"&amp;A948&amp;"'!"&amp;C948)="A",INDIRECT("'"&amp;A948&amp;"'!"&amp;C948)="B",INDIRECT("'"&amp;A948&amp;"'!"&amp;C948)="C",INDIRECT("'"&amp;A948&amp;"'!"&amp;C948)="D",INDIRECT("'"&amp;A948&amp;"'!"&amp;C948)="O"),
INDIRECT("'"&amp;A948&amp;"'!"&amp;C948),"…")</f>
        <v>…</v>
      </c>
      <c r="Q948" s="263" t="s">
        <v>3742</v>
      </c>
    </row>
    <row r="949" spans="1:17" ht="12.75" customHeight="1">
      <c r="A949" s="277" t="s">
        <v>1318</v>
      </c>
      <c r="B949" s="277" t="s">
        <v>4007</v>
      </c>
      <c r="C949" s="277" t="s">
        <v>1804</v>
      </c>
      <c r="D949" s="58" t="str">
        <f t="shared" si="171"/>
        <v>Latvia</v>
      </c>
      <c r="E949" s="58">
        <f t="shared" si="174"/>
        <v>2015</v>
      </c>
      <c r="F949" s="263" t="s">
        <v>2341</v>
      </c>
      <c r="G949" s="263" t="s">
        <v>756</v>
      </c>
      <c r="H949" s="58" t="s">
        <v>530</v>
      </c>
      <c r="I949" s="58" t="s">
        <v>1397</v>
      </c>
      <c r="J949" s="263" t="s">
        <v>1259</v>
      </c>
      <c r="K949" s="58" t="s">
        <v>531</v>
      </c>
      <c r="L949" s="280">
        <f ca="1">IF(ISNUMBER(INDIRECT("'"&amp;A949&amp;"'!"&amp;B949)),INDIRECT("'"&amp;A949&amp;"'!"&amp;B949),"…")</f>
        <v>0</v>
      </c>
      <c r="M949" s="58" t="str">
        <f t="shared" ca="1" si="178"/>
        <v>…</v>
      </c>
      <c r="Q949" s="263" t="s">
        <v>3743</v>
      </c>
    </row>
    <row r="950" spans="1:17" ht="12" customHeight="1">
      <c r="A950" s="277" t="s">
        <v>1318</v>
      </c>
      <c r="B950" s="277" t="s">
        <v>4008</v>
      </c>
      <c r="C950" s="277" t="s">
        <v>1805</v>
      </c>
      <c r="D950" s="58" t="str">
        <f t="shared" si="171"/>
        <v>Latvia</v>
      </c>
      <c r="E950" s="58">
        <f t="shared" si="174"/>
        <v>2015</v>
      </c>
      <c r="F950" s="263" t="s">
        <v>1960</v>
      </c>
      <c r="G950" s="263" t="s">
        <v>756</v>
      </c>
      <c r="H950" s="58" t="s">
        <v>530</v>
      </c>
      <c r="I950" s="58" t="s">
        <v>1397</v>
      </c>
      <c r="J950" s="263" t="s">
        <v>1259</v>
      </c>
      <c r="K950" s="58" t="s">
        <v>531</v>
      </c>
      <c r="L950" s="280">
        <f ca="1">IF(ISNUMBER(INDIRECT("'"&amp;A950&amp;"'!"&amp;B950)),INDIRECT("'"&amp;A950&amp;"'!"&amp;B950),"…")</f>
        <v>0</v>
      </c>
      <c r="M950" s="58" t="str">
        <f t="shared" ca="1" si="178"/>
        <v>…</v>
      </c>
      <c r="Q950" s="263" t="s">
        <v>3744</v>
      </c>
    </row>
    <row r="951" spans="1:17" ht="12.75" customHeight="1">
      <c r="A951" s="277" t="s">
        <v>1318</v>
      </c>
      <c r="B951" s="277" t="s">
        <v>2064</v>
      </c>
      <c r="C951" s="277" t="s">
        <v>2065</v>
      </c>
      <c r="D951" s="58" t="str">
        <f t="shared" si="171"/>
        <v>Latvia</v>
      </c>
      <c r="E951" s="58">
        <f t="shared" si="174"/>
        <v>2015</v>
      </c>
      <c r="F951" s="58" t="s">
        <v>231</v>
      </c>
      <c r="G951" s="263" t="s">
        <v>756</v>
      </c>
      <c r="H951" s="58" t="s">
        <v>530</v>
      </c>
      <c r="J951" s="263" t="s">
        <v>1259</v>
      </c>
      <c r="K951" s="58" t="s">
        <v>531</v>
      </c>
      <c r="L951" s="280">
        <f t="shared" ref="L951:L1014" ca="1" si="179">IF(ISNUMBER(INDIRECT("'"&amp;A951&amp;"'!"&amp;B951)),INDIRECT("'"&amp;A951&amp;"'!"&amp;B951),"…")</f>
        <v>0</v>
      </c>
      <c r="M951" s="58" t="str">
        <f t="shared" ca="1" si="178"/>
        <v>…</v>
      </c>
      <c r="Q951" s="58" t="s">
        <v>24</v>
      </c>
    </row>
    <row r="952" spans="1:17" ht="12.75" customHeight="1">
      <c r="A952" s="277" t="s">
        <v>1318</v>
      </c>
      <c r="B952" s="277" t="s">
        <v>4009</v>
      </c>
      <c r="C952" s="277" t="s">
        <v>4025</v>
      </c>
      <c r="D952" s="58" t="str">
        <f t="shared" si="171"/>
        <v>Latvia</v>
      </c>
      <c r="E952" s="58">
        <f t="shared" si="174"/>
        <v>2015</v>
      </c>
      <c r="F952" s="58" t="s">
        <v>233</v>
      </c>
      <c r="G952" s="263" t="s">
        <v>610</v>
      </c>
      <c r="H952" s="58" t="s">
        <v>530</v>
      </c>
      <c r="I952" s="58" t="s">
        <v>611</v>
      </c>
      <c r="J952" s="263" t="s">
        <v>1259</v>
      </c>
      <c r="K952" s="58" t="s">
        <v>531</v>
      </c>
      <c r="L952" s="280">
        <f t="shared" ca="1" si="179"/>
        <v>0</v>
      </c>
      <c r="M952" s="58" t="str">
        <f t="shared" ca="1" si="178"/>
        <v>…</v>
      </c>
      <c r="Q952" s="58" t="s">
        <v>25</v>
      </c>
    </row>
    <row r="953" spans="1:17" ht="12.75" customHeight="1">
      <c r="A953" s="277" t="s">
        <v>1318</v>
      </c>
      <c r="B953" s="277" t="s">
        <v>4010</v>
      </c>
      <c r="C953" s="277" t="s">
        <v>1806</v>
      </c>
      <c r="D953" s="58" t="str">
        <f t="shared" si="171"/>
        <v>Latvia</v>
      </c>
      <c r="E953" s="58">
        <f t="shared" si="174"/>
        <v>2015</v>
      </c>
      <c r="F953" s="58" t="s">
        <v>235</v>
      </c>
      <c r="G953" s="263" t="s">
        <v>623</v>
      </c>
      <c r="H953" s="58" t="s">
        <v>530</v>
      </c>
      <c r="I953" s="58" t="s">
        <v>611</v>
      </c>
      <c r="J953" s="263" t="s">
        <v>1259</v>
      </c>
      <c r="K953" s="58" t="s">
        <v>531</v>
      </c>
      <c r="L953" s="280">
        <f t="shared" ca="1" si="179"/>
        <v>0</v>
      </c>
      <c r="M953" s="58" t="str">
        <f t="shared" ca="1" si="178"/>
        <v>…</v>
      </c>
      <c r="Q953" s="58" t="s">
        <v>26</v>
      </c>
    </row>
    <row r="954" spans="1:17" ht="12.75" customHeight="1">
      <c r="A954" s="277" t="s">
        <v>1318</v>
      </c>
      <c r="B954" s="277" t="s">
        <v>4011</v>
      </c>
      <c r="C954" s="277" t="s">
        <v>1807</v>
      </c>
      <c r="D954" s="58" t="str">
        <f t="shared" si="171"/>
        <v>Latvia</v>
      </c>
      <c r="E954" s="58">
        <f t="shared" si="174"/>
        <v>2015</v>
      </c>
      <c r="F954" s="58" t="s">
        <v>237</v>
      </c>
      <c r="G954" s="263" t="s">
        <v>635</v>
      </c>
      <c r="H954" s="58" t="s">
        <v>530</v>
      </c>
      <c r="I954" s="58" t="s">
        <v>611</v>
      </c>
      <c r="J954" s="263" t="s">
        <v>1259</v>
      </c>
      <c r="K954" s="58" t="s">
        <v>531</v>
      </c>
      <c r="L954" s="280">
        <f t="shared" ca="1" si="179"/>
        <v>0</v>
      </c>
      <c r="M954" s="58" t="str">
        <f t="shared" ca="1" si="178"/>
        <v>…</v>
      </c>
      <c r="Q954" s="58" t="s">
        <v>27</v>
      </c>
    </row>
    <row r="955" spans="1:17" ht="12.75" customHeight="1">
      <c r="A955" s="277" t="s">
        <v>1318</v>
      </c>
      <c r="B955" s="277" t="s">
        <v>1800</v>
      </c>
      <c r="C955" s="277" t="s">
        <v>2446</v>
      </c>
      <c r="D955" s="58" t="str">
        <f t="shared" si="171"/>
        <v>Latvia</v>
      </c>
      <c r="E955" s="58">
        <f t="shared" si="174"/>
        <v>2015</v>
      </c>
      <c r="F955" s="58" t="s">
        <v>240</v>
      </c>
      <c r="G955" s="263" t="s">
        <v>775</v>
      </c>
      <c r="H955" s="58" t="s">
        <v>530</v>
      </c>
      <c r="I955" s="58" t="s">
        <v>611</v>
      </c>
      <c r="J955" s="263" t="s">
        <v>1259</v>
      </c>
      <c r="K955" s="58" t="s">
        <v>531</v>
      </c>
      <c r="L955" s="280">
        <f t="shared" ca="1" si="179"/>
        <v>0</v>
      </c>
      <c r="M955" s="58" t="str">
        <f t="shared" ca="1" si="178"/>
        <v>…</v>
      </c>
      <c r="Q955" s="58" t="s">
        <v>28</v>
      </c>
    </row>
    <row r="956" spans="1:17" ht="12.75" customHeight="1">
      <c r="A956" s="277" t="s">
        <v>1318</v>
      </c>
      <c r="B956" s="277" t="s">
        <v>1801</v>
      </c>
      <c r="C956" s="277" t="s">
        <v>1808</v>
      </c>
      <c r="D956" s="58" t="str">
        <f t="shared" si="171"/>
        <v>Latvia</v>
      </c>
      <c r="E956" s="58">
        <f t="shared" si="174"/>
        <v>2015</v>
      </c>
      <c r="F956" s="58" t="s">
        <v>243</v>
      </c>
      <c r="G956" s="263" t="s">
        <v>648</v>
      </c>
      <c r="H956" s="58" t="s">
        <v>530</v>
      </c>
      <c r="I956" s="58" t="s">
        <v>611</v>
      </c>
      <c r="J956" s="263" t="s">
        <v>1259</v>
      </c>
      <c r="K956" s="58" t="s">
        <v>531</v>
      </c>
      <c r="L956" s="280">
        <f t="shared" ca="1" si="179"/>
        <v>0</v>
      </c>
      <c r="M956" s="58" t="str">
        <f t="shared" ca="1" si="178"/>
        <v>…</v>
      </c>
      <c r="Q956" s="58" t="s">
        <v>29</v>
      </c>
    </row>
    <row r="957" spans="1:17" ht="12.75" customHeight="1">
      <c r="A957" s="277" t="s">
        <v>1318</v>
      </c>
      <c r="B957" s="277" t="s">
        <v>4012</v>
      </c>
      <c r="C957" s="277" t="s">
        <v>2066</v>
      </c>
      <c r="D957" s="58" t="str">
        <f t="shared" si="171"/>
        <v>Latvia</v>
      </c>
      <c r="E957" s="58">
        <f t="shared" si="174"/>
        <v>2015</v>
      </c>
      <c r="F957" s="58" t="s">
        <v>246</v>
      </c>
      <c r="G957" s="263" t="s">
        <v>653</v>
      </c>
      <c r="H957" s="58" t="s">
        <v>530</v>
      </c>
      <c r="I957" s="58" t="s">
        <v>611</v>
      </c>
      <c r="J957" s="263" t="s">
        <v>1259</v>
      </c>
      <c r="K957" s="58" t="s">
        <v>531</v>
      </c>
      <c r="L957" s="280">
        <f t="shared" ca="1" si="179"/>
        <v>0</v>
      </c>
      <c r="M957" s="58" t="str">
        <f t="shared" ca="1" si="178"/>
        <v>…</v>
      </c>
      <c r="Q957" s="58" t="s">
        <v>30</v>
      </c>
    </row>
    <row r="958" spans="1:17" ht="12.75" customHeight="1">
      <c r="A958" s="277" t="s">
        <v>1318</v>
      </c>
      <c r="B958" s="277" t="s">
        <v>4013</v>
      </c>
      <c r="C958" s="277" t="s">
        <v>1809</v>
      </c>
      <c r="D958" s="58" t="str">
        <f t="shared" si="171"/>
        <v>Latvia</v>
      </c>
      <c r="E958" s="58">
        <f t="shared" si="174"/>
        <v>2015</v>
      </c>
      <c r="F958" s="58" t="s">
        <v>249</v>
      </c>
      <c r="G958" s="263" t="s">
        <v>859</v>
      </c>
      <c r="H958" s="58" t="s">
        <v>530</v>
      </c>
      <c r="I958" s="58" t="s">
        <v>611</v>
      </c>
      <c r="J958" s="263" t="s">
        <v>1259</v>
      </c>
      <c r="K958" s="58" t="s">
        <v>531</v>
      </c>
      <c r="L958" s="280">
        <f t="shared" ca="1" si="179"/>
        <v>0</v>
      </c>
      <c r="M958" s="58" t="str">
        <f t="shared" ca="1" si="178"/>
        <v>…</v>
      </c>
      <c r="Q958" s="58" t="s">
        <v>31</v>
      </c>
    </row>
    <row r="959" spans="1:17" ht="12.75" customHeight="1">
      <c r="A959" s="277" t="s">
        <v>1318</v>
      </c>
      <c r="B959" s="277" t="s">
        <v>4014</v>
      </c>
      <c r="C959" s="277" t="s">
        <v>1810</v>
      </c>
      <c r="D959" s="58" t="str">
        <f t="shared" si="171"/>
        <v>Latvia</v>
      </c>
      <c r="E959" s="58">
        <f t="shared" si="174"/>
        <v>2015</v>
      </c>
      <c r="F959" s="58" t="s">
        <v>250</v>
      </c>
      <c r="G959" s="263" t="s">
        <v>703</v>
      </c>
      <c r="H959" s="58" t="s">
        <v>530</v>
      </c>
      <c r="J959" s="263" t="s">
        <v>1259</v>
      </c>
      <c r="K959" s="58" t="s">
        <v>531</v>
      </c>
      <c r="L959" s="280">
        <f t="shared" ca="1" si="179"/>
        <v>0</v>
      </c>
      <c r="M959" s="58" t="str">
        <f t="shared" ca="1" si="178"/>
        <v>…</v>
      </c>
      <c r="Q959" s="58" t="s">
        <v>32</v>
      </c>
    </row>
    <row r="960" spans="1:17" ht="12.75" customHeight="1">
      <c r="A960" s="277" t="s">
        <v>1318</v>
      </c>
      <c r="B960" s="277" t="s">
        <v>4015</v>
      </c>
      <c r="C960" s="277" t="s">
        <v>2067</v>
      </c>
      <c r="D960" s="58" t="str">
        <f t="shared" si="171"/>
        <v>Latvia</v>
      </c>
      <c r="E960" s="58">
        <f t="shared" si="174"/>
        <v>2015</v>
      </c>
      <c r="F960" s="58" t="s">
        <v>252</v>
      </c>
      <c r="G960" s="58" t="s">
        <v>710</v>
      </c>
      <c r="H960" s="58" t="s">
        <v>530</v>
      </c>
      <c r="J960" s="263" t="s">
        <v>1259</v>
      </c>
      <c r="K960" s="58" t="s">
        <v>531</v>
      </c>
      <c r="L960" s="280">
        <f t="shared" ca="1" si="179"/>
        <v>0</v>
      </c>
      <c r="M960" s="58" t="str">
        <f t="shared" ca="1" si="178"/>
        <v>…</v>
      </c>
      <c r="Q960" s="58" t="s">
        <v>33</v>
      </c>
    </row>
    <row r="961" spans="1:17">
      <c r="A961" s="277" t="s">
        <v>1318</v>
      </c>
      <c r="B961" s="277" t="s">
        <v>4016</v>
      </c>
      <c r="C961" s="277" t="s">
        <v>1811</v>
      </c>
      <c r="D961" s="58" t="str">
        <f t="shared" si="171"/>
        <v>Latvia</v>
      </c>
      <c r="E961" s="58">
        <f t="shared" si="174"/>
        <v>2015</v>
      </c>
      <c r="F961" s="263" t="s">
        <v>3560</v>
      </c>
      <c r="G961" s="263" t="s">
        <v>3276</v>
      </c>
      <c r="H961" s="58" t="s">
        <v>530</v>
      </c>
      <c r="J961" s="263" t="s">
        <v>1259</v>
      </c>
      <c r="K961" s="58" t="s">
        <v>531</v>
      </c>
      <c r="L961" s="280">
        <f t="shared" ca="1" si="179"/>
        <v>0</v>
      </c>
      <c r="M961" s="58" t="str">
        <f t="shared" ca="1" si="178"/>
        <v>…</v>
      </c>
      <c r="Q961" s="263" t="s">
        <v>3745</v>
      </c>
    </row>
    <row r="962" spans="1:17" ht="12.75" customHeight="1">
      <c r="A962" s="277" t="s">
        <v>1318</v>
      </c>
      <c r="B962" s="277" t="s">
        <v>4017</v>
      </c>
      <c r="C962" s="277" t="s">
        <v>4026</v>
      </c>
      <c r="D962" s="58" t="str">
        <f t="shared" si="171"/>
        <v>Latvia</v>
      </c>
      <c r="E962" s="58">
        <f t="shared" si="174"/>
        <v>2015</v>
      </c>
      <c r="F962" s="58" t="s">
        <v>255</v>
      </c>
      <c r="G962" s="263" t="s">
        <v>1272</v>
      </c>
      <c r="H962" s="58" t="s">
        <v>530</v>
      </c>
      <c r="J962" s="263" t="s">
        <v>1259</v>
      </c>
      <c r="K962" s="58" t="s">
        <v>531</v>
      </c>
      <c r="L962" s="280">
        <f t="shared" ca="1" si="179"/>
        <v>0</v>
      </c>
      <c r="M962" s="58" t="str">
        <f t="shared" ca="1" si="178"/>
        <v>…</v>
      </c>
      <c r="Q962" s="58" t="s">
        <v>34</v>
      </c>
    </row>
    <row r="963" spans="1:17" ht="12.75" customHeight="1">
      <c r="A963" s="277" t="s">
        <v>1318</v>
      </c>
      <c r="B963" s="277" t="s">
        <v>4018</v>
      </c>
      <c r="C963" s="277" t="s">
        <v>2068</v>
      </c>
      <c r="D963" s="58" t="str">
        <f t="shared" si="171"/>
        <v>Latvia</v>
      </c>
      <c r="E963" s="58">
        <f t="shared" si="174"/>
        <v>2015</v>
      </c>
      <c r="F963" s="58" t="s">
        <v>258</v>
      </c>
      <c r="G963" s="263" t="s">
        <v>1111</v>
      </c>
      <c r="H963" s="58" t="s">
        <v>530</v>
      </c>
      <c r="J963" s="263" t="s">
        <v>1259</v>
      </c>
      <c r="K963" s="58" t="s">
        <v>531</v>
      </c>
      <c r="L963" s="280">
        <f t="shared" ca="1" si="179"/>
        <v>0</v>
      </c>
      <c r="M963" s="58" t="str">
        <f t="shared" ca="1" si="178"/>
        <v>…</v>
      </c>
      <c r="Q963" s="58" t="s">
        <v>35</v>
      </c>
    </row>
    <row r="964" spans="1:17" ht="12.75" customHeight="1">
      <c r="A964" s="277" t="s">
        <v>1318</v>
      </c>
      <c r="B964" s="277" t="s">
        <v>4019</v>
      </c>
      <c r="C964" s="277" t="s">
        <v>4027</v>
      </c>
      <c r="D964" s="58" t="str">
        <f t="shared" si="171"/>
        <v>Latvia</v>
      </c>
      <c r="E964" s="58">
        <f t="shared" si="174"/>
        <v>2015</v>
      </c>
      <c r="F964" s="58" t="s">
        <v>260</v>
      </c>
      <c r="G964" s="58" t="s">
        <v>735</v>
      </c>
      <c r="H964" s="58" t="s">
        <v>530</v>
      </c>
      <c r="J964" s="263" t="s">
        <v>1259</v>
      </c>
      <c r="K964" s="58" t="s">
        <v>531</v>
      </c>
      <c r="L964" s="280">
        <f t="shared" ca="1" si="179"/>
        <v>0</v>
      </c>
      <c r="M964" s="58" t="str">
        <f t="shared" ca="1" si="178"/>
        <v>…</v>
      </c>
      <c r="Q964" s="58" t="s">
        <v>36</v>
      </c>
    </row>
    <row r="965" spans="1:17" ht="12.75" customHeight="1">
      <c r="A965" s="277" t="s">
        <v>1318</v>
      </c>
      <c r="B965" s="277" t="s">
        <v>4020</v>
      </c>
      <c r="C965" s="277" t="s">
        <v>4028</v>
      </c>
      <c r="D965" s="58" t="str">
        <f t="shared" si="171"/>
        <v>Latvia</v>
      </c>
      <c r="E965" s="58">
        <f t="shared" si="174"/>
        <v>2015</v>
      </c>
      <c r="F965" s="58" t="s">
        <v>263</v>
      </c>
      <c r="G965" s="263" t="s">
        <v>746</v>
      </c>
      <c r="H965" s="58" t="s">
        <v>530</v>
      </c>
      <c r="J965" s="263" t="s">
        <v>1259</v>
      </c>
      <c r="K965" s="58" t="s">
        <v>531</v>
      </c>
      <c r="L965" s="280">
        <f t="shared" ca="1" si="179"/>
        <v>0</v>
      </c>
      <c r="M965" s="58" t="str">
        <f t="shared" ca="1" si="178"/>
        <v>…</v>
      </c>
      <c r="Q965" s="58" t="s">
        <v>37</v>
      </c>
    </row>
    <row r="966" spans="1:17" ht="12.75" customHeight="1">
      <c r="A966" s="277" t="s">
        <v>1318</v>
      </c>
      <c r="B966" s="277" t="s">
        <v>4021</v>
      </c>
      <c r="C966" s="277" t="s">
        <v>4029</v>
      </c>
      <c r="D966" s="58" t="str">
        <f t="shared" si="171"/>
        <v>Latvia</v>
      </c>
      <c r="E966" s="58">
        <f t="shared" si="174"/>
        <v>2015</v>
      </c>
      <c r="F966" s="58" t="s">
        <v>267</v>
      </c>
      <c r="G966" s="58" t="s">
        <v>667</v>
      </c>
      <c r="H966" s="58" t="s">
        <v>530</v>
      </c>
      <c r="I966" s="263" t="s">
        <v>557</v>
      </c>
      <c r="J966" s="263" t="s">
        <v>1259</v>
      </c>
      <c r="K966" s="58" t="s">
        <v>531</v>
      </c>
      <c r="L966" s="280">
        <f t="shared" ca="1" si="179"/>
        <v>0</v>
      </c>
      <c r="M966" s="58" t="str">
        <f t="shared" ca="1" si="178"/>
        <v>…</v>
      </c>
      <c r="Q966" s="58" t="s">
        <v>38</v>
      </c>
    </row>
    <row r="967" spans="1:17" ht="12.75" customHeight="1">
      <c r="A967" s="277" t="s">
        <v>1318</v>
      </c>
      <c r="B967" s="277" t="s">
        <v>4022</v>
      </c>
      <c r="C967" s="277" t="s">
        <v>4030</v>
      </c>
      <c r="D967" s="58" t="str">
        <f t="shared" si="171"/>
        <v>Latvia</v>
      </c>
      <c r="E967" s="58">
        <f t="shared" si="174"/>
        <v>2015</v>
      </c>
      <c r="F967" s="58" t="s">
        <v>269</v>
      </c>
      <c r="G967" s="263" t="s">
        <v>677</v>
      </c>
      <c r="H967" s="58" t="s">
        <v>530</v>
      </c>
      <c r="I967" s="263" t="s">
        <v>557</v>
      </c>
      <c r="J967" s="263" t="s">
        <v>1259</v>
      </c>
      <c r="K967" s="58" t="s">
        <v>531</v>
      </c>
      <c r="L967" s="280">
        <f t="shared" ca="1" si="179"/>
        <v>0</v>
      </c>
      <c r="M967" s="58" t="str">
        <f t="shared" ca="1" si="178"/>
        <v>…</v>
      </c>
      <c r="Q967" s="58" t="s">
        <v>39</v>
      </c>
    </row>
    <row r="968" spans="1:17" ht="12.75" customHeight="1">
      <c r="A968" s="277" t="s">
        <v>1318</v>
      </c>
      <c r="B968" s="277" t="s">
        <v>4023</v>
      </c>
      <c r="C968" s="277" t="s">
        <v>4031</v>
      </c>
      <c r="D968" s="58" t="str">
        <f t="shared" si="171"/>
        <v>Latvia</v>
      </c>
      <c r="E968" s="58">
        <f t="shared" si="174"/>
        <v>2015</v>
      </c>
      <c r="F968" s="58" t="s">
        <v>272</v>
      </c>
      <c r="G968" s="263" t="s">
        <v>782</v>
      </c>
      <c r="H968" s="58" t="s">
        <v>530</v>
      </c>
      <c r="I968" s="263" t="s">
        <v>557</v>
      </c>
      <c r="J968" s="263" t="s">
        <v>1259</v>
      </c>
      <c r="K968" s="58" t="s">
        <v>531</v>
      </c>
      <c r="L968" s="280">
        <f t="shared" ca="1" si="179"/>
        <v>0</v>
      </c>
      <c r="M968" s="58" t="str">
        <f t="shared" ca="1" si="178"/>
        <v>…</v>
      </c>
      <c r="Q968" s="58" t="s">
        <v>40</v>
      </c>
    </row>
    <row r="969" spans="1:17" ht="12.75" customHeight="1">
      <c r="A969" s="277" t="s">
        <v>1318</v>
      </c>
      <c r="B969" s="277" t="s">
        <v>4024</v>
      </c>
      <c r="C969" s="277" t="s">
        <v>4032</v>
      </c>
      <c r="D969" s="58" t="str">
        <f t="shared" si="171"/>
        <v>Latvia</v>
      </c>
      <c r="E969" s="58">
        <f t="shared" si="174"/>
        <v>2015</v>
      </c>
      <c r="F969" s="58" t="s">
        <v>275</v>
      </c>
      <c r="G969" s="263" t="s">
        <v>690</v>
      </c>
      <c r="H969" s="58" t="s">
        <v>530</v>
      </c>
      <c r="I969" s="58" t="s">
        <v>691</v>
      </c>
      <c r="J969" s="263" t="s">
        <v>1259</v>
      </c>
      <c r="K969" s="58" t="s">
        <v>531</v>
      </c>
      <c r="L969" s="280">
        <f t="shared" ca="1" si="179"/>
        <v>0</v>
      </c>
      <c r="M969" s="58" t="str">
        <f t="shared" ca="1" si="178"/>
        <v>…</v>
      </c>
      <c r="Q969" s="58" t="s">
        <v>41</v>
      </c>
    </row>
    <row r="970" spans="1:17" ht="12.75" customHeight="1">
      <c r="A970" s="277" t="s">
        <v>1318</v>
      </c>
      <c r="B970" s="277" t="s">
        <v>1812</v>
      </c>
      <c r="C970" s="277" t="s">
        <v>1679</v>
      </c>
      <c r="D970" s="58" t="str">
        <f t="shared" si="171"/>
        <v>Latvia</v>
      </c>
      <c r="E970" s="58">
        <f t="shared" si="174"/>
        <v>2015</v>
      </c>
      <c r="F970" s="263" t="s">
        <v>2318</v>
      </c>
      <c r="G970" s="263" t="s">
        <v>756</v>
      </c>
      <c r="H970" s="58" t="s">
        <v>530</v>
      </c>
      <c r="I970" s="58" t="s">
        <v>1322</v>
      </c>
      <c r="J970" s="263" t="s">
        <v>1172</v>
      </c>
      <c r="K970" s="58" t="s">
        <v>531</v>
      </c>
      <c r="L970" s="280">
        <f t="shared" ca="1" si="179"/>
        <v>0</v>
      </c>
      <c r="M970" s="58" t="str">
        <f ca="1">IF(OR(INDIRECT("'"&amp;A970&amp;"'!"&amp;C970)="A",INDIRECT("'"&amp;A970&amp;"'!"&amp;C970)="B",INDIRECT("'"&amp;A970&amp;"'!"&amp;C970)="C",INDIRECT("'"&amp;A970&amp;"'!"&amp;C970)="D",INDIRECT("'"&amp;A970&amp;"'!"&amp;C970)="O"),
INDIRECT("'"&amp;A970&amp;"'!"&amp;C970),"…")</f>
        <v>…</v>
      </c>
      <c r="Q970" s="263" t="s">
        <v>3746</v>
      </c>
    </row>
    <row r="971" spans="1:17" ht="12.75" customHeight="1">
      <c r="A971" s="277" t="s">
        <v>1318</v>
      </c>
      <c r="B971" s="277" t="s">
        <v>1813</v>
      </c>
      <c r="C971" s="277" t="s">
        <v>1680</v>
      </c>
      <c r="D971" s="58" t="str">
        <f t="shared" si="171"/>
        <v>Latvia</v>
      </c>
      <c r="E971" s="58">
        <f t="shared" si="174"/>
        <v>2015</v>
      </c>
      <c r="F971" s="263" t="s">
        <v>2087</v>
      </c>
      <c r="G971" s="263" t="s">
        <v>756</v>
      </c>
      <c r="H971" s="58" t="s">
        <v>530</v>
      </c>
      <c r="I971" s="58" t="s">
        <v>1397</v>
      </c>
      <c r="J971" s="263" t="s">
        <v>1172</v>
      </c>
      <c r="K971" s="58" t="s">
        <v>531</v>
      </c>
      <c r="L971" s="280">
        <f t="shared" ca="1" si="179"/>
        <v>0</v>
      </c>
      <c r="M971" s="58" t="str">
        <f t="shared" ref="M971:M1015" ca="1" si="180">IF(OR(INDIRECT("'"&amp;A971&amp;"'!"&amp;C971)="A",INDIRECT("'"&amp;A971&amp;"'!"&amp;C971)="B",INDIRECT("'"&amp;A971&amp;"'!"&amp;C971)="C",INDIRECT("'"&amp;A971&amp;"'!"&amp;C971)="D",INDIRECT("'"&amp;A971&amp;"'!"&amp;C971)="O"),
INDIRECT("'"&amp;A971&amp;"'!"&amp;C971),"…")</f>
        <v>…</v>
      </c>
      <c r="Q971" s="263" t="s">
        <v>3747</v>
      </c>
    </row>
    <row r="972" spans="1:17" ht="12.75" customHeight="1">
      <c r="A972" s="277" t="s">
        <v>1318</v>
      </c>
      <c r="B972" s="277" t="s">
        <v>1814</v>
      </c>
      <c r="C972" s="277" t="s">
        <v>1681</v>
      </c>
      <c r="D972" s="58" t="str">
        <f t="shared" si="171"/>
        <v>Latvia</v>
      </c>
      <c r="E972" s="58">
        <f t="shared" si="174"/>
        <v>2015</v>
      </c>
      <c r="F972" s="263" t="s">
        <v>2342</v>
      </c>
      <c r="G972" s="263" t="s">
        <v>756</v>
      </c>
      <c r="H972" s="58" t="s">
        <v>530</v>
      </c>
      <c r="I972" s="58" t="s">
        <v>1397</v>
      </c>
      <c r="J972" s="263" t="s">
        <v>1172</v>
      </c>
      <c r="K972" s="58" t="s">
        <v>531</v>
      </c>
      <c r="L972" s="280">
        <f t="shared" ca="1" si="179"/>
        <v>0</v>
      </c>
      <c r="M972" s="58" t="str">
        <f t="shared" ca="1" si="180"/>
        <v>…</v>
      </c>
      <c r="Q972" s="263" t="s">
        <v>3748</v>
      </c>
    </row>
    <row r="973" spans="1:17" ht="12.75" customHeight="1">
      <c r="A973" s="277" t="s">
        <v>1318</v>
      </c>
      <c r="B973" s="277" t="s">
        <v>1815</v>
      </c>
      <c r="C973" s="277" t="s">
        <v>1682</v>
      </c>
      <c r="D973" s="58" t="str">
        <f t="shared" si="171"/>
        <v>Latvia</v>
      </c>
      <c r="E973" s="58">
        <f t="shared" si="174"/>
        <v>2015</v>
      </c>
      <c r="F973" s="263" t="s">
        <v>2088</v>
      </c>
      <c r="G973" s="263" t="s">
        <v>756</v>
      </c>
      <c r="H973" s="58" t="s">
        <v>530</v>
      </c>
      <c r="I973" s="58" t="s">
        <v>1397</v>
      </c>
      <c r="J973" s="263" t="s">
        <v>1172</v>
      </c>
      <c r="K973" s="58" t="s">
        <v>531</v>
      </c>
      <c r="L973" s="280">
        <f t="shared" ca="1" si="179"/>
        <v>0</v>
      </c>
      <c r="M973" s="58" t="str">
        <f t="shared" ca="1" si="180"/>
        <v>…</v>
      </c>
      <c r="Q973" s="263" t="s">
        <v>3749</v>
      </c>
    </row>
    <row r="974" spans="1:17" ht="12.75" customHeight="1">
      <c r="A974" s="277" t="s">
        <v>1318</v>
      </c>
      <c r="B974" s="277" t="s">
        <v>2069</v>
      </c>
      <c r="C974" s="277" t="s">
        <v>2113</v>
      </c>
      <c r="D974" s="58" t="str">
        <f t="shared" si="171"/>
        <v>Latvia</v>
      </c>
      <c r="E974" s="58">
        <f t="shared" si="174"/>
        <v>2015</v>
      </c>
      <c r="F974" s="58" t="s">
        <v>1645</v>
      </c>
      <c r="G974" s="58" t="s">
        <v>756</v>
      </c>
      <c r="H974" s="58" t="s">
        <v>530</v>
      </c>
      <c r="J974" s="263" t="s">
        <v>1172</v>
      </c>
      <c r="K974" s="58" t="s">
        <v>531</v>
      </c>
      <c r="L974" s="280">
        <f t="shared" ca="1" si="179"/>
        <v>0</v>
      </c>
      <c r="M974" s="58" t="str">
        <f t="shared" ca="1" si="180"/>
        <v>…</v>
      </c>
      <c r="Q974" s="263" t="s">
        <v>3635</v>
      </c>
    </row>
    <row r="975" spans="1:17" ht="12.75" customHeight="1">
      <c r="A975" s="277" t="s">
        <v>1318</v>
      </c>
      <c r="B975" s="277" t="s">
        <v>4033</v>
      </c>
      <c r="C975" s="277" t="s">
        <v>4041</v>
      </c>
      <c r="D975" s="58" t="str">
        <f t="shared" si="171"/>
        <v>Latvia</v>
      </c>
      <c r="E975" s="58">
        <f t="shared" si="174"/>
        <v>2015</v>
      </c>
      <c r="F975" s="58" t="s">
        <v>1646</v>
      </c>
      <c r="G975" s="58" t="s">
        <v>610</v>
      </c>
      <c r="H975" s="58" t="s">
        <v>530</v>
      </c>
      <c r="I975" s="58" t="s">
        <v>611</v>
      </c>
      <c r="J975" s="263" t="s">
        <v>1172</v>
      </c>
      <c r="K975" s="58" t="s">
        <v>531</v>
      </c>
      <c r="L975" s="280">
        <f t="shared" ca="1" si="179"/>
        <v>0</v>
      </c>
      <c r="M975" s="58" t="str">
        <f t="shared" ca="1" si="180"/>
        <v>…</v>
      </c>
      <c r="Q975" s="58" t="s">
        <v>3636</v>
      </c>
    </row>
    <row r="976" spans="1:17" ht="12.75" customHeight="1">
      <c r="A976" s="277" t="s">
        <v>1318</v>
      </c>
      <c r="B976" s="277" t="s">
        <v>1816</v>
      </c>
      <c r="C976" s="277" t="s">
        <v>1683</v>
      </c>
      <c r="D976" s="58" t="str">
        <f t="shared" si="171"/>
        <v>Latvia</v>
      </c>
      <c r="E976" s="58">
        <f t="shared" si="174"/>
        <v>2015</v>
      </c>
      <c r="F976" s="58" t="s">
        <v>1647</v>
      </c>
      <c r="G976" s="58" t="s">
        <v>623</v>
      </c>
      <c r="H976" s="58" t="s">
        <v>530</v>
      </c>
      <c r="I976" s="58" t="s">
        <v>611</v>
      </c>
      <c r="J976" s="263" t="s">
        <v>1172</v>
      </c>
      <c r="K976" s="58" t="s">
        <v>531</v>
      </c>
      <c r="L976" s="280">
        <f t="shared" ca="1" si="179"/>
        <v>0</v>
      </c>
      <c r="M976" s="58" t="str">
        <f t="shared" ca="1" si="180"/>
        <v>…</v>
      </c>
      <c r="Q976" s="58" t="s">
        <v>3637</v>
      </c>
    </row>
    <row r="977" spans="1:17" ht="12.75" customHeight="1">
      <c r="A977" s="277" t="s">
        <v>1318</v>
      </c>
      <c r="B977" s="277" t="s">
        <v>1817</v>
      </c>
      <c r="C977" s="277" t="s">
        <v>1684</v>
      </c>
      <c r="D977" s="58" t="str">
        <f t="shared" si="171"/>
        <v>Latvia</v>
      </c>
      <c r="E977" s="58">
        <f t="shared" si="174"/>
        <v>2015</v>
      </c>
      <c r="F977" s="58" t="s">
        <v>1648</v>
      </c>
      <c r="G977" s="58" t="s">
        <v>635</v>
      </c>
      <c r="H977" s="58" t="s">
        <v>530</v>
      </c>
      <c r="I977" s="58" t="s">
        <v>611</v>
      </c>
      <c r="J977" s="263" t="s">
        <v>1172</v>
      </c>
      <c r="K977" s="58" t="s">
        <v>531</v>
      </c>
      <c r="L977" s="280">
        <f t="shared" ca="1" si="179"/>
        <v>0</v>
      </c>
      <c r="M977" s="58" t="str">
        <f t="shared" ca="1" si="180"/>
        <v>…</v>
      </c>
      <c r="Q977" s="58" t="s">
        <v>3638</v>
      </c>
    </row>
    <row r="978" spans="1:17" ht="12" customHeight="1">
      <c r="A978" s="277" t="s">
        <v>1318</v>
      </c>
      <c r="B978" s="277" t="s">
        <v>1818</v>
      </c>
      <c r="C978" s="277" t="s">
        <v>2448</v>
      </c>
      <c r="D978" s="58" t="str">
        <f t="shared" si="171"/>
        <v>Latvia</v>
      </c>
      <c r="E978" s="58">
        <f t="shared" si="174"/>
        <v>2015</v>
      </c>
      <c r="F978" s="58" t="s">
        <v>1649</v>
      </c>
      <c r="G978" s="58" t="s">
        <v>775</v>
      </c>
      <c r="H978" s="58" t="s">
        <v>530</v>
      </c>
      <c r="I978" s="58" t="s">
        <v>611</v>
      </c>
      <c r="J978" s="263" t="s">
        <v>1172</v>
      </c>
      <c r="K978" s="58" t="s">
        <v>531</v>
      </c>
      <c r="L978" s="280">
        <f t="shared" ca="1" si="179"/>
        <v>0</v>
      </c>
      <c r="M978" s="58" t="str">
        <f t="shared" ca="1" si="180"/>
        <v>…</v>
      </c>
      <c r="Q978" s="58" t="s">
        <v>3639</v>
      </c>
    </row>
    <row r="979" spans="1:17" ht="12.75" customHeight="1">
      <c r="A979" s="277" t="s">
        <v>1318</v>
      </c>
      <c r="B979" s="277" t="s">
        <v>1819</v>
      </c>
      <c r="C979" s="277" t="s">
        <v>1685</v>
      </c>
      <c r="D979" s="58" t="str">
        <f t="shared" si="171"/>
        <v>Latvia</v>
      </c>
      <c r="E979" s="58">
        <f t="shared" si="174"/>
        <v>2015</v>
      </c>
      <c r="F979" s="58" t="s">
        <v>1650</v>
      </c>
      <c r="G979" s="58" t="s">
        <v>648</v>
      </c>
      <c r="H979" s="58" t="s">
        <v>530</v>
      </c>
      <c r="I979" s="58" t="s">
        <v>611</v>
      </c>
      <c r="J979" s="263" t="s">
        <v>1172</v>
      </c>
      <c r="K979" s="58" t="s">
        <v>531</v>
      </c>
      <c r="L979" s="280">
        <f t="shared" ca="1" si="179"/>
        <v>0</v>
      </c>
      <c r="M979" s="58" t="str">
        <f t="shared" ca="1" si="180"/>
        <v>…</v>
      </c>
      <c r="Q979" s="58" t="s">
        <v>3640</v>
      </c>
    </row>
    <row r="980" spans="1:17" ht="12.75" customHeight="1">
      <c r="A980" s="277" t="s">
        <v>1318</v>
      </c>
      <c r="B980" s="277" t="s">
        <v>2070</v>
      </c>
      <c r="C980" s="277" t="s">
        <v>2114</v>
      </c>
      <c r="D980" s="58" t="str">
        <f t="shared" si="171"/>
        <v>Latvia</v>
      </c>
      <c r="E980" s="58">
        <f t="shared" si="174"/>
        <v>2015</v>
      </c>
      <c r="F980" s="58" t="s">
        <v>1651</v>
      </c>
      <c r="G980" s="58" t="s">
        <v>653</v>
      </c>
      <c r="H980" s="58" t="s">
        <v>530</v>
      </c>
      <c r="I980" s="58" t="s">
        <v>611</v>
      </c>
      <c r="J980" s="263" t="s">
        <v>1172</v>
      </c>
      <c r="K980" s="58" t="s">
        <v>531</v>
      </c>
      <c r="L980" s="280">
        <f t="shared" ca="1" si="179"/>
        <v>0</v>
      </c>
      <c r="M980" s="58" t="str">
        <f t="shared" ca="1" si="180"/>
        <v>…</v>
      </c>
      <c r="Q980" s="58" t="s">
        <v>3641</v>
      </c>
    </row>
    <row r="981" spans="1:17" ht="12.75" customHeight="1">
      <c r="A981" s="277" t="s">
        <v>1318</v>
      </c>
      <c r="B981" s="277" t="s">
        <v>1820</v>
      </c>
      <c r="C981" s="277" t="s">
        <v>1686</v>
      </c>
      <c r="D981" s="58" t="str">
        <f t="shared" si="171"/>
        <v>Latvia</v>
      </c>
      <c r="E981" s="58">
        <f t="shared" si="174"/>
        <v>2015</v>
      </c>
      <c r="F981" s="58" t="s">
        <v>1652</v>
      </c>
      <c r="G981" s="58" t="s">
        <v>859</v>
      </c>
      <c r="H981" s="58" t="s">
        <v>530</v>
      </c>
      <c r="I981" s="58" t="s">
        <v>611</v>
      </c>
      <c r="J981" s="263" t="s">
        <v>1172</v>
      </c>
      <c r="K981" s="58" t="s">
        <v>531</v>
      </c>
      <c r="L981" s="280">
        <f t="shared" ca="1" si="179"/>
        <v>0</v>
      </c>
      <c r="M981" s="58" t="str">
        <f t="shared" ca="1" si="180"/>
        <v>…</v>
      </c>
      <c r="Q981" s="58" t="s">
        <v>3750</v>
      </c>
    </row>
    <row r="982" spans="1:17" ht="12.75" customHeight="1">
      <c r="A982" s="277" t="s">
        <v>1318</v>
      </c>
      <c r="B982" s="277" t="s">
        <v>1821</v>
      </c>
      <c r="C982" s="277" t="s">
        <v>1687</v>
      </c>
      <c r="D982" s="58" t="str">
        <f t="shared" si="171"/>
        <v>Latvia</v>
      </c>
      <c r="E982" s="58">
        <f t="shared" si="174"/>
        <v>2015</v>
      </c>
      <c r="F982" s="58" t="s">
        <v>1653</v>
      </c>
      <c r="G982" s="58" t="s">
        <v>703</v>
      </c>
      <c r="H982" s="58" t="s">
        <v>530</v>
      </c>
      <c r="J982" s="263" t="s">
        <v>1172</v>
      </c>
      <c r="K982" s="58" t="s">
        <v>531</v>
      </c>
      <c r="L982" s="280">
        <f t="shared" ca="1" si="179"/>
        <v>0</v>
      </c>
      <c r="M982" s="58" t="str">
        <f t="shared" ca="1" si="180"/>
        <v>…</v>
      </c>
      <c r="Q982" s="58" t="s">
        <v>3643</v>
      </c>
    </row>
    <row r="983" spans="1:17" ht="12.75" customHeight="1">
      <c r="A983" s="277" t="s">
        <v>1318</v>
      </c>
      <c r="B983" s="277" t="s">
        <v>2071</v>
      </c>
      <c r="C983" s="277" t="s">
        <v>2115</v>
      </c>
      <c r="D983" s="58" t="str">
        <f t="shared" si="171"/>
        <v>Latvia</v>
      </c>
      <c r="E983" s="58">
        <f t="shared" si="174"/>
        <v>2015</v>
      </c>
      <c r="F983" s="58" t="s">
        <v>1654</v>
      </c>
      <c r="G983" s="58" t="s">
        <v>710</v>
      </c>
      <c r="H983" s="58" t="s">
        <v>530</v>
      </c>
      <c r="J983" s="263" t="s">
        <v>1172</v>
      </c>
      <c r="K983" s="58" t="s">
        <v>531</v>
      </c>
      <c r="L983" s="280">
        <f t="shared" ca="1" si="179"/>
        <v>0</v>
      </c>
      <c r="M983" s="58" t="str">
        <f t="shared" ca="1" si="180"/>
        <v>…</v>
      </c>
      <c r="Q983" s="58" t="s">
        <v>3644</v>
      </c>
    </row>
    <row r="984" spans="1:17" ht="12.75" customHeight="1">
      <c r="A984" s="277" t="s">
        <v>1318</v>
      </c>
      <c r="B984" s="277" t="s">
        <v>1822</v>
      </c>
      <c r="C984" s="277" t="s">
        <v>1688</v>
      </c>
      <c r="D984" s="58" t="str">
        <f t="shared" si="171"/>
        <v>Latvia</v>
      </c>
      <c r="E984" s="58">
        <f t="shared" si="174"/>
        <v>2015</v>
      </c>
      <c r="F984" s="263" t="s">
        <v>3606</v>
      </c>
      <c r="G984" s="263" t="s">
        <v>3276</v>
      </c>
      <c r="H984" s="58" t="s">
        <v>530</v>
      </c>
      <c r="J984" s="263" t="s">
        <v>1172</v>
      </c>
      <c r="K984" s="58" t="s">
        <v>531</v>
      </c>
      <c r="L984" s="280">
        <f t="shared" ca="1" si="179"/>
        <v>0</v>
      </c>
      <c r="M984" s="58" t="str">
        <f t="shared" ca="1" si="180"/>
        <v>…</v>
      </c>
      <c r="Q984" s="263" t="s">
        <v>3645</v>
      </c>
    </row>
    <row r="985" spans="1:17" ht="12.75" customHeight="1">
      <c r="A985" s="277" t="s">
        <v>1318</v>
      </c>
      <c r="B985" s="277" t="s">
        <v>4034</v>
      </c>
      <c r="C985" s="277" t="s">
        <v>4042</v>
      </c>
      <c r="D985" s="58" t="str">
        <f t="shared" si="171"/>
        <v>Latvia</v>
      </c>
      <c r="E985" s="58">
        <f t="shared" si="174"/>
        <v>2015</v>
      </c>
      <c r="F985" s="58" t="s">
        <v>1655</v>
      </c>
      <c r="G985" s="58" t="s">
        <v>1272</v>
      </c>
      <c r="H985" s="58" t="s">
        <v>530</v>
      </c>
      <c r="J985" s="263" t="s">
        <v>1172</v>
      </c>
      <c r="K985" s="58" t="s">
        <v>531</v>
      </c>
      <c r="L985" s="280">
        <f t="shared" ca="1" si="179"/>
        <v>0</v>
      </c>
      <c r="M985" s="58" t="str">
        <f t="shared" ca="1" si="180"/>
        <v>…</v>
      </c>
      <c r="Q985" s="58" t="s">
        <v>3646</v>
      </c>
    </row>
    <row r="986" spans="1:17" ht="12.75" customHeight="1">
      <c r="A986" s="277" t="s">
        <v>1318</v>
      </c>
      <c r="B986" s="277" t="s">
        <v>2072</v>
      </c>
      <c r="C986" s="277" t="s">
        <v>2116</v>
      </c>
      <c r="D986" s="58" t="str">
        <f t="shared" si="171"/>
        <v>Latvia</v>
      </c>
      <c r="E986" s="58">
        <f t="shared" si="174"/>
        <v>2015</v>
      </c>
      <c r="F986" s="58" t="s">
        <v>1656</v>
      </c>
      <c r="G986" s="58" t="s">
        <v>1111</v>
      </c>
      <c r="H986" s="58" t="s">
        <v>530</v>
      </c>
      <c r="J986" s="263" t="s">
        <v>1172</v>
      </c>
      <c r="K986" s="58" t="s">
        <v>531</v>
      </c>
      <c r="L986" s="280">
        <f t="shared" ca="1" si="179"/>
        <v>0</v>
      </c>
      <c r="M986" s="58" t="str">
        <f t="shared" ca="1" si="180"/>
        <v>…</v>
      </c>
      <c r="Q986" s="58" t="s">
        <v>3647</v>
      </c>
    </row>
    <row r="987" spans="1:17" ht="12.75" customHeight="1">
      <c r="A987" s="277" t="s">
        <v>1318</v>
      </c>
      <c r="B987" s="277" t="s">
        <v>4035</v>
      </c>
      <c r="C987" s="277" t="s">
        <v>4043</v>
      </c>
      <c r="D987" s="58" t="str">
        <f t="shared" si="171"/>
        <v>Latvia</v>
      </c>
      <c r="E987" s="58">
        <f t="shared" si="174"/>
        <v>2015</v>
      </c>
      <c r="F987" s="58" t="s">
        <v>1657</v>
      </c>
      <c r="G987" s="58" t="s">
        <v>735</v>
      </c>
      <c r="H987" s="58" t="s">
        <v>530</v>
      </c>
      <c r="J987" s="263" t="s">
        <v>1172</v>
      </c>
      <c r="K987" s="58" t="s">
        <v>531</v>
      </c>
      <c r="L987" s="280">
        <f t="shared" ca="1" si="179"/>
        <v>0</v>
      </c>
      <c r="M987" s="58" t="str">
        <f t="shared" ca="1" si="180"/>
        <v>…</v>
      </c>
      <c r="Q987" s="58" t="s">
        <v>3648</v>
      </c>
    </row>
    <row r="988" spans="1:17" ht="12.75" customHeight="1">
      <c r="A988" s="277" t="s">
        <v>1318</v>
      </c>
      <c r="B988" s="277" t="s">
        <v>4036</v>
      </c>
      <c r="C988" s="277" t="s">
        <v>4044</v>
      </c>
      <c r="D988" s="58" t="str">
        <f t="shared" si="171"/>
        <v>Latvia</v>
      </c>
      <c r="E988" s="58">
        <f t="shared" si="174"/>
        <v>2015</v>
      </c>
      <c r="F988" s="58" t="s">
        <v>1658</v>
      </c>
      <c r="G988" s="58" t="s">
        <v>746</v>
      </c>
      <c r="H988" s="58" t="s">
        <v>530</v>
      </c>
      <c r="J988" s="263" t="s">
        <v>1172</v>
      </c>
      <c r="K988" s="58" t="s">
        <v>531</v>
      </c>
      <c r="L988" s="280">
        <f t="shared" ca="1" si="179"/>
        <v>0</v>
      </c>
      <c r="M988" s="58" t="str">
        <f t="shared" ca="1" si="180"/>
        <v>…</v>
      </c>
      <c r="Q988" s="58" t="s">
        <v>3649</v>
      </c>
    </row>
    <row r="989" spans="1:17">
      <c r="A989" s="277" t="s">
        <v>1318</v>
      </c>
      <c r="B989" s="277" t="s">
        <v>4037</v>
      </c>
      <c r="C989" s="277" t="s">
        <v>4045</v>
      </c>
      <c r="D989" s="58" t="str">
        <f>H$2</f>
        <v>Latvia</v>
      </c>
      <c r="E989" s="58">
        <f t="shared" si="174"/>
        <v>2015</v>
      </c>
      <c r="F989" s="58" t="s">
        <v>1659</v>
      </c>
      <c r="G989" s="58" t="s">
        <v>667</v>
      </c>
      <c r="H989" s="58" t="s">
        <v>530</v>
      </c>
      <c r="I989" s="58" t="s">
        <v>557</v>
      </c>
      <c r="J989" s="263" t="s">
        <v>1172</v>
      </c>
      <c r="K989" s="58" t="s">
        <v>531</v>
      </c>
      <c r="L989" s="280">
        <f t="shared" ca="1" si="179"/>
        <v>0</v>
      </c>
      <c r="M989" s="58" t="str">
        <f t="shared" ca="1" si="180"/>
        <v>…</v>
      </c>
      <c r="Q989" s="58" t="s">
        <v>3650</v>
      </c>
    </row>
    <row r="990" spans="1:17" ht="12.75" customHeight="1">
      <c r="A990" s="277" t="s">
        <v>1318</v>
      </c>
      <c r="B990" s="277" t="s">
        <v>4038</v>
      </c>
      <c r="C990" s="277" t="s">
        <v>4046</v>
      </c>
      <c r="D990" s="58" t="str">
        <f t="shared" ref="D990:D1015" si="181">H$2</f>
        <v>Latvia</v>
      </c>
      <c r="E990" s="58">
        <f t="shared" si="174"/>
        <v>2015</v>
      </c>
      <c r="F990" s="58" t="s">
        <v>1660</v>
      </c>
      <c r="G990" s="58" t="s">
        <v>677</v>
      </c>
      <c r="H990" s="58" t="s">
        <v>530</v>
      </c>
      <c r="I990" s="58" t="s">
        <v>557</v>
      </c>
      <c r="J990" s="263" t="s">
        <v>1172</v>
      </c>
      <c r="K990" s="58" t="s">
        <v>531</v>
      </c>
      <c r="L990" s="280">
        <f t="shared" ca="1" si="179"/>
        <v>0</v>
      </c>
      <c r="M990" s="58" t="str">
        <f t="shared" ca="1" si="180"/>
        <v>…</v>
      </c>
      <c r="Q990" s="58" t="s">
        <v>3651</v>
      </c>
    </row>
    <row r="991" spans="1:17" ht="12.75" customHeight="1">
      <c r="A991" s="277" t="s">
        <v>1318</v>
      </c>
      <c r="B991" s="277" t="s">
        <v>4039</v>
      </c>
      <c r="C991" s="277" t="s">
        <v>4047</v>
      </c>
      <c r="D991" s="58" t="str">
        <f t="shared" si="181"/>
        <v>Latvia</v>
      </c>
      <c r="E991" s="58">
        <f t="shared" si="174"/>
        <v>2015</v>
      </c>
      <c r="F991" s="58" t="s">
        <v>1661</v>
      </c>
      <c r="G991" s="58" t="s">
        <v>782</v>
      </c>
      <c r="H991" s="58" t="s">
        <v>530</v>
      </c>
      <c r="I991" s="58" t="s">
        <v>557</v>
      </c>
      <c r="J991" s="263" t="s">
        <v>1172</v>
      </c>
      <c r="K991" s="58" t="s">
        <v>531</v>
      </c>
      <c r="L991" s="280">
        <f t="shared" ca="1" si="179"/>
        <v>0</v>
      </c>
      <c r="M991" s="58" t="str">
        <f t="shared" ca="1" si="180"/>
        <v>…</v>
      </c>
      <c r="Q991" s="58" t="s">
        <v>3652</v>
      </c>
    </row>
    <row r="992" spans="1:17" ht="12.75" customHeight="1">
      <c r="A992" s="277" t="s">
        <v>1318</v>
      </c>
      <c r="B992" s="277" t="s">
        <v>4040</v>
      </c>
      <c r="C992" s="277" t="s">
        <v>4048</v>
      </c>
      <c r="D992" s="58" t="str">
        <f t="shared" si="181"/>
        <v>Latvia</v>
      </c>
      <c r="E992" s="58">
        <f t="shared" si="174"/>
        <v>2015</v>
      </c>
      <c r="F992" s="58" t="s">
        <v>1662</v>
      </c>
      <c r="G992" s="58" t="s">
        <v>690</v>
      </c>
      <c r="H992" s="58" t="s">
        <v>530</v>
      </c>
      <c r="I992" s="58" t="s">
        <v>691</v>
      </c>
      <c r="J992" s="263" t="s">
        <v>1172</v>
      </c>
      <c r="K992" s="58" t="s">
        <v>531</v>
      </c>
      <c r="L992" s="280">
        <f t="shared" ca="1" si="179"/>
        <v>0</v>
      </c>
      <c r="M992" s="58" t="str">
        <f t="shared" ca="1" si="180"/>
        <v>…</v>
      </c>
      <c r="Q992" s="58" t="s">
        <v>3653</v>
      </c>
    </row>
    <row r="993" spans="1:17" ht="12.75" customHeight="1">
      <c r="A993" s="277" t="s">
        <v>1318</v>
      </c>
      <c r="B993" s="277" t="s">
        <v>1689</v>
      </c>
      <c r="C993" s="277" t="s">
        <v>1744</v>
      </c>
      <c r="D993" s="58" t="str">
        <f t="shared" si="181"/>
        <v>Latvia</v>
      </c>
      <c r="E993" s="58">
        <f t="shared" si="174"/>
        <v>2015</v>
      </c>
      <c r="F993" s="263" t="s">
        <v>2306</v>
      </c>
      <c r="G993" s="263" t="s">
        <v>756</v>
      </c>
      <c r="H993" s="58" t="s">
        <v>530</v>
      </c>
      <c r="I993" s="58" t="s">
        <v>1322</v>
      </c>
      <c r="J993" s="263" t="s">
        <v>1494</v>
      </c>
      <c r="K993" s="58" t="s">
        <v>531</v>
      </c>
      <c r="L993" s="280">
        <f t="shared" ca="1" si="179"/>
        <v>0</v>
      </c>
      <c r="M993" s="58" t="str">
        <f t="shared" ca="1" si="180"/>
        <v>…</v>
      </c>
      <c r="Q993" s="263" t="s">
        <v>3670</v>
      </c>
    </row>
    <row r="994" spans="1:17" ht="12.75" customHeight="1">
      <c r="A994" s="277" t="s">
        <v>1318</v>
      </c>
      <c r="B994" s="277" t="s">
        <v>1690</v>
      </c>
      <c r="C994" s="277" t="s">
        <v>1745</v>
      </c>
      <c r="D994" s="58" t="str">
        <f t="shared" si="181"/>
        <v>Latvia</v>
      </c>
      <c r="E994" s="58">
        <f t="shared" si="174"/>
        <v>2015</v>
      </c>
      <c r="F994" s="263" t="s">
        <v>1833</v>
      </c>
      <c r="G994" s="263" t="s">
        <v>756</v>
      </c>
      <c r="H994" s="58" t="s">
        <v>530</v>
      </c>
      <c r="I994" s="58" t="s">
        <v>1397</v>
      </c>
      <c r="J994" s="263" t="s">
        <v>1494</v>
      </c>
      <c r="K994" s="58" t="s">
        <v>531</v>
      </c>
      <c r="L994" s="280">
        <f t="shared" ca="1" si="179"/>
        <v>2832.0950609134015</v>
      </c>
      <c r="M994" s="58" t="str">
        <f t="shared" ca="1" si="180"/>
        <v>…</v>
      </c>
      <c r="Q994" s="263" t="s">
        <v>3671</v>
      </c>
    </row>
    <row r="995" spans="1:17" ht="12.75" customHeight="1">
      <c r="A995" s="277" t="s">
        <v>1318</v>
      </c>
      <c r="B995" s="277" t="s">
        <v>1691</v>
      </c>
      <c r="C995" s="277" t="s">
        <v>1746</v>
      </c>
      <c r="D995" s="58" t="str">
        <f t="shared" si="181"/>
        <v>Latvia</v>
      </c>
      <c r="E995" s="58">
        <f t="shared" si="174"/>
        <v>2015</v>
      </c>
      <c r="F995" s="263" t="s">
        <v>2330</v>
      </c>
      <c r="G995" s="263" t="s">
        <v>756</v>
      </c>
      <c r="H995" s="58" t="s">
        <v>530</v>
      </c>
      <c r="I995" s="58" t="s">
        <v>1397</v>
      </c>
      <c r="J995" s="263" t="s">
        <v>1494</v>
      </c>
      <c r="K995" s="58" t="s">
        <v>531</v>
      </c>
      <c r="L995" s="280">
        <f t="shared" ca="1" si="179"/>
        <v>0</v>
      </c>
      <c r="M995" s="58" t="str">
        <f t="shared" ca="1" si="180"/>
        <v>…</v>
      </c>
      <c r="Q995" s="263" t="s">
        <v>3671</v>
      </c>
    </row>
    <row r="996" spans="1:17" ht="12.75" customHeight="1">
      <c r="A996" s="277" t="s">
        <v>1318</v>
      </c>
      <c r="B996" s="277" t="s">
        <v>1692</v>
      </c>
      <c r="C996" s="277" t="s">
        <v>1747</v>
      </c>
      <c r="D996" s="58" t="str">
        <f t="shared" si="181"/>
        <v>Latvia</v>
      </c>
      <c r="E996" s="58">
        <f t="shared" si="174"/>
        <v>2015</v>
      </c>
      <c r="F996" s="263" t="s">
        <v>1834</v>
      </c>
      <c r="G996" s="263" t="s">
        <v>756</v>
      </c>
      <c r="H996" s="58" t="s">
        <v>530</v>
      </c>
      <c r="I996" s="58" t="s">
        <v>1397</v>
      </c>
      <c r="J996" s="263" t="s">
        <v>1494</v>
      </c>
      <c r="K996" s="58" t="s">
        <v>531</v>
      </c>
      <c r="L996" s="280">
        <f t="shared" ca="1" si="179"/>
        <v>0</v>
      </c>
      <c r="M996" s="58" t="str">
        <f t="shared" ca="1" si="180"/>
        <v>…</v>
      </c>
      <c r="Q996" s="263" t="s">
        <v>3671</v>
      </c>
    </row>
    <row r="997" spans="1:17" ht="12.75" customHeight="1">
      <c r="A997" s="277" t="s">
        <v>1318</v>
      </c>
      <c r="B997" s="277" t="s">
        <v>2117</v>
      </c>
      <c r="C997" s="277" t="s">
        <v>1977</v>
      </c>
      <c r="D997" s="58" t="str">
        <f t="shared" si="181"/>
        <v>Latvia</v>
      </c>
      <c r="E997" s="58">
        <f t="shared" si="174"/>
        <v>2015</v>
      </c>
      <c r="F997" s="263" t="s">
        <v>1495</v>
      </c>
      <c r="G997" s="263" t="s">
        <v>756</v>
      </c>
      <c r="H997" s="58" t="s">
        <v>530</v>
      </c>
      <c r="J997" s="263" t="s">
        <v>1494</v>
      </c>
      <c r="K997" s="58" t="s">
        <v>531</v>
      </c>
      <c r="L997" s="280">
        <f t="shared" ca="1" si="179"/>
        <v>0</v>
      </c>
      <c r="M997" s="58" t="str">
        <f t="shared" ca="1" si="180"/>
        <v>…</v>
      </c>
      <c r="Q997" s="263" t="s">
        <v>1496</v>
      </c>
    </row>
    <row r="998" spans="1:17">
      <c r="A998" s="277" t="s">
        <v>1318</v>
      </c>
      <c r="B998" s="277" t="s">
        <v>4049</v>
      </c>
      <c r="C998" s="277" t="s">
        <v>4057</v>
      </c>
      <c r="D998" s="58" t="str">
        <f t="shared" si="181"/>
        <v>Latvia</v>
      </c>
      <c r="E998" s="58">
        <f t="shared" si="174"/>
        <v>2015</v>
      </c>
      <c r="F998" s="263" t="s">
        <v>1497</v>
      </c>
      <c r="G998" s="263" t="s">
        <v>610</v>
      </c>
      <c r="H998" s="58" t="s">
        <v>530</v>
      </c>
      <c r="I998" s="58" t="s">
        <v>611</v>
      </c>
      <c r="J998" s="263" t="s">
        <v>1494</v>
      </c>
      <c r="K998" s="58" t="s">
        <v>531</v>
      </c>
      <c r="L998" s="280">
        <f t="shared" ca="1" si="179"/>
        <v>106.87151173258118</v>
      </c>
      <c r="M998" s="58" t="str">
        <f t="shared" ca="1" si="180"/>
        <v>…</v>
      </c>
      <c r="Q998" s="263" t="s">
        <v>1498</v>
      </c>
    </row>
    <row r="999" spans="1:17" ht="12.75" customHeight="1">
      <c r="A999" s="277" t="s">
        <v>1318</v>
      </c>
      <c r="B999" s="277" t="s">
        <v>1693</v>
      </c>
      <c r="C999" s="277" t="s">
        <v>1748</v>
      </c>
      <c r="D999" s="58" t="str">
        <f t="shared" si="181"/>
        <v>Latvia</v>
      </c>
      <c r="E999" s="58">
        <f t="shared" si="174"/>
        <v>2015</v>
      </c>
      <c r="F999" s="263" t="s">
        <v>1499</v>
      </c>
      <c r="G999" s="263" t="s">
        <v>623</v>
      </c>
      <c r="H999" s="58" t="s">
        <v>530</v>
      </c>
      <c r="I999" s="58" t="s">
        <v>611</v>
      </c>
      <c r="J999" s="263" t="s">
        <v>1494</v>
      </c>
      <c r="K999" s="58" t="s">
        <v>531</v>
      </c>
      <c r="L999" s="280">
        <f t="shared" ca="1" si="179"/>
        <v>0</v>
      </c>
      <c r="M999" s="58" t="str">
        <f t="shared" ca="1" si="180"/>
        <v>…</v>
      </c>
      <c r="Q999" s="263" t="s">
        <v>1500</v>
      </c>
    </row>
    <row r="1000" spans="1:17" ht="12.75" customHeight="1">
      <c r="A1000" s="277" t="s">
        <v>1318</v>
      </c>
      <c r="B1000" s="277" t="s">
        <v>1694</v>
      </c>
      <c r="C1000" s="277" t="s">
        <v>1749</v>
      </c>
      <c r="D1000" s="58" t="str">
        <f t="shared" si="181"/>
        <v>Latvia</v>
      </c>
      <c r="E1000" s="58">
        <f t="shared" si="174"/>
        <v>2015</v>
      </c>
      <c r="F1000" s="263" t="s">
        <v>1501</v>
      </c>
      <c r="G1000" s="263" t="s">
        <v>635</v>
      </c>
      <c r="H1000" s="58" t="s">
        <v>530</v>
      </c>
      <c r="I1000" s="58" t="s">
        <v>611</v>
      </c>
      <c r="J1000" s="263" t="s">
        <v>1494</v>
      </c>
      <c r="K1000" s="58" t="s">
        <v>531</v>
      </c>
      <c r="L1000" s="280">
        <f t="shared" ca="1" si="179"/>
        <v>7.5225284053806973</v>
      </c>
      <c r="M1000" s="58" t="str">
        <f t="shared" ca="1" si="180"/>
        <v>…</v>
      </c>
      <c r="Q1000" s="263" t="s">
        <v>1502</v>
      </c>
    </row>
    <row r="1001" spans="1:17" ht="12.75" customHeight="1">
      <c r="A1001" s="277" t="s">
        <v>1318</v>
      </c>
      <c r="B1001" s="277" t="s">
        <v>1695</v>
      </c>
      <c r="C1001" s="277" t="s">
        <v>2442</v>
      </c>
      <c r="D1001" s="58" t="str">
        <f t="shared" si="181"/>
        <v>Latvia</v>
      </c>
      <c r="E1001" s="58">
        <f t="shared" si="174"/>
        <v>2015</v>
      </c>
      <c r="F1001" s="263" t="s">
        <v>1503</v>
      </c>
      <c r="G1001" s="263" t="s">
        <v>775</v>
      </c>
      <c r="H1001" s="58" t="s">
        <v>530</v>
      </c>
      <c r="I1001" s="58" t="s">
        <v>611</v>
      </c>
      <c r="J1001" s="263" t="s">
        <v>1494</v>
      </c>
      <c r="K1001" s="58" t="s">
        <v>531</v>
      </c>
      <c r="L1001" s="280">
        <f t="shared" ca="1" si="179"/>
        <v>0</v>
      </c>
      <c r="M1001" s="58" t="str">
        <f t="shared" ca="1" si="180"/>
        <v>…</v>
      </c>
      <c r="Q1001" s="263" t="s">
        <v>1504</v>
      </c>
    </row>
    <row r="1002" spans="1:17" ht="12.75" customHeight="1">
      <c r="A1002" s="277" t="s">
        <v>1318</v>
      </c>
      <c r="B1002" s="277" t="s">
        <v>1696</v>
      </c>
      <c r="C1002" s="277" t="s">
        <v>1750</v>
      </c>
      <c r="D1002" s="58" t="str">
        <f t="shared" si="181"/>
        <v>Latvia</v>
      </c>
      <c r="E1002" s="58">
        <f t="shared" si="174"/>
        <v>2015</v>
      </c>
      <c r="F1002" s="263" t="s">
        <v>1505</v>
      </c>
      <c r="G1002" s="263" t="s">
        <v>648</v>
      </c>
      <c r="H1002" s="58" t="s">
        <v>530</v>
      </c>
      <c r="I1002" s="58" t="s">
        <v>611</v>
      </c>
      <c r="J1002" s="263" t="s">
        <v>1494</v>
      </c>
      <c r="K1002" s="58" t="s">
        <v>531</v>
      </c>
      <c r="L1002" s="280">
        <f t="shared" ca="1" si="179"/>
        <v>0</v>
      </c>
      <c r="M1002" s="58" t="str">
        <f t="shared" ca="1" si="180"/>
        <v>…</v>
      </c>
      <c r="Q1002" s="263" t="s">
        <v>1506</v>
      </c>
    </row>
    <row r="1003" spans="1:17" ht="12.75" customHeight="1">
      <c r="A1003" s="277" t="s">
        <v>1318</v>
      </c>
      <c r="B1003" s="277" t="s">
        <v>2118</v>
      </c>
      <c r="C1003" s="277" t="s">
        <v>1978</v>
      </c>
      <c r="D1003" s="58" t="str">
        <f t="shared" si="181"/>
        <v>Latvia</v>
      </c>
      <c r="E1003" s="58">
        <f t="shared" si="174"/>
        <v>2015</v>
      </c>
      <c r="F1003" s="263" t="s">
        <v>1507</v>
      </c>
      <c r="G1003" s="263" t="s">
        <v>653</v>
      </c>
      <c r="H1003" s="58" t="s">
        <v>530</v>
      </c>
      <c r="I1003" s="58" t="s">
        <v>611</v>
      </c>
      <c r="J1003" s="263" t="s">
        <v>1494</v>
      </c>
      <c r="K1003" s="58" t="s">
        <v>531</v>
      </c>
      <c r="L1003" s="280">
        <f t="shared" ca="1" si="179"/>
        <v>0</v>
      </c>
      <c r="M1003" s="58" t="str">
        <f t="shared" ca="1" si="180"/>
        <v>…</v>
      </c>
      <c r="Q1003" s="263" t="s">
        <v>1508</v>
      </c>
    </row>
    <row r="1004" spans="1:17" ht="12.75" customHeight="1">
      <c r="A1004" s="277" t="s">
        <v>1318</v>
      </c>
      <c r="B1004" s="277" t="s">
        <v>1697</v>
      </c>
      <c r="C1004" s="277" t="s">
        <v>1751</v>
      </c>
      <c r="D1004" s="58" t="str">
        <f t="shared" si="181"/>
        <v>Latvia</v>
      </c>
      <c r="E1004" s="58">
        <f t="shared" si="174"/>
        <v>2015</v>
      </c>
      <c r="F1004" s="263" t="s">
        <v>1509</v>
      </c>
      <c r="G1004" s="263" t="s">
        <v>859</v>
      </c>
      <c r="H1004" s="58" t="s">
        <v>530</v>
      </c>
      <c r="I1004" s="58" t="s">
        <v>611</v>
      </c>
      <c r="J1004" s="263" t="s">
        <v>1494</v>
      </c>
      <c r="K1004" s="58" t="s">
        <v>531</v>
      </c>
      <c r="L1004" s="280">
        <f t="shared" ca="1" si="179"/>
        <v>0</v>
      </c>
      <c r="M1004" s="58" t="str">
        <f t="shared" ca="1" si="180"/>
        <v>…</v>
      </c>
      <c r="Q1004" s="263" t="s">
        <v>1619</v>
      </c>
    </row>
    <row r="1005" spans="1:17" ht="12.75" customHeight="1">
      <c r="A1005" s="277" t="s">
        <v>1318</v>
      </c>
      <c r="B1005" s="277" t="s">
        <v>1698</v>
      </c>
      <c r="C1005" s="277" t="s">
        <v>1752</v>
      </c>
      <c r="D1005" s="58" t="str">
        <f t="shared" si="181"/>
        <v>Latvia</v>
      </c>
      <c r="E1005" s="58">
        <f t="shared" si="174"/>
        <v>2015</v>
      </c>
      <c r="F1005" s="263" t="s">
        <v>1510</v>
      </c>
      <c r="G1005" s="263" t="s">
        <v>703</v>
      </c>
      <c r="H1005" s="58" t="s">
        <v>530</v>
      </c>
      <c r="J1005" s="263" t="s">
        <v>1494</v>
      </c>
      <c r="K1005" s="58" t="s">
        <v>531</v>
      </c>
      <c r="L1005" s="280">
        <f t="shared" ca="1" si="179"/>
        <v>0</v>
      </c>
      <c r="M1005" s="58" t="str">
        <f t="shared" ca="1" si="180"/>
        <v>…</v>
      </c>
      <c r="Q1005" s="263" t="s">
        <v>1511</v>
      </c>
    </row>
    <row r="1006" spans="1:17" ht="12.75" customHeight="1">
      <c r="A1006" s="277" t="s">
        <v>1318</v>
      </c>
      <c r="B1006" s="277" t="s">
        <v>2119</v>
      </c>
      <c r="C1006" s="277" t="s">
        <v>1979</v>
      </c>
      <c r="D1006" s="58" t="str">
        <f t="shared" si="181"/>
        <v>Latvia</v>
      </c>
      <c r="E1006" s="58">
        <f t="shared" si="174"/>
        <v>2015</v>
      </c>
      <c r="F1006" s="263" t="s">
        <v>1512</v>
      </c>
      <c r="G1006" s="263" t="s">
        <v>710</v>
      </c>
      <c r="H1006" s="58" t="s">
        <v>530</v>
      </c>
      <c r="J1006" s="263" t="s">
        <v>1494</v>
      </c>
      <c r="K1006" s="58" t="s">
        <v>531</v>
      </c>
      <c r="L1006" s="280">
        <f t="shared" ca="1" si="179"/>
        <v>312.95640000000003</v>
      </c>
      <c r="M1006" s="58" t="str">
        <f t="shared" ca="1" si="180"/>
        <v>…</v>
      </c>
      <c r="Q1006" s="263" t="s">
        <v>1513</v>
      </c>
    </row>
    <row r="1007" spans="1:17" ht="12.75" customHeight="1">
      <c r="A1007" s="277" t="s">
        <v>1318</v>
      </c>
      <c r="B1007" s="277" t="s">
        <v>1699</v>
      </c>
      <c r="C1007" s="277" t="s">
        <v>1753</v>
      </c>
      <c r="D1007" s="58" t="str">
        <f t="shared" si="181"/>
        <v>Latvia</v>
      </c>
      <c r="E1007" s="58">
        <f t="shared" si="174"/>
        <v>2015</v>
      </c>
      <c r="F1007" s="263" t="s">
        <v>3320</v>
      </c>
      <c r="G1007" s="263" t="s">
        <v>3276</v>
      </c>
      <c r="H1007" s="58" t="s">
        <v>530</v>
      </c>
      <c r="J1007" s="263" t="s">
        <v>1494</v>
      </c>
      <c r="K1007" s="58" t="s">
        <v>531</v>
      </c>
      <c r="L1007" s="280">
        <f t="shared" ca="1" si="179"/>
        <v>0</v>
      </c>
      <c r="M1007" s="58" t="str">
        <f t="shared" ca="1" si="180"/>
        <v>…</v>
      </c>
      <c r="Q1007" s="263" t="s">
        <v>3321</v>
      </c>
    </row>
    <row r="1008" spans="1:17" ht="12.75" customHeight="1">
      <c r="A1008" s="277" t="s">
        <v>1318</v>
      </c>
      <c r="B1008" s="277" t="s">
        <v>4050</v>
      </c>
      <c r="C1008" s="277" t="s">
        <v>4058</v>
      </c>
      <c r="D1008" s="58" t="str">
        <f t="shared" si="181"/>
        <v>Latvia</v>
      </c>
      <c r="E1008" s="58">
        <f t="shared" si="174"/>
        <v>2015</v>
      </c>
      <c r="F1008" s="263" t="s">
        <v>1514</v>
      </c>
      <c r="G1008" s="263" t="s">
        <v>1425</v>
      </c>
      <c r="H1008" s="58" t="s">
        <v>530</v>
      </c>
      <c r="J1008" s="263" t="s">
        <v>1494</v>
      </c>
      <c r="K1008" s="58" t="s">
        <v>531</v>
      </c>
      <c r="L1008" s="280">
        <f t="shared" ca="1" si="179"/>
        <v>67.784000000000006</v>
      </c>
      <c r="M1008" s="58" t="str">
        <f t="shared" ca="1" si="180"/>
        <v>…</v>
      </c>
      <c r="Q1008" s="263" t="s">
        <v>1515</v>
      </c>
    </row>
    <row r="1009" spans="1:17" ht="12.75" customHeight="1">
      <c r="A1009" s="277" t="s">
        <v>1318</v>
      </c>
      <c r="B1009" s="277" t="s">
        <v>2120</v>
      </c>
      <c r="C1009" s="277" t="s">
        <v>1980</v>
      </c>
      <c r="D1009" s="58" t="str">
        <f t="shared" si="181"/>
        <v>Latvia</v>
      </c>
      <c r="E1009" s="58">
        <f t="shared" si="174"/>
        <v>2015</v>
      </c>
      <c r="F1009" s="263" t="s">
        <v>1516</v>
      </c>
      <c r="G1009" s="263" t="s">
        <v>1111</v>
      </c>
      <c r="H1009" s="58" t="s">
        <v>530</v>
      </c>
      <c r="J1009" s="263" t="s">
        <v>1494</v>
      </c>
      <c r="K1009" s="58" t="s">
        <v>531</v>
      </c>
      <c r="L1009" s="280">
        <f t="shared" ca="1" si="179"/>
        <v>0</v>
      </c>
      <c r="M1009" s="58" t="str">
        <f t="shared" ca="1" si="180"/>
        <v>…</v>
      </c>
      <c r="Q1009" s="263" t="s">
        <v>1517</v>
      </c>
    </row>
    <row r="1010" spans="1:17" ht="12.75" customHeight="1">
      <c r="A1010" s="277" t="s">
        <v>1318</v>
      </c>
      <c r="B1010" s="277" t="s">
        <v>4051</v>
      </c>
      <c r="C1010" s="277" t="s">
        <v>4059</v>
      </c>
      <c r="D1010" s="58" t="str">
        <f t="shared" si="181"/>
        <v>Latvia</v>
      </c>
      <c r="E1010" s="58">
        <f t="shared" si="174"/>
        <v>2015</v>
      </c>
      <c r="F1010" s="263" t="s">
        <v>1518</v>
      </c>
      <c r="G1010" s="263" t="s">
        <v>735</v>
      </c>
      <c r="H1010" s="58" t="s">
        <v>530</v>
      </c>
      <c r="J1010" s="263" t="s">
        <v>1494</v>
      </c>
      <c r="K1010" s="58" t="s">
        <v>531</v>
      </c>
      <c r="L1010" s="280">
        <f t="shared" ca="1" si="179"/>
        <v>0</v>
      </c>
      <c r="M1010" s="58" t="str">
        <f t="shared" ca="1" si="180"/>
        <v>…</v>
      </c>
      <c r="Q1010" s="263" t="s">
        <v>1519</v>
      </c>
    </row>
    <row r="1011" spans="1:17" ht="12.75" customHeight="1">
      <c r="A1011" s="277" t="s">
        <v>1318</v>
      </c>
      <c r="B1011" s="277" t="s">
        <v>4052</v>
      </c>
      <c r="C1011" s="277" t="s">
        <v>4060</v>
      </c>
      <c r="D1011" s="58" t="str">
        <f t="shared" si="181"/>
        <v>Latvia</v>
      </c>
      <c r="E1011" s="58">
        <f t="shared" si="174"/>
        <v>2015</v>
      </c>
      <c r="F1011" s="263" t="s">
        <v>1520</v>
      </c>
      <c r="G1011" s="263" t="s">
        <v>746</v>
      </c>
      <c r="H1011" s="58" t="s">
        <v>530</v>
      </c>
      <c r="J1011" s="263" t="s">
        <v>1494</v>
      </c>
      <c r="K1011" s="58" t="s">
        <v>531</v>
      </c>
      <c r="L1011" s="280">
        <f t="shared" ca="1" si="179"/>
        <v>0</v>
      </c>
      <c r="M1011" s="58" t="str">
        <f t="shared" ca="1" si="180"/>
        <v>…</v>
      </c>
      <c r="Q1011" s="263" t="s">
        <v>1521</v>
      </c>
    </row>
    <row r="1012" spans="1:17" ht="12.75" customHeight="1">
      <c r="A1012" s="277" t="s">
        <v>1318</v>
      </c>
      <c r="B1012" s="277" t="s">
        <v>4053</v>
      </c>
      <c r="C1012" s="277" t="s">
        <v>4061</v>
      </c>
      <c r="D1012" s="58" t="str">
        <f t="shared" si="181"/>
        <v>Latvia</v>
      </c>
      <c r="E1012" s="58">
        <f t="shared" si="174"/>
        <v>2015</v>
      </c>
      <c r="F1012" s="263" t="s">
        <v>1522</v>
      </c>
      <c r="G1012" s="263" t="s">
        <v>667</v>
      </c>
      <c r="H1012" s="58" t="s">
        <v>530</v>
      </c>
      <c r="I1012" s="58" t="s">
        <v>557</v>
      </c>
      <c r="J1012" s="263" t="s">
        <v>1494</v>
      </c>
      <c r="K1012" s="58" t="s">
        <v>531</v>
      </c>
      <c r="L1012" s="280">
        <f t="shared" ca="1" si="179"/>
        <v>0</v>
      </c>
      <c r="M1012" s="58" t="str">
        <f t="shared" ca="1" si="180"/>
        <v>…</v>
      </c>
      <c r="Q1012" s="263" t="s">
        <v>1523</v>
      </c>
    </row>
    <row r="1013" spans="1:17" ht="12.75" customHeight="1">
      <c r="A1013" s="277" t="s">
        <v>1318</v>
      </c>
      <c r="B1013" s="277" t="s">
        <v>4054</v>
      </c>
      <c r="C1013" s="277" t="s">
        <v>4062</v>
      </c>
      <c r="D1013" s="58" t="str">
        <f t="shared" si="181"/>
        <v>Latvia</v>
      </c>
      <c r="E1013" s="58">
        <f t="shared" si="174"/>
        <v>2015</v>
      </c>
      <c r="F1013" s="263" t="s">
        <v>1524</v>
      </c>
      <c r="G1013" s="263" t="s">
        <v>677</v>
      </c>
      <c r="H1013" s="58" t="s">
        <v>530</v>
      </c>
      <c r="I1013" s="58" t="s">
        <v>557</v>
      </c>
      <c r="J1013" s="263" t="s">
        <v>1494</v>
      </c>
      <c r="K1013" s="58" t="s">
        <v>531</v>
      </c>
      <c r="L1013" s="280">
        <f t="shared" ca="1" si="179"/>
        <v>0</v>
      </c>
      <c r="M1013" s="58" t="str">
        <f t="shared" ca="1" si="180"/>
        <v>…</v>
      </c>
      <c r="Q1013" s="263" t="s">
        <v>1525</v>
      </c>
    </row>
    <row r="1014" spans="1:17" ht="12.75" customHeight="1">
      <c r="A1014" s="277" t="s">
        <v>1318</v>
      </c>
      <c r="B1014" s="277" t="s">
        <v>4055</v>
      </c>
      <c r="C1014" s="277" t="s">
        <v>4063</v>
      </c>
      <c r="D1014" s="58" t="str">
        <f t="shared" si="181"/>
        <v>Latvia</v>
      </c>
      <c r="E1014" s="58">
        <f t="shared" si="174"/>
        <v>2015</v>
      </c>
      <c r="F1014" s="263" t="s">
        <v>1526</v>
      </c>
      <c r="G1014" s="263" t="s">
        <v>782</v>
      </c>
      <c r="H1014" s="58" t="s">
        <v>530</v>
      </c>
      <c r="I1014" s="58" t="s">
        <v>557</v>
      </c>
      <c r="J1014" s="263" t="s">
        <v>1494</v>
      </c>
      <c r="K1014" s="58" t="s">
        <v>531</v>
      </c>
      <c r="L1014" s="280">
        <f t="shared" ca="1" si="179"/>
        <v>0</v>
      </c>
      <c r="M1014" s="58" t="str">
        <f t="shared" ca="1" si="180"/>
        <v>…</v>
      </c>
      <c r="Q1014" s="263" t="s">
        <v>1527</v>
      </c>
    </row>
    <row r="1015" spans="1:17" ht="12.75" customHeight="1">
      <c r="A1015" s="277" t="s">
        <v>1318</v>
      </c>
      <c r="B1015" s="277" t="s">
        <v>4056</v>
      </c>
      <c r="C1015" s="277" t="s">
        <v>4064</v>
      </c>
      <c r="D1015" s="58" t="str">
        <f t="shared" si="181"/>
        <v>Latvia</v>
      </c>
      <c r="E1015" s="58">
        <f t="shared" si="174"/>
        <v>2015</v>
      </c>
      <c r="F1015" s="263" t="s">
        <v>1528</v>
      </c>
      <c r="G1015" s="263" t="s">
        <v>1446</v>
      </c>
      <c r="H1015" s="58" t="s">
        <v>530</v>
      </c>
      <c r="J1015" s="263" t="s">
        <v>1494</v>
      </c>
      <c r="K1015" s="58" t="s">
        <v>531</v>
      </c>
      <c r="L1015" s="280">
        <f t="shared" ref="L1015" ca="1" si="182">IF(ISNUMBER(INDIRECT("'"&amp;A1015&amp;"'!"&amp;B1015)),INDIRECT("'"&amp;A1015&amp;"'!"&amp;B1015),"…")</f>
        <v>0</v>
      </c>
      <c r="M1015" s="58" t="str">
        <f t="shared" ca="1" si="180"/>
        <v>…</v>
      </c>
      <c r="Q1015" s="263" t="s">
        <v>1633</v>
      </c>
    </row>
    <row r="1016" spans="1:17" ht="12.75" customHeight="1">
      <c r="A1016" s="277" t="s">
        <v>4093</v>
      </c>
      <c r="B1016" s="277" t="s">
        <v>4092</v>
      </c>
      <c r="D1016" s="58" t="str">
        <f t="shared" ref="D1016:D1038" si="183">H$2</f>
        <v>Latvia</v>
      </c>
      <c r="E1016" s="58">
        <f t="shared" ref="E1016:E1079" si="184">$H$3</f>
        <v>2015</v>
      </c>
      <c r="F1016" s="263" t="s">
        <v>4069</v>
      </c>
      <c r="G1016" s="263" t="s">
        <v>756</v>
      </c>
      <c r="J1016" s="263"/>
      <c r="L1016" s="1175">
        <f t="shared" ref="L1016:L1038" ca="1" si="185">IF(ISNUMBER(INDIRECT("'"&amp;A1016&amp;"'!"&amp;B1016)),INDIRECT("'"&amp;A1016&amp;"'!"&amp;B1016),"…")</f>
        <v>0.41657499999999997</v>
      </c>
      <c r="Q1016" s="263" t="s">
        <v>4068</v>
      </c>
    </row>
    <row r="1017" spans="1:17" ht="12.75" customHeight="1">
      <c r="A1017" s="277" t="s">
        <v>4093</v>
      </c>
      <c r="B1017" s="277" t="s">
        <v>4094</v>
      </c>
      <c r="D1017" s="58" t="str">
        <f t="shared" si="183"/>
        <v>Latvia</v>
      </c>
      <c r="E1017" s="58">
        <f t="shared" si="184"/>
        <v>2015</v>
      </c>
      <c r="F1017" s="263" t="s">
        <v>4070</v>
      </c>
      <c r="G1017" s="263" t="s">
        <v>756</v>
      </c>
      <c r="J1017" s="263"/>
      <c r="L1017" s="1175">
        <f t="shared" ca="1" si="185"/>
        <v>0.41657499999999997</v>
      </c>
      <c r="Q1017" s="263" t="s">
        <v>4068</v>
      </c>
    </row>
    <row r="1018" spans="1:17" ht="12.75" customHeight="1">
      <c r="A1018" s="277" t="s">
        <v>4093</v>
      </c>
      <c r="B1018" s="277" t="s">
        <v>4095</v>
      </c>
      <c r="D1018" s="58" t="str">
        <f t="shared" si="183"/>
        <v>Latvia</v>
      </c>
      <c r="E1018" s="58">
        <f t="shared" si="184"/>
        <v>2015</v>
      </c>
      <c r="F1018" s="263" t="s">
        <v>4071</v>
      </c>
      <c r="G1018" s="58" t="s">
        <v>756</v>
      </c>
      <c r="J1018" s="263"/>
      <c r="L1018" s="1175">
        <f t="shared" ca="1" si="185"/>
        <v>0.41657499999999997</v>
      </c>
      <c r="Q1018" s="263" t="s">
        <v>4068</v>
      </c>
    </row>
    <row r="1019" spans="1:17" ht="12.75" customHeight="1">
      <c r="A1019" s="277" t="s">
        <v>4093</v>
      </c>
      <c r="B1019" s="277" t="s">
        <v>2150</v>
      </c>
      <c r="D1019" s="58" t="str">
        <f t="shared" si="183"/>
        <v>Latvia</v>
      </c>
      <c r="E1019" s="58">
        <f t="shared" si="184"/>
        <v>2015</v>
      </c>
      <c r="F1019" s="263" t="s">
        <v>4072</v>
      </c>
      <c r="G1019" s="263" t="s">
        <v>756</v>
      </c>
      <c r="J1019" s="263"/>
      <c r="L1019" s="1175">
        <f t="shared" ca="1" si="185"/>
        <v>0.41657499999999997</v>
      </c>
      <c r="Q1019" s="263" t="s">
        <v>4068</v>
      </c>
    </row>
    <row r="1020" spans="1:17" ht="12.75" customHeight="1">
      <c r="A1020" s="277" t="s">
        <v>4093</v>
      </c>
      <c r="B1020" s="277" t="s">
        <v>2151</v>
      </c>
      <c r="D1020" s="58" t="str">
        <f t="shared" si="183"/>
        <v>Latvia</v>
      </c>
      <c r="E1020" s="58">
        <f t="shared" si="184"/>
        <v>2015</v>
      </c>
      <c r="F1020" s="263" t="s">
        <v>4073</v>
      </c>
      <c r="G1020" s="284" t="s">
        <v>756</v>
      </c>
      <c r="J1020" s="263"/>
      <c r="L1020" s="1175">
        <f t="shared" ca="1" si="185"/>
        <v>0.41657499999999997</v>
      </c>
      <c r="Q1020" s="263" t="s">
        <v>4068</v>
      </c>
    </row>
    <row r="1021" spans="1:17" ht="12.75" customHeight="1">
      <c r="A1021" s="277" t="s">
        <v>4093</v>
      </c>
      <c r="B1021" s="277" t="s">
        <v>2152</v>
      </c>
      <c r="D1021" s="58" t="str">
        <f t="shared" si="183"/>
        <v>Latvia</v>
      </c>
      <c r="E1021" s="58">
        <f t="shared" si="184"/>
        <v>2015</v>
      </c>
      <c r="F1021" s="263" t="s">
        <v>4074</v>
      </c>
      <c r="G1021" s="58" t="s">
        <v>610</v>
      </c>
      <c r="J1021" s="263"/>
      <c r="L1021" s="1175">
        <f t="shared" ca="1" si="185"/>
        <v>0.41657499999999997</v>
      </c>
      <c r="Q1021" s="263" t="s">
        <v>4068</v>
      </c>
    </row>
    <row r="1022" spans="1:17" ht="12.75" customHeight="1">
      <c r="A1022" s="277" t="s">
        <v>4093</v>
      </c>
      <c r="B1022" s="277" t="s">
        <v>2153</v>
      </c>
      <c r="D1022" s="58" t="str">
        <f t="shared" si="183"/>
        <v>Latvia</v>
      </c>
      <c r="E1022" s="58">
        <f t="shared" si="184"/>
        <v>2015</v>
      </c>
      <c r="F1022" s="263" t="s">
        <v>4075</v>
      </c>
      <c r="G1022" s="58" t="s">
        <v>623</v>
      </c>
      <c r="J1022" s="263"/>
      <c r="L1022" s="1175">
        <f t="shared" ca="1" si="185"/>
        <v>0.41657499999999997</v>
      </c>
      <c r="Q1022" s="263" t="s">
        <v>4068</v>
      </c>
    </row>
    <row r="1023" spans="1:17" ht="12.75" customHeight="1">
      <c r="A1023" s="277" t="s">
        <v>4093</v>
      </c>
      <c r="B1023" s="277" t="s">
        <v>4096</v>
      </c>
      <c r="D1023" s="58" t="str">
        <f t="shared" si="183"/>
        <v>Latvia</v>
      </c>
      <c r="E1023" s="58">
        <f t="shared" si="184"/>
        <v>2015</v>
      </c>
      <c r="F1023" s="263" t="s">
        <v>4076</v>
      </c>
      <c r="G1023" s="58" t="s">
        <v>635</v>
      </c>
      <c r="J1023" s="263"/>
      <c r="L1023" s="1175">
        <f t="shared" ca="1" si="185"/>
        <v>0.46899125000000003</v>
      </c>
      <c r="Q1023" s="263" t="s">
        <v>4068</v>
      </c>
    </row>
    <row r="1024" spans="1:17" ht="12.75" customHeight="1">
      <c r="A1024" s="277" t="s">
        <v>4093</v>
      </c>
      <c r="B1024" s="277" t="s">
        <v>2154</v>
      </c>
      <c r="D1024" s="58" t="str">
        <f t="shared" si="183"/>
        <v>Latvia</v>
      </c>
      <c r="E1024" s="58">
        <f t="shared" si="184"/>
        <v>2015</v>
      </c>
      <c r="F1024" s="263" t="s">
        <v>4077</v>
      </c>
      <c r="G1024" s="58" t="s">
        <v>775</v>
      </c>
      <c r="J1024" s="263"/>
      <c r="L1024" s="1175">
        <f t="shared" ca="1" si="185"/>
        <v>0.41657499999999997</v>
      </c>
      <c r="Q1024" s="263" t="s">
        <v>4068</v>
      </c>
    </row>
    <row r="1025" spans="1:17" ht="12.75" customHeight="1">
      <c r="A1025" s="277" t="s">
        <v>4093</v>
      </c>
      <c r="B1025" s="277" t="s">
        <v>3214</v>
      </c>
      <c r="D1025" s="58" t="str">
        <f t="shared" si="183"/>
        <v>Latvia</v>
      </c>
      <c r="E1025" s="58">
        <f t="shared" si="184"/>
        <v>2015</v>
      </c>
      <c r="F1025" s="263" t="s">
        <v>4078</v>
      </c>
      <c r="G1025" s="58" t="s">
        <v>648</v>
      </c>
      <c r="J1025" s="263"/>
      <c r="L1025" s="1175">
        <f t="shared" ca="1" si="185"/>
        <v>0.8</v>
      </c>
      <c r="Q1025" s="263" t="s">
        <v>4068</v>
      </c>
    </row>
    <row r="1026" spans="1:17" ht="12.75" customHeight="1">
      <c r="A1026" s="277" t="s">
        <v>4093</v>
      </c>
      <c r="B1026" s="277" t="s">
        <v>3215</v>
      </c>
      <c r="D1026" s="58" t="str">
        <f t="shared" si="183"/>
        <v>Latvia</v>
      </c>
      <c r="E1026" s="58">
        <f t="shared" si="184"/>
        <v>2015</v>
      </c>
      <c r="F1026" s="263" t="s">
        <v>4079</v>
      </c>
      <c r="G1026" s="58" t="s">
        <v>653</v>
      </c>
      <c r="J1026" s="263"/>
      <c r="L1026" s="1175">
        <f t="shared" ca="1" si="185"/>
        <v>1</v>
      </c>
      <c r="Q1026" s="263" t="s">
        <v>4068</v>
      </c>
    </row>
    <row r="1027" spans="1:17" ht="12.75" customHeight="1">
      <c r="A1027" s="277" t="s">
        <v>4093</v>
      </c>
      <c r="B1027" s="277" t="s">
        <v>3216</v>
      </c>
      <c r="D1027" s="58" t="str">
        <f t="shared" si="183"/>
        <v>Latvia</v>
      </c>
      <c r="E1027" s="58">
        <f t="shared" si="184"/>
        <v>2015</v>
      </c>
      <c r="F1027" s="263" t="s">
        <v>4080</v>
      </c>
      <c r="G1027" s="58" t="s">
        <v>859</v>
      </c>
      <c r="J1027" s="263"/>
      <c r="L1027" s="1175" t="str">
        <f t="shared" ca="1" si="185"/>
        <v>…</v>
      </c>
      <c r="Q1027" s="263" t="s">
        <v>4068</v>
      </c>
    </row>
    <row r="1028" spans="1:17" ht="12.75" customHeight="1">
      <c r="A1028" s="277" t="s">
        <v>4093</v>
      </c>
      <c r="B1028" s="277" t="s">
        <v>4097</v>
      </c>
      <c r="D1028" s="58" t="str">
        <f t="shared" si="183"/>
        <v>Latvia</v>
      </c>
      <c r="E1028" s="58">
        <f t="shared" si="184"/>
        <v>2015</v>
      </c>
      <c r="F1028" s="263" t="s">
        <v>4081</v>
      </c>
      <c r="G1028" s="58" t="s">
        <v>703</v>
      </c>
      <c r="J1028" s="263"/>
      <c r="L1028" s="1175">
        <f t="shared" ca="1" si="185"/>
        <v>0.94</v>
      </c>
      <c r="Q1028" s="263" t="s">
        <v>4068</v>
      </c>
    </row>
    <row r="1029" spans="1:17" ht="12.75" customHeight="1">
      <c r="A1029" s="277" t="s">
        <v>4093</v>
      </c>
      <c r="B1029" s="277" t="s">
        <v>4098</v>
      </c>
      <c r="D1029" s="58" t="str">
        <f t="shared" si="183"/>
        <v>Latvia</v>
      </c>
      <c r="E1029" s="58">
        <f t="shared" si="184"/>
        <v>2015</v>
      </c>
      <c r="F1029" s="263" t="s">
        <v>4082</v>
      </c>
      <c r="G1029" s="58" t="s">
        <v>710</v>
      </c>
      <c r="J1029" s="263"/>
      <c r="L1029" s="1175">
        <f t="shared" ca="1" si="185"/>
        <v>0.92</v>
      </c>
      <c r="Q1029" s="263" t="s">
        <v>4068</v>
      </c>
    </row>
    <row r="1030" spans="1:17" ht="12.75" customHeight="1">
      <c r="A1030" s="277" t="s">
        <v>4093</v>
      </c>
      <c r="B1030" s="277" t="s">
        <v>4099</v>
      </c>
      <c r="D1030" s="58" t="str">
        <f t="shared" si="183"/>
        <v>Latvia</v>
      </c>
      <c r="E1030" s="58">
        <f t="shared" si="184"/>
        <v>2015</v>
      </c>
      <c r="F1030" s="263" t="s">
        <v>4083</v>
      </c>
      <c r="G1030" s="263" t="s">
        <v>3276</v>
      </c>
      <c r="J1030" s="263"/>
      <c r="L1030" s="1175">
        <f t="shared" ca="1" si="185"/>
        <v>0.97</v>
      </c>
      <c r="Q1030" s="263" t="s">
        <v>4068</v>
      </c>
    </row>
    <row r="1031" spans="1:17" ht="12.75" customHeight="1">
      <c r="A1031" s="277" t="s">
        <v>4093</v>
      </c>
      <c r="B1031" s="277" t="s">
        <v>3217</v>
      </c>
      <c r="D1031" s="58" t="str">
        <f t="shared" si="183"/>
        <v>Latvia</v>
      </c>
      <c r="E1031" s="58">
        <f t="shared" si="184"/>
        <v>2015</v>
      </c>
      <c r="F1031" s="263" t="s">
        <v>4084</v>
      </c>
      <c r="G1031" s="58" t="s">
        <v>1272</v>
      </c>
      <c r="J1031" s="263"/>
      <c r="L1031" s="1175">
        <f t="shared" ca="1" si="185"/>
        <v>0.92</v>
      </c>
      <c r="Q1031" s="263" t="s">
        <v>4068</v>
      </c>
    </row>
    <row r="1032" spans="1:17" ht="12.75" customHeight="1">
      <c r="A1032" s="277" t="s">
        <v>4093</v>
      </c>
      <c r="B1032" s="277" t="s">
        <v>3218</v>
      </c>
      <c r="D1032" s="58" t="str">
        <f t="shared" si="183"/>
        <v>Latvia</v>
      </c>
      <c r="E1032" s="58">
        <f t="shared" si="184"/>
        <v>2015</v>
      </c>
      <c r="F1032" s="263" t="s">
        <v>4085</v>
      </c>
      <c r="G1032" s="58" t="s">
        <v>1111</v>
      </c>
      <c r="J1032" s="263"/>
      <c r="L1032" s="1175">
        <f t="shared" ca="1" si="185"/>
        <v>880</v>
      </c>
      <c r="Q1032" s="263" t="s">
        <v>4068</v>
      </c>
    </row>
    <row r="1033" spans="1:17" ht="12.75" customHeight="1">
      <c r="A1033" s="277" t="s">
        <v>4093</v>
      </c>
      <c r="B1033" s="277" t="s">
        <v>3219</v>
      </c>
      <c r="D1033" s="58" t="str">
        <f t="shared" si="183"/>
        <v>Latvia</v>
      </c>
      <c r="E1033" s="58">
        <f t="shared" si="184"/>
        <v>2015</v>
      </c>
      <c r="F1033" s="263" t="s">
        <v>4086</v>
      </c>
      <c r="G1033" s="58" t="s">
        <v>735</v>
      </c>
      <c r="J1033" s="263"/>
      <c r="L1033" s="1175">
        <f t="shared" ca="1" si="185"/>
        <v>792.39302694136302</v>
      </c>
      <c r="Q1033" s="263" t="s">
        <v>4068</v>
      </c>
    </row>
    <row r="1034" spans="1:17" ht="12.75" customHeight="1">
      <c r="A1034" s="277" t="s">
        <v>4093</v>
      </c>
      <c r="B1034" s="277" t="s">
        <v>4100</v>
      </c>
      <c r="D1034" s="58" t="str">
        <f t="shared" si="183"/>
        <v>Latvia</v>
      </c>
      <c r="E1034" s="58">
        <f t="shared" si="184"/>
        <v>2015</v>
      </c>
      <c r="F1034" s="263" t="s">
        <v>4087</v>
      </c>
      <c r="G1034" s="58" t="s">
        <v>746</v>
      </c>
      <c r="J1034" s="263"/>
      <c r="L1034" s="1175">
        <f t="shared" ca="1" si="185"/>
        <v>880</v>
      </c>
      <c r="Q1034" s="263" t="s">
        <v>4068</v>
      </c>
    </row>
    <row r="1035" spans="1:17">
      <c r="A1035" s="277" t="s">
        <v>4093</v>
      </c>
      <c r="B1035" s="277" t="s">
        <v>4101</v>
      </c>
      <c r="D1035" s="58" t="str">
        <f t="shared" si="183"/>
        <v>Latvia</v>
      </c>
      <c r="E1035" s="58">
        <f t="shared" si="184"/>
        <v>2015</v>
      </c>
      <c r="F1035" s="263" t="s">
        <v>4088</v>
      </c>
      <c r="G1035" s="58" t="s">
        <v>667</v>
      </c>
      <c r="J1035" s="263"/>
      <c r="L1035" s="1175">
        <f t="shared" ca="1" si="185"/>
        <v>0.8</v>
      </c>
      <c r="Q1035" s="263" t="s">
        <v>4068</v>
      </c>
    </row>
    <row r="1036" spans="1:17" ht="12.75" customHeight="1">
      <c r="A1036" s="277" t="s">
        <v>4093</v>
      </c>
      <c r="B1036" s="277" t="s">
        <v>4102</v>
      </c>
      <c r="D1036" s="58" t="str">
        <f t="shared" si="183"/>
        <v>Latvia</v>
      </c>
      <c r="E1036" s="58">
        <f t="shared" si="184"/>
        <v>2015</v>
      </c>
      <c r="F1036" s="263" t="s">
        <v>4089</v>
      </c>
      <c r="G1036" s="58" t="s">
        <v>677</v>
      </c>
      <c r="J1036" s="263"/>
      <c r="L1036" s="1175">
        <f t="shared" ca="1" si="185"/>
        <v>0.8</v>
      </c>
      <c r="Q1036" s="263" t="s">
        <v>4068</v>
      </c>
    </row>
    <row r="1037" spans="1:17" ht="12.75" customHeight="1">
      <c r="A1037" s="277" t="s">
        <v>4093</v>
      </c>
      <c r="B1037" s="277" t="s">
        <v>4103</v>
      </c>
      <c r="D1037" s="58" t="str">
        <f t="shared" si="183"/>
        <v>Latvia</v>
      </c>
      <c r="E1037" s="58">
        <f t="shared" si="184"/>
        <v>2015</v>
      </c>
      <c r="F1037" s="263" t="s">
        <v>4090</v>
      </c>
      <c r="G1037" s="58" t="s">
        <v>782</v>
      </c>
      <c r="J1037" s="263"/>
      <c r="L1037" s="1175">
        <f t="shared" ca="1" si="185"/>
        <v>0.8</v>
      </c>
      <c r="Q1037" s="263" t="s">
        <v>4068</v>
      </c>
    </row>
    <row r="1038" spans="1:17" ht="12.75" customHeight="1">
      <c r="A1038" s="277" t="s">
        <v>4093</v>
      </c>
      <c r="B1038" s="277" t="s">
        <v>4104</v>
      </c>
      <c r="D1038" s="58" t="str">
        <f t="shared" si="183"/>
        <v>Latvia</v>
      </c>
      <c r="E1038" s="58">
        <f t="shared" si="184"/>
        <v>2015</v>
      </c>
      <c r="F1038" s="263" t="s">
        <v>4091</v>
      </c>
      <c r="G1038" s="58" t="s">
        <v>690</v>
      </c>
      <c r="J1038" s="263"/>
      <c r="L1038" s="1175">
        <f t="shared" ca="1" si="185"/>
        <v>0.41657499999999997</v>
      </c>
      <c r="Q1038" s="263" t="s">
        <v>4068</v>
      </c>
    </row>
    <row r="1039" spans="1:17" ht="12.75" customHeight="1">
      <c r="A1039" s="277" t="s">
        <v>4093</v>
      </c>
      <c r="B1039" s="277" t="s">
        <v>1542</v>
      </c>
      <c r="D1039" s="58" t="str">
        <f t="shared" ref="D1039:D1061" si="186">H$2</f>
        <v>Latvia</v>
      </c>
      <c r="E1039" s="58">
        <f t="shared" si="184"/>
        <v>2015</v>
      </c>
      <c r="F1039" s="263" t="s">
        <v>4189</v>
      </c>
      <c r="G1039" s="263" t="s">
        <v>756</v>
      </c>
      <c r="J1039" s="263"/>
      <c r="L1039" s="1175">
        <f t="shared" ref="L1039:L1061" ca="1" si="187">IF(ISNUMBER(INDIRECT("'"&amp;A1039&amp;"'!"&amp;B1039)),INDIRECT("'"&amp;A1039&amp;"'!"&amp;B1039),"…")</f>
        <v>2.4005281161855612</v>
      </c>
      <c r="Q1039" s="263" t="s">
        <v>4111</v>
      </c>
    </row>
    <row r="1040" spans="1:17" ht="12.75" customHeight="1">
      <c r="A1040" s="277" t="s">
        <v>4093</v>
      </c>
      <c r="B1040" s="277" t="s">
        <v>3164</v>
      </c>
      <c r="D1040" s="58" t="str">
        <f t="shared" si="186"/>
        <v>Latvia</v>
      </c>
      <c r="E1040" s="58">
        <f t="shared" si="184"/>
        <v>2015</v>
      </c>
      <c r="F1040" s="263" t="s">
        <v>4190</v>
      </c>
      <c r="G1040" s="263" t="s">
        <v>756</v>
      </c>
      <c r="J1040" s="263"/>
      <c r="L1040" s="1175">
        <f t="shared" ca="1" si="187"/>
        <v>2.4005281161855612</v>
      </c>
      <c r="Q1040" s="263" t="s">
        <v>4111</v>
      </c>
    </row>
    <row r="1041" spans="1:17" ht="12.75" customHeight="1">
      <c r="A1041" s="277" t="s">
        <v>4093</v>
      </c>
      <c r="B1041" s="277" t="s">
        <v>1543</v>
      </c>
      <c r="D1041" s="58" t="str">
        <f t="shared" si="186"/>
        <v>Latvia</v>
      </c>
      <c r="E1041" s="58">
        <f t="shared" si="184"/>
        <v>2015</v>
      </c>
      <c r="F1041" s="263" t="s">
        <v>4191</v>
      </c>
      <c r="G1041" s="58" t="s">
        <v>756</v>
      </c>
      <c r="J1041" s="263"/>
      <c r="L1041" s="1175">
        <f t="shared" ca="1" si="187"/>
        <v>2.4005281161855612</v>
      </c>
      <c r="Q1041" s="263" t="s">
        <v>4111</v>
      </c>
    </row>
    <row r="1042" spans="1:17" ht="12.75" customHeight="1">
      <c r="A1042" s="277" t="s">
        <v>4093</v>
      </c>
      <c r="B1042" s="277" t="s">
        <v>1544</v>
      </c>
      <c r="D1042" s="58" t="str">
        <f t="shared" si="186"/>
        <v>Latvia</v>
      </c>
      <c r="E1042" s="58">
        <f t="shared" si="184"/>
        <v>2015</v>
      </c>
      <c r="F1042" s="263" t="s">
        <v>4192</v>
      </c>
      <c r="G1042" s="263" t="s">
        <v>756</v>
      </c>
      <c r="J1042" s="263"/>
      <c r="L1042" s="1175">
        <f t="shared" ca="1" si="187"/>
        <v>2.4005281161855612</v>
      </c>
      <c r="Q1042" s="263" t="s">
        <v>4111</v>
      </c>
    </row>
    <row r="1043" spans="1:17" ht="12.75" customHeight="1">
      <c r="A1043" s="277" t="s">
        <v>4093</v>
      </c>
      <c r="B1043" s="277" t="s">
        <v>1545</v>
      </c>
      <c r="D1043" s="58" t="str">
        <f t="shared" si="186"/>
        <v>Latvia</v>
      </c>
      <c r="E1043" s="58">
        <f t="shared" si="184"/>
        <v>2015</v>
      </c>
      <c r="F1043" s="263" t="s">
        <v>4193</v>
      </c>
      <c r="G1043" s="284" t="s">
        <v>756</v>
      </c>
      <c r="J1043" s="263"/>
      <c r="L1043" s="1175">
        <f t="shared" ca="1" si="187"/>
        <v>2.4005281161855612</v>
      </c>
      <c r="Q1043" s="263" t="s">
        <v>4111</v>
      </c>
    </row>
    <row r="1044" spans="1:17" ht="12.75" customHeight="1">
      <c r="A1044" s="277" t="s">
        <v>4093</v>
      </c>
      <c r="B1044" s="277" t="s">
        <v>1547</v>
      </c>
      <c r="D1044" s="58" t="str">
        <f t="shared" si="186"/>
        <v>Latvia</v>
      </c>
      <c r="E1044" s="58">
        <f t="shared" si="184"/>
        <v>2015</v>
      </c>
      <c r="F1044" s="263" t="s">
        <v>4194</v>
      </c>
      <c r="G1044" s="58" t="s">
        <v>610</v>
      </c>
      <c r="J1044" s="263"/>
      <c r="L1044" s="1175">
        <f t="shared" ca="1" si="187"/>
        <v>2.4005281161855612</v>
      </c>
      <c r="Q1044" s="263" t="s">
        <v>4111</v>
      </c>
    </row>
    <row r="1045" spans="1:17" ht="12.75" customHeight="1">
      <c r="A1045" s="277" t="s">
        <v>4093</v>
      </c>
      <c r="B1045" s="277" t="s">
        <v>1844</v>
      </c>
      <c r="D1045" s="58" t="str">
        <f t="shared" si="186"/>
        <v>Latvia</v>
      </c>
      <c r="E1045" s="58">
        <f t="shared" si="184"/>
        <v>2015</v>
      </c>
      <c r="F1045" s="263" t="s">
        <v>4195</v>
      </c>
      <c r="G1045" s="58" t="s">
        <v>623</v>
      </c>
      <c r="J1045" s="263"/>
      <c r="L1045" s="1175">
        <f t="shared" ca="1" si="187"/>
        <v>2.4005281161855612</v>
      </c>
      <c r="Q1045" s="263" t="s">
        <v>4111</v>
      </c>
    </row>
    <row r="1046" spans="1:17" ht="12.75" customHeight="1">
      <c r="A1046" s="277" t="s">
        <v>4093</v>
      </c>
      <c r="B1046" s="277" t="s">
        <v>4105</v>
      </c>
      <c r="D1046" s="58" t="str">
        <f t="shared" si="186"/>
        <v>Latvia</v>
      </c>
      <c r="E1046" s="58">
        <f t="shared" si="184"/>
        <v>2015</v>
      </c>
      <c r="F1046" s="263" t="s">
        <v>4196</v>
      </c>
      <c r="G1046" s="58" t="s">
        <v>635</v>
      </c>
      <c r="J1046" s="263"/>
      <c r="L1046" s="1175">
        <f t="shared" ca="1" si="187"/>
        <v>2.1322359425682249</v>
      </c>
      <c r="Q1046" s="263" t="s">
        <v>4111</v>
      </c>
    </row>
    <row r="1047" spans="1:17" ht="12.75" customHeight="1">
      <c r="A1047" s="277" t="s">
        <v>4093</v>
      </c>
      <c r="B1047" s="277" t="s">
        <v>3341</v>
      </c>
      <c r="D1047" s="58" t="str">
        <f t="shared" si="186"/>
        <v>Latvia</v>
      </c>
      <c r="E1047" s="58">
        <f t="shared" si="184"/>
        <v>2015</v>
      </c>
      <c r="F1047" s="263" t="s">
        <v>4197</v>
      </c>
      <c r="G1047" s="58" t="s">
        <v>775</v>
      </c>
      <c r="J1047" s="263"/>
      <c r="L1047" s="1175">
        <f t="shared" ca="1" si="187"/>
        <v>2.4005281161855612</v>
      </c>
      <c r="Q1047" s="263" t="s">
        <v>4111</v>
      </c>
    </row>
    <row r="1048" spans="1:17" ht="12.75" customHeight="1">
      <c r="A1048" s="277" t="s">
        <v>4093</v>
      </c>
      <c r="B1048" s="277" t="s">
        <v>1548</v>
      </c>
      <c r="D1048" s="58" t="str">
        <f t="shared" si="186"/>
        <v>Latvia</v>
      </c>
      <c r="E1048" s="58">
        <f t="shared" si="184"/>
        <v>2015</v>
      </c>
      <c r="F1048" s="263" t="s">
        <v>4198</v>
      </c>
      <c r="G1048" s="58" t="s">
        <v>648</v>
      </c>
      <c r="J1048" s="263"/>
      <c r="L1048" s="1175">
        <f t="shared" ca="1" si="187"/>
        <v>1.5603432755206146</v>
      </c>
      <c r="Q1048" s="263" t="s">
        <v>4111</v>
      </c>
    </row>
    <row r="1049" spans="1:17" ht="12.75" customHeight="1">
      <c r="A1049" s="277" t="s">
        <v>4093</v>
      </c>
      <c r="B1049" s="277" t="s">
        <v>1549</v>
      </c>
      <c r="D1049" s="58" t="str">
        <f t="shared" si="186"/>
        <v>Latvia</v>
      </c>
      <c r="E1049" s="58">
        <f t="shared" si="184"/>
        <v>2015</v>
      </c>
      <c r="F1049" s="263" t="s">
        <v>4199</v>
      </c>
      <c r="G1049" s="58" t="s">
        <v>653</v>
      </c>
      <c r="J1049" s="263"/>
      <c r="L1049" s="1175">
        <f t="shared" ca="1" si="187"/>
        <v>4.38</v>
      </c>
      <c r="Q1049" s="263" t="s">
        <v>4111</v>
      </c>
    </row>
    <row r="1050" spans="1:17" ht="12.75" customHeight="1">
      <c r="A1050" s="277" t="s">
        <v>4093</v>
      </c>
      <c r="B1050" s="277" t="s">
        <v>1550</v>
      </c>
      <c r="D1050" s="58" t="str">
        <f t="shared" si="186"/>
        <v>Latvia</v>
      </c>
      <c r="E1050" s="58">
        <f t="shared" si="184"/>
        <v>2015</v>
      </c>
      <c r="F1050" s="263" t="s">
        <v>4200</v>
      </c>
      <c r="G1050" s="58" t="s">
        <v>859</v>
      </c>
      <c r="J1050" s="263"/>
      <c r="L1050" s="1175">
        <f t="shared" ca="1" si="187"/>
        <v>1.5603432755206146</v>
      </c>
      <c r="Q1050" s="263" t="s">
        <v>4111</v>
      </c>
    </row>
    <row r="1051" spans="1:17" ht="12.75" customHeight="1">
      <c r="A1051" s="277" t="s">
        <v>4093</v>
      </c>
      <c r="B1051" s="277" t="s">
        <v>1845</v>
      </c>
      <c r="D1051" s="58" t="str">
        <f t="shared" si="186"/>
        <v>Latvia</v>
      </c>
      <c r="E1051" s="58">
        <f t="shared" si="184"/>
        <v>2015</v>
      </c>
      <c r="F1051" s="263" t="s">
        <v>4201</v>
      </c>
      <c r="G1051" s="58" t="s">
        <v>703</v>
      </c>
      <c r="J1051" s="263"/>
      <c r="L1051" s="1175">
        <f t="shared" ca="1" si="187"/>
        <v>6</v>
      </c>
      <c r="Q1051" s="263" t="s">
        <v>4111</v>
      </c>
    </row>
    <row r="1052" spans="1:17" ht="12.75" customHeight="1">
      <c r="A1052" s="277" t="s">
        <v>4093</v>
      </c>
      <c r="B1052" s="277" t="s">
        <v>1552</v>
      </c>
      <c r="D1052" s="58" t="str">
        <f t="shared" si="186"/>
        <v>Latvia</v>
      </c>
      <c r="E1052" s="58">
        <f t="shared" si="184"/>
        <v>2015</v>
      </c>
      <c r="F1052" s="263" t="s">
        <v>4202</v>
      </c>
      <c r="G1052" s="58" t="s">
        <v>710</v>
      </c>
      <c r="J1052" s="263"/>
      <c r="L1052" s="1175">
        <f t="shared" ca="1" si="187"/>
        <v>2.3460000000000001</v>
      </c>
      <c r="Q1052" s="263" t="s">
        <v>4111</v>
      </c>
    </row>
    <row r="1053" spans="1:17" ht="12.75" customHeight="1">
      <c r="A1053" s="277" t="s">
        <v>4093</v>
      </c>
      <c r="B1053" s="277" t="s">
        <v>4106</v>
      </c>
      <c r="D1053" s="58" t="str">
        <f t="shared" si="186"/>
        <v>Latvia</v>
      </c>
      <c r="E1053" s="58">
        <f t="shared" si="184"/>
        <v>2015</v>
      </c>
      <c r="F1053" s="263" t="s">
        <v>4203</v>
      </c>
      <c r="G1053" s="263" t="s">
        <v>3276</v>
      </c>
      <c r="J1053" s="263"/>
      <c r="L1053" s="1175">
        <f t="shared" ca="1" si="187"/>
        <v>2.6968174190871816</v>
      </c>
      <c r="Q1053" s="263" t="s">
        <v>4111</v>
      </c>
    </row>
    <row r="1054" spans="1:17" ht="12.75" customHeight="1">
      <c r="A1054" s="277" t="s">
        <v>4093</v>
      </c>
      <c r="B1054" s="277" t="s">
        <v>1553</v>
      </c>
      <c r="D1054" s="58" t="str">
        <f t="shared" si="186"/>
        <v>Latvia</v>
      </c>
      <c r="E1054" s="58">
        <f t="shared" si="184"/>
        <v>2015</v>
      </c>
      <c r="F1054" s="263" t="s">
        <v>4204</v>
      </c>
      <c r="G1054" s="58" t="s">
        <v>1272</v>
      </c>
      <c r="J1054" s="263"/>
      <c r="L1054" s="1175">
        <f t="shared" ca="1" si="187"/>
        <v>2.29</v>
      </c>
      <c r="Q1054" s="263" t="s">
        <v>4111</v>
      </c>
    </row>
    <row r="1055" spans="1:17">
      <c r="A1055" s="277" t="s">
        <v>4093</v>
      </c>
      <c r="B1055" s="277" t="s">
        <v>1846</v>
      </c>
      <c r="D1055" s="58" t="str">
        <f t="shared" si="186"/>
        <v>Latvia</v>
      </c>
      <c r="E1055" s="58">
        <f t="shared" si="184"/>
        <v>2015</v>
      </c>
      <c r="F1055" s="263" t="s">
        <v>4205</v>
      </c>
      <c r="G1055" s="58" t="s">
        <v>1111</v>
      </c>
      <c r="J1055" s="263"/>
      <c r="L1055" s="1175">
        <f t="shared" ca="1" si="187"/>
        <v>8.3863636363636349</v>
      </c>
      <c r="Q1055" s="263" t="s">
        <v>4111</v>
      </c>
    </row>
    <row r="1056" spans="1:17" ht="12.75" customHeight="1">
      <c r="A1056" s="277" t="s">
        <v>4093</v>
      </c>
      <c r="B1056" s="277" t="s">
        <v>1554</v>
      </c>
      <c r="D1056" s="58" t="str">
        <f t="shared" si="186"/>
        <v>Latvia</v>
      </c>
      <c r="E1056" s="58">
        <f t="shared" si="184"/>
        <v>2015</v>
      </c>
      <c r="F1056" s="263" t="s">
        <v>4206</v>
      </c>
      <c r="G1056" s="58" t="s">
        <v>735</v>
      </c>
      <c r="J1056" s="263"/>
      <c r="L1056" s="1175">
        <f t="shared" ca="1" si="187"/>
        <v>9.7300199999999979</v>
      </c>
      <c r="Q1056" s="263" t="s">
        <v>4111</v>
      </c>
    </row>
    <row r="1057" spans="1:17" ht="12.75" customHeight="1">
      <c r="A1057" s="277" t="s">
        <v>4093</v>
      </c>
      <c r="B1057" s="277" t="s">
        <v>3342</v>
      </c>
      <c r="D1057" s="58" t="str">
        <f t="shared" si="186"/>
        <v>Latvia</v>
      </c>
      <c r="E1057" s="58">
        <f t="shared" si="184"/>
        <v>2015</v>
      </c>
      <c r="F1057" s="263" t="s">
        <v>4207</v>
      </c>
      <c r="G1057" s="58" t="s">
        <v>746</v>
      </c>
      <c r="J1057" s="263"/>
      <c r="L1057" s="1175">
        <f t="shared" ca="1" si="187"/>
        <v>3.8435721483077723</v>
      </c>
      <c r="Q1057" s="263" t="s">
        <v>4111</v>
      </c>
    </row>
    <row r="1058" spans="1:17" ht="12.75" customHeight="1">
      <c r="A1058" s="277" t="s">
        <v>4093</v>
      </c>
      <c r="B1058" s="277" t="s">
        <v>3343</v>
      </c>
      <c r="D1058" s="58" t="str">
        <f t="shared" si="186"/>
        <v>Latvia</v>
      </c>
      <c r="E1058" s="58">
        <f t="shared" si="184"/>
        <v>2015</v>
      </c>
      <c r="F1058" s="263" t="s">
        <v>4208</v>
      </c>
      <c r="G1058" s="58" t="s">
        <v>667</v>
      </c>
      <c r="J1058" s="263"/>
      <c r="L1058" s="1175">
        <f t="shared" ca="1" si="187"/>
        <v>2.0874999999999999</v>
      </c>
      <c r="Q1058" s="263" t="s">
        <v>4111</v>
      </c>
    </row>
    <row r="1059" spans="1:17" ht="12.75" customHeight="1">
      <c r="A1059" s="277" t="s">
        <v>4093</v>
      </c>
      <c r="B1059" s="277" t="s">
        <v>3344</v>
      </c>
      <c r="D1059" s="58" t="str">
        <f t="shared" si="186"/>
        <v>Latvia</v>
      </c>
      <c r="E1059" s="58">
        <f t="shared" si="184"/>
        <v>2015</v>
      </c>
      <c r="F1059" s="263" t="s">
        <v>4209</v>
      </c>
      <c r="G1059" s="58" t="s">
        <v>677</v>
      </c>
      <c r="J1059" s="263"/>
      <c r="L1059" s="1175">
        <f t="shared" ca="1" si="187"/>
        <v>2.0874999999999999</v>
      </c>
      <c r="Q1059" s="263" t="s">
        <v>4111</v>
      </c>
    </row>
    <row r="1060" spans="1:17" ht="12.75" customHeight="1">
      <c r="A1060" s="277" t="s">
        <v>4093</v>
      </c>
      <c r="B1060" s="277" t="s">
        <v>4107</v>
      </c>
      <c r="D1060" s="58" t="str">
        <f t="shared" si="186"/>
        <v>Latvia</v>
      </c>
      <c r="E1060" s="58">
        <f t="shared" si="184"/>
        <v>2015</v>
      </c>
      <c r="F1060" s="263" t="s">
        <v>4210</v>
      </c>
      <c r="G1060" s="58" t="s">
        <v>782</v>
      </c>
      <c r="J1060" s="263"/>
      <c r="L1060" s="1175">
        <f t="shared" ca="1" si="187"/>
        <v>2.0874999999999999</v>
      </c>
      <c r="Q1060" s="263" t="s">
        <v>4111</v>
      </c>
    </row>
    <row r="1061" spans="1:17" ht="12.75" customHeight="1">
      <c r="A1061" s="277" t="s">
        <v>4093</v>
      </c>
      <c r="B1061" s="277" t="s">
        <v>3346</v>
      </c>
      <c r="D1061" s="58" t="str">
        <f t="shared" si="186"/>
        <v>Latvia</v>
      </c>
      <c r="E1061" s="58">
        <f t="shared" si="184"/>
        <v>2015</v>
      </c>
      <c r="F1061" s="263" t="s">
        <v>4211</v>
      </c>
      <c r="G1061" s="58" t="s">
        <v>690</v>
      </c>
      <c r="J1061" s="263"/>
      <c r="L1061" s="1175">
        <f t="shared" ca="1" si="187"/>
        <v>2.4005281161855612</v>
      </c>
      <c r="Q1061" s="263" t="s">
        <v>4111</v>
      </c>
    </row>
    <row r="1062" spans="1:17" ht="12.75" customHeight="1">
      <c r="A1062" s="277" t="s">
        <v>4093</v>
      </c>
      <c r="B1062" s="277" t="s">
        <v>603</v>
      </c>
      <c r="D1062" s="58" t="str">
        <f t="shared" ref="D1062:D1084" si="188">H$2</f>
        <v>Latvia</v>
      </c>
      <c r="E1062" s="58">
        <f t="shared" si="184"/>
        <v>2015</v>
      </c>
      <c r="F1062" s="263" t="s">
        <v>4113</v>
      </c>
      <c r="G1062" s="263" t="s">
        <v>756</v>
      </c>
      <c r="J1062" s="263"/>
      <c r="L1062" s="1175">
        <f t="shared" ref="L1062:L1084" ca="1" si="189">IF(ISNUMBER(INDIRECT("'"&amp;A1062&amp;"'!"&amp;B1062)),INDIRECT("'"&amp;A1062&amp;"'!"&amp;B1062),"…")</f>
        <v>20.206035400000001</v>
      </c>
      <c r="Q1062" s="263" t="s">
        <v>4112</v>
      </c>
    </row>
    <row r="1063" spans="1:17" ht="12.75" customHeight="1">
      <c r="A1063" s="277" t="s">
        <v>4093</v>
      </c>
      <c r="B1063" s="277" t="s">
        <v>786</v>
      </c>
      <c r="D1063" s="58" t="str">
        <f t="shared" si="188"/>
        <v>Latvia</v>
      </c>
      <c r="E1063" s="58">
        <f t="shared" si="184"/>
        <v>2015</v>
      </c>
      <c r="F1063" s="263" t="s">
        <v>4114</v>
      </c>
      <c r="G1063" s="263" t="s">
        <v>756</v>
      </c>
      <c r="J1063" s="263"/>
      <c r="L1063" s="1175">
        <f t="shared" ca="1" si="189"/>
        <v>20.206035400000001</v>
      </c>
      <c r="Q1063" s="263" t="s">
        <v>4112</v>
      </c>
    </row>
    <row r="1064" spans="1:17" ht="12.75" customHeight="1">
      <c r="A1064" s="277" t="s">
        <v>4093</v>
      </c>
      <c r="B1064" s="277" t="s">
        <v>608</v>
      </c>
      <c r="D1064" s="58" t="str">
        <f t="shared" si="188"/>
        <v>Latvia</v>
      </c>
      <c r="E1064" s="58">
        <f t="shared" si="184"/>
        <v>2015</v>
      </c>
      <c r="F1064" s="263" t="s">
        <v>4115</v>
      </c>
      <c r="G1064" s="58" t="s">
        <v>756</v>
      </c>
      <c r="J1064" s="263"/>
      <c r="L1064" s="1175">
        <f t="shared" ca="1" si="189"/>
        <v>20.206035400000001</v>
      </c>
      <c r="Q1064" s="263" t="s">
        <v>4112</v>
      </c>
    </row>
    <row r="1065" spans="1:17" ht="12.75" customHeight="1">
      <c r="A1065" s="277" t="s">
        <v>4093</v>
      </c>
      <c r="B1065" s="277" t="s">
        <v>621</v>
      </c>
      <c r="D1065" s="58" t="str">
        <f t="shared" si="188"/>
        <v>Latvia</v>
      </c>
      <c r="E1065" s="58">
        <f t="shared" si="184"/>
        <v>2015</v>
      </c>
      <c r="F1065" s="263" t="s">
        <v>4116</v>
      </c>
      <c r="G1065" s="263" t="s">
        <v>756</v>
      </c>
      <c r="J1065" s="263"/>
      <c r="L1065" s="1175">
        <f t="shared" ca="1" si="189"/>
        <v>20.206035400000001</v>
      </c>
      <c r="Q1065" s="263" t="s">
        <v>4112</v>
      </c>
    </row>
    <row r="1066" spans="1:17" ht="12.75" customHeight="1">
      <c r="A1066" s="277" t="s">
        <v>4093</v>
      </c>
      <c r="B1066" s="277" t="s">
        <v>633</v>
      </c>
      <c r="D1066" s="58" t="str">
        <f t="shared" si="188"/>
        <v>Latvia</v>
      </c>
      <c r="E1066" s="58">
        <f t="shared" si="184"/>
        <v>2015</v>
      </c>
      <c r="F1066" s="263" t="s">
        <v>4117</v>
      </c>
      <c r="G1066" s="284" t="s">
        <v>756</v>
      </c>
      <c r="J1066" s="263"/>
      <c r="L1066" s="1175">
        <f t="shared" ca="1" si="189"/>
        <v>20.206035400000001</v>
      </c>
      <c r="Q1066" s="263" t="s">
        <v>4112</v>
      </c>
    </row>
    <row r="1067" spans="1:17" ht="12.75" customHeight="1">
      <c r="A1067" s="277" t="s">
        <v>4093</v>
      </c>
      <c r="B1067" s="277" t="s">
        <v>651</v>
      </c>
      <c r="D1067" s="58" t="str">
        <f t="shared" si="188"/>
        <v>Latvia</v>
      </c>
      <c r="E1067" s="58">
        <f t="shared" si="184"/>
        <v>2015</v>
      </c>
      <c r="F1067" s="263" t="s">
        <v>4118</v>
      </c>
      <c r="G1067" s="58" t="s">
        <v>610</v>
      </c>
      <c r="J1067" s="263"/>
      <c r="L1067" s="1175">
        <f t="shared" ca="1" si="189"/>
        <v>20.206035400000001</v>
      </c>
      <c r="Q1067" s="263" t="s">
        <v>4112</v>
      </c>
    </row>
    <row r="1068" spans="1:17" ht="12.75" customHeight="1">
      <c r="A1068" s="277" t="s">
        <v>4093</v>
      </c>
      <c r="B1068" s="277" t="s">
        <v>797</v>
      </c>
      <c r="D1068" s="58" t="str">
        <f t="shared" si="188"/>
        <v>Latvia</v>
      </c>
      <c r="E1068" s="58">
        <f t="shared" si="184"/>
        <v>2015</v>
      </c>
      <c r="F1068" s="263" t="s">
        <v>4119</v>
      </c>
      <c r="G1068" s="58" t="s">
        <v>623</v>
      </c>
      <c r="J1068" s="263"/>
      <c r="L1068" s="1175">
        <f t="shared" ca="1" si="189"/>
        <v>20.206035400000001</v>
      </c>
      <c r="Q1068" s="263" t="s">
        <v>4112</v>
      </c>
    </row>
    <row r="1069" spans="1:17" ht="12.75" customHeight="1">
      <c r="A1069" s="277" t="s">
        <v>4093</v>
      </c>
      <c r="B1069" s="277" t="s">
        <v>665</v>
      </c>
      <c r="D1069" s="58" t="str">
        <f t="shared" si="188"/>
        <v>Latvia</v>
      </c>
      <c r="E1069" s="58">
        <f t="shared" si="184"/>
        <v>2015</v>
      </c>
      <c r="F1069" s="263" t="s">
        <v>4120</v>
      </c>
      <c r="G1069" s="58" t="s">
        <v>635</v>
      </c>
      <c r="J1069" s="263"/>
      <c r="L1069" s="1175">
        <f t="shared" ca="1" si="189"/>
        <v>19.844895649999998</v>
      </c>
      <c r="Q1069" s="263" t="s">
        <v>4112</v>
      </c>
    </row>
    <row r="1070" spans="1:17" ht="12.75" customHeight="1">
      <c r="A1070" s="277" t="s">
        <v>4093</v>
      </c>
      <c r="B1070" s="277" t="s">
        <v>675</v>
      </c>
      <c r="D1070" s="58" t="str">
        <f t="shared" si="188"/>
        <v>Latvia</v>
      </c>
      <c r="E1070" s="58">
        <f t="shared" si="184"/>
        <v>2015</v>
      </c>
      <c r="F1070" s="263" t="s">
        <v>4121</v>
      </c>
      <c r="G1070" s="58" t="s">
        <v>775</v>
      </c>
      <c r="J1070" s="263"/>
      <c r="L1070" s="1175">
        <f t="shared" ca="1" si="189"/>
        <v>20.206035400000001</v>
      </c>
      <c r="Q1070" s="263" t="s">
        <v>4112</v>
      </c>
    </row>
    <row r="1071" spans="1:17" ht="12.75" customHeight="1">
      <c r="A1071" s="277" t="s">
        <v>4093</v>
      </c>
      <c r="B1071" s="277" t="s">
        <v>2283</v>
      </c>
      <c r="D1071" s="58" t="str">
        <f t="shared" si="188"/>
        <v>Latvia</v>
      </c>
      <c r="E1071" s="58">
        <f t="shared" si="184"/>
        <v>2015</v>
      </c>
      <c r="F1071" s="263" t="s">
        <v>4122</v>
      </c>
      <c r="G1071" s="58" t="s">
        <v>648</v>
      </c>
      <c r="J1071" s="263"/>
      <c r="L1071" s="1175">
        <f t="shared" ca="1" si="189"/>
        <v>13.89</v>
      </c>
      <c r="Q1071" s="263" t="s">
        <v>4112</v>
      </c>
    </row>
    <row r="1072" spans="1:17" ht="12.75" customHeight="1">
      <c r="A1072" s="277" t="s">
        <v>4093</v>
      </c>
      <c r="B1072" s="277" t="s">
        <v>688</v>
      </c>
      <c r="D1072" s="58" t="str">
        <f t="shared" si="188"/>
        <v>Latvia</v>
      </c>
      <c r="E1072" s="58">
        <f t="shared" si="184"/>
        <v>2015</v>
      </c>
      <c r="F1072" s="263" t="s">
        <v>4123</v>
      </c>
      <c r="G1072" s="58" t="s">
        <v>653</v>
      </c>
      <c r="J1072" s="263"/>
      <c r="L1072" s="1175">
        <f t="shared" ca="1" si="189"/>
        <v>36.9</v>
      </c>
      <c r="Q1072" s="263" t="s">
        <v>4112</v>
      </c>
    </row>
    <row r="1073" spans="1:17" ht="12.75" customHeight="1">
      <c r="A1073" s="277" t="s">
        <v>4093</v>
      </c>
      <c r="B1073" s="277" t="s">
        <v>801</v>
      </c>
      <c r="D1073" s="58" t="str">
        <f t="shared" si="188"/>
        <v>Latvia</v>
      </c>
      <c r="E1073" s="58">
        <f t="shared" si="184"/>
        <v>2015</v>
      </c>
      <c r="F1073" s="263" t="s">
        <v>4124</v>
      </c>
      <c r="G1073" s="58" t="s">
        <v>859</v>
      </c>
      <c r="J1073" s="263"/>
      <c r="L1073" s="1175">
        <f t="shared" ca="1" si="189"/>
        <v>13.89</v>
      </c>
      <c r="Q1073" s="263" t="s">
        <v>4112</v>
      </c>
    </row>
    <row r="1074" spans="1:17" ht="12.75" customHeight="1">
      <c r="A1074" s="277" t="s">
        <v>4093</v>
      </c>
      <c r="B1074" s="277" t="s">
        <v>808</v>
      </c>
      <c r="D1074" s="58" t="str">
        <f t="shared" si="188"/>
        <v>Latvia</v>
      </c>
      <c r="E1074" s="58">
        <f t="shared" si="184"/>
        <v>2015</v>
      </c>
      <c r="F1074" s="263" t="s">
        <v>4125</v>
      </c>
      <c r="G1074" s="58" t="s">
        <v>703</v>
      </c>
      <c r="J1074" s="263"/>
      <c r="L1074" s="1175">
        <f t="shared" ca="1" si="189"/>
        <v>30</v>
      </c>
      <c r="Q1074" s="263" t="s">
        <v>4112</v>
      </c>
    </row>
    <row r="1075" spans="1:17" ht="12.75" customHeight="1">
      <c r="A1075" s="277" t="s">
        <v>4093</v>
      </c>
      <c r="B1075" s="277" t="s">
        <v>2129</v>
      </c>
      <c r="D1075" s="58" t="str">
        <f t="shared" si="188"/>
        <v>Latvia</v>
      </c>
      <c r="E1075" s="58">
        <f t="shared" si="184"/>
        <v>2015</v>
      </c>
      <c r="F1075" s="263" t="s">
        <v>4126</v>
      </c>
      <c r="G1075" s="58" t="s">
        <v>710</v>
      </c>
      <c r="J1075" s="263"/>
      <c r="L1075" s="1175">
        <f t="shared" ca="1" si="189"/>
        <v>20.3669431</v>
      </c>
      <c r="Q1075" s="263" t="s">
        <v>4112</v>
      </c>
    </row>
    <row r="1076" spans="1:17" ht="12.75" customHeight="1">
      <c r="A1076" s="277" t="s">
        <v>4093</v>
      </c>
      <c r="B1076" s="277" t="s">
        <v>2130</v>
      </c>
      <c r="D1076" s="58" t="str">
        <f t="shared" si="188"/>
        <v>Latvia</v>
      </c>
      <c r="E1076" s="58">
        <f t="shared" si="184"/>
        <v>2015</v>
      </c>
      <c r="F1076" s="263" t="s">
        <v>4127</v>
      </c>
      <c r="G1076" s="263" t="s">
        <v>3276</v>
      </c>
      <c r="J1076" s="263"/>
      <c r="L1076" s="1175">
        <f t="shared" ca="1" si="189"/>
        <v>22.7</v>
      </c>
      <c r="Q1076" s="263" t="s">
        <v>4112</v>
      </c>
    </row>
    <row r="1077" spans="1:17" ht="12.75" customHeight="1">
      <c r="A1077" s="277" t="s">
        <v>4093</v>
      </c>
      <c r="B1077" s="277" t="s">
        <v>2286</v>
      </c>
      <c r="D1077" s="58" t="str">
        <f t="shared" si="188"/>
        <v>Latvia</v>
      </c>
      <c r="E1077" s="58">
        <f t="shared" si="184"/>
        <v>2015</v>
      </c>
      <c r="F1077" s="263" t="s">
        <v>4128</v>
      </c>
      <c r="G1077" s="58" t="s">
        <v>1272</v>
      </c>
      <c r="J1077" s="263"/>
      <c r="L1077" s="1175">
        <f t="shared" ca="1" si="189"/>
        <v>20.3669431</v>
      </c>
      <c r="Q1077" s="263" t="s">
        <v>4112</v>
      </c>
    </row>
    <row r="1078" spans="1:17">
      <c r="A1078" s="277" t="s">
        <v>4093</v>
      </c>
      <c r="B1078" s="277" t="s">
        <v>3179</v>
      </c>
      <c r="D1078" s="58" t="str">
        <f t="shared" si="188"/>
        <v>Latvia</v>
      </c>
      <c r="E1078" s="58">
        <f t="shared" si="184"/>
        <v>2015</v>
      </c>
      <c r="F1078" s="263" t="s">
        <v>4129</v>
      </c>
      <c r="G1078" s="58" t="s">
        <v>1111</v>
      </c>
      <c r="J1078" s="263"/>
      <c r="L1078" s="1175">
        <f t="shared" ca="1" si="189"/>
        <v>36.9</v>
      </c>
      <c r="Q1078" s="263" t="s">
        <v>4112</v>
      </c>
    </row>
    <row r="1079" spans="1:17" ht="12.75" customHeight="1">
      <c r="A1079" s="277" t="s">
        <v>4093</v>
      </c>
      <c r="B1079" s="277" t="s">
        <v>2284</v>
      </c>
      <c r="D1079" s="58" t="str">
        <f t="shared" si="188"/>
        <v>Latvia</v>
      </c>
      <c r="E1079" s="58">
        <f t="shared" si="184"/>
        <v>2015</v>
      </c>
      <c r="F1079" s="263" t="s">
        <v>4130</v>
      </c>
      <c r="G1079" s="58" t="s">
        <v>735</v>
      </c>
      <c r="J1079" s="263"/>
      <c r="L1079" s="1175">
        <f t="shared" ca="1" si="189"/>
        <v>23.4</v>
      </c>
      <c r="Q1079" s="263" t="s">
        <v>4112</v>
      </c>
    </row>
    <row r="1080" spans="1:17" ht="12.75" customHeight="1">
      <c r="A1080" s="277" t="s">
        <v>4093</v>
      </c>
      <c r="B1080" s="277" t="s">
        <v>4108</v>
      </c>
      <c r="D1080" s="58" t="str">
        <f t="shared" si="188"/>
        <v>Latvia</v>
      </c>
      <c r="E1080" s="58">
        <f t="shared" ref="E1080:E1153" si="190">$H$3</f>
        <v>2015</v>
      </c>
      <c r="F1080" s="263" t="s">
        <v>4131</v>
      </c>
      <c r="G1080" s="58" t="s">
        <v>746</v>
      </c>
      <c r="J1080" s="263"/>
      <c r="L1080" s="1175">
        <f t="shared" ca="1" si="189"/>
        <v>37.799999999999997</v>
      </c>
      <c r="Q1080" s="263" t="s">
        <v>4112</v>
      </c>
    </row>
    <row r="1081" spans="1:17" ht="12.75" customHeight="1">
      <c r="A1081" s="277" t="s">
        <v>4093</v>
      </c>
      <c r="B1081" s="277" t="s">
        <v>3386</v>
      </c>
      <c r="D1081" s="58" t="str">
        <f t="shared" si="188"/>
        <v>Latvia</v>
      </c>
      <c r="E1081" s="58">
        <f t="shared" si="190"/>
        <v>2015</v>
      </c>
      <c r="F1081" s="263" t="s">
        <v>4132</v>
      </c>
      <c r="G1081" s="58" t="s">
        <v>667</v>
      </c>
      <c r="J1081" s="263"/>
      <c r="L1081" s="1175">
        <f t="shared" ca="1" si="189"/>
        <v>20.206035400000001</v>
      </c>
      <c r="Q1081" s="263" t="s">
        <v>4112</v>
      </c>
    </row>
    <row r="1082" spans="1:17" ht="12.75" customHeight="1">
      <c r="A1082" s="277" t="s">
        <v>4093</v>
      </c>
      <c r="B1082" s="277" t="s">
        <v>4109</v>
      </c>
      <c r="D1082" s="58" t="str">
        <f t="shared" si="188"/>
        <v>Latvia</v>
      </c>
      <c r="E1082" s="58">
        <f t="shared" si="190"/>
        <v>2015</v>
      </c>
      <c r="F1082" s="263" t="s">
        <v>4133</v>
      </c>
      <c r="G1082" s="58" t="s">
        <v>677</v>
      </c>
      <c r="J1082" s="263"/>
      <c r="L1082" s="1175">
        <f t="shared" ca="1" si="189"/>
        <v>20.206035400000001</v>
      </c>
      <c r="Q1082" s="263" t="s">
        <v>4112</v>
      </c>
    </row>
    <row r="1083" spans="1:17" ht="12.75" customHeight="1">
      <c r="A1083" s="277" t="s">
        <v>4093</v>
      </c>
      <c r="B1083" s="277" t="s">
        <v>4110</v>
      </c>
      <c r="D1083" s="58" t="str">
        <f t="shared" si="188"/>
        <v>Latvia</v>
      </c>
      <c r="E1083" s="58">
        <f t="shared" si="190"/>
        <v>2015</v>
      </c>
      <c r="F1083" s="263" t="s">
        <v>4134</v>
      </c>
      <c r="G1083" s="58" t="s">
        <v>782</v>
      </c>
      <c r="J1083" s="263"/>
      <c r="L1083" s="1175">
        <f t="shared" ca="1" si="189"/>
        <v>20.206035400000001</v>
      </c>
      <c r="Q1083" s="263" t="s">
        <v>4112</v>
      </c>
    </row>
    <row r="1084" spans="1:17" ht="12.75" customHeight="1">
      <c r="A1084" s="277" t="s">
        <v>4093</v>
      </c>
      <c r="B1084" s="277" t="s">
        <v>3388</v>
      </c>
      <c r="D1084" s="58" t="str">
        <f t="shared" si="188"/>
        <v>Latvia</v>
      </c>
      <c r="E1084" s="58">
        <f t="shared" si="190"/>
        <v>2015</v>
      </c>
      <c r="F1084" s="263" t="s">
        <v>4135</v>
      </c>
      <c r="G1084" s="58" t="s">
        <v>690</v>
      </c>
      <c r="J1084" s="263"/>
      <c r="L1084" s="1175">
        <f t="shared" ca="1" si="189"/>
        <v>20.21</v>
      </c>
      <c r="Q1084" s="263" t="s">
        <v>4112</v>
      </c>
    </row>
    <row r="1085" spans="1:17" ht="12.75" customHeight="1">
      <c r="A1085" s="277" t="s">
        <v>4093</v>
      </c>
      <c r="B1085" s="277" t="s">
        <v>4160</v>
      </c>
      <c r="D1085" s="58" t="str">
        <f t="shared" ref="D1085:D1130" si="191">H$2</f>
        <v>Latvia</v>
      </c>
      <c r="E1085" s="58">
        <f t="shared" si="190"/>
        <v>2015</v>
      </c>
      <c r="F1085" s="263" t="s">
        <v>4137</v>
      </c>
      <c r="G1085" s="263" t="s">
        <v>756</v>
      </c>
      <c r="J1085" s="263"/>
      <c r="L1085" s="1175">
        <f t="shared" ref="L1085:L1130" ca="1" si="192">IF(ISNUMBER(INDIRECT("'"&amp;A1085&amp;"'!"&amp;B1085)),INDIRECT("'"&amp;A1085&amp;"'!"&amp;B1085),"…")</f>
        <v>14.581873807999999</v>
      </c>
      <c r="Q1085" s="263" t="s">
        <v>4136</v>
      </c>
    </row>
    <row r="1086" spans="1:17" ht="12.75" customHeight="1">
      <c r="A1086" s="277" t="s">
        <v>4093</v>
      </c>
      <c r="B1086" s="277" t="s">
        <v>4161</v>
      </c>
      <c r="D1086" s="58" t="str">
        <f t="shared" si="191"/>
        <v>Latvia</v>
      </c>
      <c r="E1086" s="58">
        <f t="shared" si="190"/>
        <v>2015</v>
      </c>
      <c r="F1086" s="263" t="s">
        <v>4138</v>
      </c>
      <c r="G1086" s="263" t="s">
        <v>756</v>
      </c>
      <c r="J1086" s="263"/>
      <c r="L1086" s="1175">
        <f t="shared" ca="1" si="192"/>
        <v>14.581873807999999</v>
      </c>
      <c r="Q1086" s="263" t="s">
        <v>4136</v>
      </c>
    </row>
    <row r="1087" spans="1:17" ht="12.75" customHeight="1">
      <c r="A1087" s="277" t="s">
        <v>4093</v>
      </c>
      <c r="B1087" s="277" t="s">
        <v>4162</v>
      </c>
      <c r="D1087" s="58" t="str">
        <f t="shared" si="191"/>
        <v>Latvia</v>
      </c>
      <c r="E1087" s="58">
        <f t="shared" si="190"/>
        <v>2015</v>
      </c>
      <c r="F1087" s="263" t="s">
        <v>4139</v>
      </c>
      <c r="G1087" s="58" t="s">
        <v>756</v>
      </c>
      <c r="J1087" s="263"/>
      <c r="L1087" s="1175">
        <f t="shared" ca="1" si="192"/>
        <v>14.581873807999999</v>
      </c>
      <c r="Q1087" s="263" t="s">
        <v>4136</v>
      </c>
    </row>
    <row r="1088" spans="1:17" ht="12.75" customHeight="1">
      <c r="A1088" s="277" t="s">
        <v>4093</v>
      </c>
      <c r="B1088" s="277" t="s">
        <v>1703</v>
      </c>
      <c r="D1088" s="58" t="str">
        <f t="shared" si="191"/>
        <v>Latvia</v>
      </c>
      <c r="E1088" s="58">
        <f t="shared" si="190"/>
        <v>2015</v>
      </c>
      <c r="F1088" s="263" t="s">
        <v>4140</v>
      </c>
      <c r="G1088" s="263" t="s">
        <v>756</v>
      </c>
      <c r="J1088" s="263"/>
      <c r="L1088" s="1175">
        <f t="shared" ca="1" si="192"/>
        <v>14.581873807999999</v>
      </c>
      <c r="Q1088" s="263" t="s">
        <v>4136</v>
      </c>
    </row>
    <row r="1089" spans="1:17" ht="12.75" customHeight="1">
      <c r="A1089" s="277" t="s">
        <v>4093</v>
      </c>
      <c r="B1089" s="277" t="s">
        <v>1704</v>
      </c>
      <c r="D1089" s="58" t="str">
        <f t="shared" si="191"/>
        <v>Latvia</v>
      </c>
      <c r="E1089" s="58">
        <f t="shared" si="190"/>
        <v>2015</v>
      </c>
      <c r="F1089" s="263" t="s">
        <v>4141</v>
      </c>
      <c r="G1089" s="284" t="s">
        <v>756</v>
      </c>
      <c r="J1089" s="263"/>
      <c r="L1089" s="1175">
        <f t="shared" ca="1" si="192"/>
        <v>14.581873807999999</v>
      </c>
      <c r="Q1089" s="263" t="s">
        <v>4136</v>
      </c>
    </row>
    <row r="1090" spans="1:17" ht="12.75" customHeight="1">
      <c r="A1090" s="277" t="s">
        <v>4093</v>
      </c>
      <c r="B1090" s="277" t="s">
        <v>1706</v>
      </c>
      <c r="D1090" s="58" t="str">
        <f t="shared" si="191"/>
        <v>Latvia</v>
      </c>
      <c r="E1090" s="58">
        <f t="shared" si="190"/>
        <v>2015</v>
      </c>
      <c r="F1090" s="263" t="s">
        <v>4142</v>
      </c>
      <c r="G1090" s="58" t="s">
        <v>610</v>
      </c>
      <c r="J1090" s="263"/>
      <c r="L1090" s="1175">
        <f t="shared" ca="1" si="192"/>
        <v>14.581873807999999</v>
      </c>
      <c r="Q1090" s="263" t="s">
        <v>4136</v>
      </c>
    </row>
    <row r="1091" spans="1:17" ht="12.75" customHeight="1">
      <c r="A1091" s="277" t="s">
        <v>4093</v>
      </c>
      <c r="B1091" s="277" t="s">
        <v>1941</v>
      </c>
      <c r="D1091" s="58" t="str">
        <f t="shared" si="191"/>
        <v>Latvia</v>
      </c>
      <c r="E1091" s="58">
        <f t="shared" si="190"/>
        <v>2015</v>
      </c>
      <c r="F1091" s="263" t="s">
        <v>4143</v>
      </c>
      <c r="G1091" s="58" t="s">
        <v>623</v>
      </c>
      <c r="J1091" s="263"/>
      <c r="L1091" s="1175">
        <f t="shared" ca="1" si="192"/>
        <v>14.581873807999999</v>
      </c>
      <c r="Q1091" s="263" t="s">
        <v>4136</v>
      </c>
    </row>
    <row r="1092" spans="1:17" ht="12.75" customHeight="1">
      <c r="A1092" s="277" t="s">
        <v>4093</v>
      </c>
      <c r="B1092" s="277" t="s">
        <v>4163</v>
      </c>
      <c r="D1092" s="58" t="str">
        <f t="shared" si="191"/>
        <v>Latvia</v>
      </c>
      <c r="E1092" s="58">
        <f t="shared" si="190"/>
        <v>2015</v>
      </c>
      <c r="F1092" s="263" t="s">
        <v>4144</v>
      </c>
      <c r="G1092" s="58" t="s">
        <v>635</v>
      </c>
      <c r="J1092" s="263"/>
      <c r="L1092" s="1175">
        <f t="shared" ca="1" si="192"/>
        <v>8.0154762549999994</v>
      </c>
      <c r="Q1092" s="263" t="s">
        <v>4136</v>
      </c>
    </row>
    <row r="1093" spans="1:17" ht="12.75" customHeight="1">
      <c r="A1093" s="277" t="s">
        <v>4093</v>
      </c>
      <c r="B1093" s="277" t="s">
        <v>2400</v>
      </c>
      <c r="D1093" s="58" t="str">
        <f t="shared" si="191"/>
        <v>Latvia</v>
      </c>
      <c r="E1093" s="58">
        <f t="shared" si="190"/>
        <v>2015</v>
      </c>
      <c r="F1093" s="263" t="s">
        <v>4145</v>
      </c>
      <c r="G1093" s="58" t="s">
        <v>775</v>
      </c>
      <c r="J1093" s="263"/>
      <c r="L1093" s="1175">
        <f t="shared" ca="1" si="192"/>
        <v>14.581873807999999</v>
      </c>
      <c r="Q1093" s="263" t="s">
        <v>4136</v>
      </c>
    </row>
    <row r="1094" spans="1:17" ht="12.75" customHeight="1">
      <c r="A1094" s="277" t="s">
        <v>4093</v>
      </c>
      <c r="B1094" s="277" t="s">
        <v>1707</v>
      </c>
      <c r="D1094" s="58" t="str">
        <f t="shared" si="191"/>
        <v>Latvia</v>
      </c>
      <c r="E1094" s="58">
        <f t="shared" si="190"/>
        <v>2015</v>
      </c>
      <c r="F1094" s="263" t="s">
        <v>4146</v>
      </c>
      <c r="G1094" s="58" t="s">
        <v>648</v>
      </c>
      <c r="J1094" s="263"/>
      <c r="L1094" s="1175">
        <f t="shared" ca="1" si="192"/>
        <v>12.46</v>
      </c>
      <c r="Q1094" s="263" t="s">
        <v>4136</v>
      </c>
    </row>
    <row r="1095" spans="1:17" ht="12.75" customHeight="1">
      <c r="A1095" s="277" t="s">
        <v>4093</v>
      </c>
      <c r="B1095" s="277" t="s">
        <v>1708</v>
      </c>
      <c r="D1095" s="58" t="str">
        <f t="shared" si="191"/>
        <v>Latvia</v>
      </c>
      <c r="E1095" s="58">
        <f t="shared" si="190"/>
        <v>2015</v>
      </c>
      <c r="F1095" s="263" t="s">
        <v>4147</v>
      </c>
      <c r="G1095" s="58" t="s">
        <v>653</v>
      </c>
      <c r="J1095" s="263"/>
      <c r="L1095" s="1175" t="str">
        <f t="shared" ca="1" si="192"/>
        <v>…</v>
      </c>
      <c r="Q1095" s="263" t="s">
        <v>4136</v>
      </c>
    </row>
    <row r="1096" spans="1:17" ht="12.75" customHeight="1">
      <c r="A1096" s="277" t="s">
        <v>4093</v>
      </c>
      <c r="B1096" s="277" t="s">
        <v>2437</v>
      </c>
      <c r="D1096" s="58" t="str">
        <f t="shared" si="191"/>
        <v>Latvia</v>
      </c>
      <c r="E1096" s="58">
        <f t="shared" si="190"/>
        <v>2015</v>
      </c>
      <c r="F1096" s="263" t="s">
        <v>4148</v>
      </c>
      <c r="G1096" s="58" t="s">
        <v>859</v>
      </c>
      <c r="J1096" s="263"/>
      <c r="L1096" s="1175">
        <f t="shared" ca="1" si="192"/>
        <v>12.46</v>
      </c>
      <c r="Q1096" s="263" t="s">
        <v>4136</v>
      </c>
    </row>
    <row r="1097" spans="1:17" ht="12.75" customHeight="1">
      <c r="A1097" s="277" t="s">
        <v>4093</v>
      </c>
      <c r="B1097" s="277" t="s">
        <v>1942</v>
      </c>
      <c r="D1097" s="58" t="str">
        <f t="shared" si="191"/>
        <v>Latvia</v>
      </c>
      <c r="E1097" s="58">
        <f t="shared" si="190"/>
        <v>2015</v>
      </c>
      <c r="F1097" s="263" t="s">
        <v>4149</v>
      </c>
      <c r="G1097" s="58" t="s">
        <v>703</v>
      </c>
      <c r="J1097" s="263"/>
      <c r="L1097" s="1175" t="str">
        <f t="shared" ca="1" si="192"/>
        <v>…</v>
      </c>
      <c r="Q1097" s="263" t="s">
        <v>4136</v>
      </c>
    </row>
    <row r="1098" spans="1:17" ht="12.75" customHeight="1">
      <c r="A1098" s="277" t="s">
        <v>4093</v>
      </c>
      <c r="B1098" s="277" t="s">
        <v>1709</v>
      </c>
      <c r="D1098" s="58" t="str">
        <f t="shared" si="191"/>
        <v>Latvia</v>
      </c>
      <c r="E1098" s="58">
        <f t="shared" si="190"/>
        <v>2015</v>
      </c>
      <c r="F1098" s="263" t="s">
        <v>4150</v>
      </c>
      <c r="G1098" s="58" t="s">
        <v>710</v>
      </c>
      <c r="J1098" s="263"/>
      <c r="L1098" s="1175">
        <f t="shared" ca="1" si="192"/>
        <v>17.3</v>
      </c>
      <c r="Q1098" s="263" t="s">
        <v>4136</v>
      </c>
    </row>
    <row r="1099" spans="1:17" ht="12.75" customHeight="1">
      <c r="A1099" s="277" t="s">
        <v>4093</v>
      </c>
      <c r="B1099" s="277" t="s">
        <v>4164</v>
      </c>
      <c r="D1099" s="58" t="str">
        <f t="shared" si="191"/>
        <v>Latvia</v>
      </c>
      <c r="E1099" s="58">
        <f t="shared" si="190"/>
        <v>2015</v>
      </c>
      <c r="F1099" s="263" t="s">
        <v>4151</v>
      </c>
      <c r="G1099" s="263" t="s">
        <v>3276</v>
      </c>
      <c r="J1099" s="263"/>
      <c r="L1099" s="1175">
        <f t="shared" ca="1" si="192"/>
        <v>20.399999999999999</v>
      </c>
      <c r="Q1099" s="263" t="s">
        <v>4136</v>
      </c>
    </row>
    <row r="1100" spans="1:17" ht="12.75" customHeight="1">
      <c r="A1100" s="277" t="s">
        <v>4093</v>
      </c>
      <c r="B1100" s="277" t="s">
        <v>1710</v>
      </c>
      <c r="D1100" s="58" t="str">
        <f t="shared" si="191"/>
        <v>Latvia</v>
      </c>
      <c r="E1100" s="58">
        <f t="shared" si="190"/>
        <v>2015</v>
      </c>
      <c r="F1100" s="263" t="s">
        <v>4152</v>
      </c>
      <c r="G1100" s="58" t="s">
        <v>1272</v>
      </c>
      <c r="J1100" s="263"/>
      <c r="L1100" s="1175">
        <f t="shared" ca="1" si="192"/>
        <v>17.3</v>
      </c>
      <c r="Q1100" s="263" t="s">
        <v>4136</v>
      </c>
    </row>
    <row r="1101" spans="1:17">
      <c r="A1101" s="277" t="s">
        <v>4093</v>
      </c>
      <c r="B1101" s="277" t="s">
        <v>1943</v>
      </c>
      <c r="D1101" s="58" t="str">
        <f t="shared" si="191"/>
        <v>Latvia</v>
      </c>
      <c r="E1101" s="58">
        <f t="shared" si="190"/>
        <v>2015</v>
      </c>
      <c r="F1101" s="263" t="s">
        <v>4153</v>
      </c>
      <c r="G1101" s="58" t="s">
        <v>1111</v>
      </c>
      <c r="J1101" s="263"/>
      <c r="L1101" s="1175" t="str">
        <f t="shared" ca="1" si="192"/>
        <v>…</v>
      </c>
      <c r="Q1101" s="263" t="s">
        <v>4136</v>
      </c>
    </row>
    <row r="1102" spans="1:17" ht="12.75" customHeight="1">
      <c r="A1102" s="277" t="s">
        <v>4093</v>
      </c>
      <c r="B1102" s="277" t="s">
        <v>1711</v>
      </c>
      <c r="D1102" s="58" t="str">
        <f t="shared" si="191"/>
        <v>Latvia</v>
      </c>
      <c r="E1102" s="58">
        <f t="shared" si="190"/>
        <v>2015</v>
      </c>
      <c r="F1102" s="263" t="s">
        <v>4154</v>
      </c>
      <c r="G1102" s="58" t="s">
        <v>735</v>
      </c>
      <c r="J1102" s="263"/>
      <c r="L1102" s="1175">
        <f t="shared" ca="1" si="192"/>
        <v>18.8</v>
      </c>
      <c r="Q1102" s="263" t="s">
        <v>4136</v>
      </c>
    </row>
    <row r="1103" spans="1:17" ht="12.75" customHeight="1">
      <c r="A1103" s="277" t="s">
        <v>4093</v>
      </c>
      <c r="B1103" s="277" t="s">
        <v>3519</v>
      </c>
      <c r="D1103" s="58" t="str">
        <f t="shared" si="191"/>
        <v>Latvia</v>
      </c>
      <c r="E1103" s="58">
        <f t="shared" si="190"/>
        <v>2015</v>
      </c>
      <c r="F1103" s="263" t="s">
        <v>4155</v>
      </c>
      <c r="G1103" s="58" t="s">
        <v>746</v>
      </c>
      <c r="J1103" s="263"/>
      <c r="L1103" s="1175">
        <f t="shared" ca="1" si="192"/>
        <v>18.8</v>
      </c>
      <c r="Q1103" s="263" t="s">
        <v>4136</v>
      </c>
    </row>
    <row r="1104" spans="1:17" ht="12.75" customHeight="1">
      <c r="A1104" s="277" t="s">
        <v>4093</v>
      </c>
      <c r="B1104" s="277" t="s">
        <v>3520</v>
      </c>
      <c r="D1104" s="58" t="str">
        <f t="shared" si="191"/>
        <v>Latvia</v>
      </c>
      <c r="E1104" s="58">
        <f t="shared" si="190"/>
        <v>2015</v>
      </c>
      <c r="F1104" s="263" t="s">
        <v>4156</v>
      </c>
      <c r="G1104" s="58" t="s">
        <v>667</v>
      </c>
      <c r="J1104" s="263"/>
      <c r="L1104" s="1175">
        <f t="shared" ca="1" si="192"/>
        <v>16.7</v>
      </c>
      <c r="Q1104" s="263" t="s">
        <v>4136</v>
      </c>
    </row>
    <row r="1105" spans="1:17" ht="12.75" customHeight="1">
      <c r="A1105" s="277" t="s">
        <v>4093</v>
      </c>
      <c r="B1105" s="277" t="s">
        <v>3521</v>
      </c>
      <c r="D1105" s="58" t="str">
        <f t="shared" si="191"/>
        <v>Latvia</v>
      </c>
      <c r="E1105" s="58">
        <f t="shared" si="190"/>
        <v>2015</v>
      </c>
      <c r="F1105" s="263" t="s">
        <v>4157</v>
      </c>
      <c r="G1105" s="58" t="s">
        <v>677</v>
      </c>
      <c r="J1105" s="263"/>
      <c r="L1105" s="1175">
        <f t="shared" ca="1" si="192"/>
        <v>16.7</v>
      </c>
      <c r="Q1105" s="263" t="s">
        <v>4136</v>
      </c>
    </row>
    <row r="1106" spans="1:17" ht="12.75" customHeight="1">
      <c r="A1106" s="277" t="s">
        <v>4093</v>
      </c>
      <c r="B1106" s="277" t="s">
        <v>4165</v>
      </c>
      <c r="D1106" s="58" t="str">
        <f t="shared" si="191"/>
        <v>Latvia</v>
      </c>
      <c r="E1106" s="58">
        <f t="shared" si="190"/>
        <v>2015</v>
      </c>
      <c r="F1106" s="263" t="s">
        <v>4158</v>
      </c>
      <c r="G1106" s="58" t="s">
        <v>782</v>
      </c>
      <c r="J1106" s="263"/>
      <c r="L1106" s="1175">
        <f t="shared" ca="1" si="192"/>
        <v>16.7</v>
      </c>
      <c r="Q1106" s="263" t="s">
        <v>4136</v>
      </c>
    </row>
    <row r="1107" spans="1:17" ht="12.75" customHeight="1">
      <c r="A1107" s="277" t="s">
        <v>4093</v>
      </c>
      <c r="B1107" s="277" t="s">
        <v>3523</v>
      </c>
      <c r="D1107" s="58" t="str">
        <f t="shared" si="191"/>
        <v>Latvia</v>
      </c>
      <c r="E1107" s="58">
        <f t="shared" si="190"/>
        <v>2015</v>
      </c>
      <c r="F1107" s="263" t="s">
        <v>4159</v>
      </c>
      <c r="G1107" s="58" t="s">
        <v>690</v>
      </c>
      <c r="J1107" s="263"/>
      <c r="L1107" s="1175">
        <f t="shared" ca="1" si="192"/>
        <v>14.581873807999999</v>
      </c>
      <c r="Q1107" s="263" t="s">
        <v>4136</v>
      </c>
    </row>
    <row r="1108" spans="1:17" ht="12.75" customHeight="1">
      <c r="A1108" s="277" t="s">
        <v>4093</v>
      </c>
      <c r="B1108" s="277" t="s">
        <v>884</v>
      </c>
      <c r="D1108" s="58" t="str">
        <f t="shared" si="191"/>
        <v>Latvia</v>
      </c>
      <c r="E1108" s="58">
        <f t="shared" si="190"/>
        <v>2015</v>
      </c>
      <c r="F1108" s="263" t="s">
        <v>4221</v>
      </c>
      <c r="G1108" s="263" t="s">
        <v>756</v>
      </c>
      <c r="J1108" s="263"/>
      <c r="L1108" s="1175" t="str">
        <f t="shared" ca="1" si="192"/>
        <v>…</v>
      </c>
      <c r="Q1108" s="263" t="s">
        <v>2672</v>
      </c>
    </row>
    <row r="1109" spans="1:17" ht="12.75" customHeight="1">
      <c r="A1109" s="277" t="s">
        <v>4093</v>
      </c>
      <c r="B1109" s="277" t="s">
        <v>887</v>
      </c>
      <c r="D1109" s="58" t="str">
        <f t="shared" si="191"/>
        <v>Latvia</v>
      </c>
      <c r="E1109" s="58">
        <f t="shared" si="190"/>
        <v>2015</v>
      </c>
      <c r="F1109" s="263" t="s">
        <v>4222</v>
      </c>
      <c r="G1109" s="263" t="s">
        <v>756</v>
      </c>
      <c r="J1109" s="263"/>
      <c r="L1109" s="1175" t="str">
        <f t="shared" ca="1" si="192"/>
        <v>…</v>
      </c>
      <c r="Q1109" s="263" t="s">
        <v>2672</v>
      </c>
    </row>
    <row r="1110" spans="1:17" ht="12.75" customHeight="1">
      <c r="A1110" s="277" t="s">
        <v>4093</v>
      </c>
      <c r="B1110" s="277" t="s">
        <v>617</v>
      </c>
      <c r="D1110" s="58" t="str">
        <f t="shared" si="191"/>
        <v>Latvia</v>
      </c>
      <c r="E1110" s="58">
        <f t="shared" si="190"/>
        <v>2015</v>
      </c>
      <c r="F1110" s="263" t="s">
        <v>4223</v>
      </c>
      <c r="G1110" s="58" t="s">
        <v>756</v>
      </c>
      <c r="J1110" s="263"/>
      <c r="L1110" s="1175" t="str">
        <f t="shared" ca="1" si="192"/>
        <v>…</v>
      </c>
      <c r="Q1110" s="263" t="s">
        <v>2672</v>
      </c>
    </row>
    <row r="1111" spans="1:17" ht="12.75" customHeight="1">
      <c r="A1111" s="277" t="s">
        <v>4093</v>
      </c>
      <c r="B1111" s="277" t="s">
        <v>629</v>
      </c>
      <c r="D1111" s="58" t="str">
        <f t="shared" si="191"/>
        <v>Latvia</v>
      </c>
      <c r="E1111" s="58">
        <f t="shared" si="190"/>
        <v>2015</v>
      </c>
      <c r="F1111" s="263" t="s">
        <v>4224</v>
      </c>
      <c r="G1111" s="263" t="s">
        <v>756</v>
      </c>
      <c r="J1111" s="263"/>
      <c r="L1111" s="1175" t="str">
        <f t="shared" ca="1" si="192"/>
        <v>…</v>
      </c>
      <c r="Q1111" s="263" t="s">
        <v>2672</v>
      </c>
    </row>
    <row r="1112" spans="1:17" ht="12.75" customHeight="1">
      <c r="A1112" s="277" t="s">
        <v>4093</v>
      </c>
      <c r="B1112" s="277" t="s">
        <v>641</v>
      </c>
      <c r="D1112" s="58" t="str">
        <f t="shared" si="191"/>
        <v>Latvia</v>
      </c>
      <c r="E1112" s="58">
        <f t="shared" si="190"/>
        <v>2015</v>
      </c>
      <c r="F1112" s="263" t="s">
        <v>4225</v>
      </c>
      <c r="G1112" s="284" t="s">
        <v>756</v>
      </c>
      <c r="J1112" s="263"/>
      <c r="L1112" s="1175" t="str">
        <f t="shared" ca="1" si="192"/>
        <v>…</v>
      </c>
      <c r="Q1112" s="263" t="s">
        <v>2672</v>
      </c>
    </row>
    <row r="1113" spans="1:17" ht="12.75" customHeight="1">
      <c r="A1113" s="277" t="s">
        <v>4093</v>
      </c>
      <c r="B1113" s="277" t="s">
        <v>660</v>
      </c>
      <c r="D1113" s="58" t="str">
        <f t="shared" si="191"/>
        <v>Latvia</v>
      </c>
      <c r="E1113" s="58">
        <f t="shared" si="190"/>
        <v>2015</v>
      </c>
      <c r="F1113" s="263" t="s">
        <v>4226</v>
      </c>
      <c r="G1113" s="58" t="s">
        <v>610</v>
      </c>
      <c r="J1113" s="263"/>
      <c r="L1113" s="1175" t="str">
        <f t="shared" ca="1" si="192"/>
        <v>…</v>
      </c>
      <c r="Q1113" s="263" t="s">
        <v>2672</v>
      </c>
    </row>
    <row r="1114" spans="1:17" ht="12.75" customHeight="1">
      <c r="A1114" s="277" t="s">
        <v>4093</v>
      </c>
      <c r="B1114" s="277" t="s">
        <v>1864</v>
      </c>
      <c r="D1114" s="58" t="str">
        <f t="shared" si="191"/>
        <v>Latvia</v>
      </c>
      <c r="E1114" s="58">
        <f t="shared" si="190"/>
        <v>2015</v>
      </c>
      <c r="F1114" s="263" t="s">
        <v>4227</v>
      </c>
      <c r="G1114" s="58" t="s">
        <v>623</v>
      </c>
      <c r="J1114" s="263"/>
      <c r="L1114" s="1175" t="str">
        <f t="shared" ca="1" si="192"/>
        <v>…</v>
      </c>
      <c r="Q1114" s="263" t="s">
        <v>2672</v>
      </c>
    </row>
    <row r="1115" spans="1:17" ht="12.75" customHeight="1">
      <c r="A1115" s="277" t="s">
        <v>4093</v>
      </c>
      <c r="B1115" s="277" t="s">
        <v>671</v>
      </c>
      <c r="D1115" s="58" t="str">
        <f t="shared" si="191"/>
        <v>Latvia</v>
      </c>
      <c r="E1115" s="58">
        <f t="shared" si="190"/>
        <v>2015</v>
      </c>
      <c r="F1115" s="263" t="s">
        <v>4228</v>
      </c>
      <c r="G1115" s="58" t="s">
        <v>635</v>
      </c>
      <c r="J1115" s="263"/>
      <c r="L1115" s="1175" t="str">
        <f t="shared" ca="1" si="192"/>
        <v>…</v>
      </c>
      <c r="Q1115" s="263" t="s">
        <v>2672</v>
      </c>
    </row>
    <row r="1116" spans="1:17" ht="12.75" customHeight="1">
      <c r="A1116" s="277" t="s">
        <v>4093</v>
      </c>
      <c r="B1116" s="277" t="s">
        <v>683</v>
      </c>
      <c r="D1116" s="58" t="str">
        <f t="shared" si="191"/>
        <v>Latvia</v>
      </c>
      <c r="E1116" s="58">
        <f t="shared" si="190"/>
        <v>2015</v>
      </c>
      <c r="F1116" s="263" t="s">
        <v>4229</v>
      </c>
      <c r="G1116" s="58" t="s">
        <v>775</v>
      </c>
      <c r="J1116" s="263"/>
      <c r="L1116" s="1175" t="str">
        <f t="shared" ca="1" si="192"/>
        <v>…</v>
      </c>
      <c r="Q1116" s="263" t="s">
        <v>2672</v>
      </c>
    </row>
    <row r="1117" spans="1:17" ht="12.75" customHeight="1">
      <c r="A1117" s="277" t="s">
        <v>4093</v>
      </c>
      <c r="B1117" s="277" t="s">
        <v>1865</v>
      </c>
      <c r="D1117" s="58" t="str">
        <f t="shared" si="191"/>
        <v>Latvia</v>
      </c>
      <c r="E1117" s="58">
        <f t="shared" si="190"/>
        <v>2015</v>
      </c>
      <c r="F1117" s="263" t="s">
        <v>4230</v>
      </c>
      <c r="G1117" s="58" t="s">
        <v>648</v>
      </c>
      <c r="J1117" s="263"/>
      <c r="L1117" s="1175">
        <f t="shared" ca="1" si="192"/>
        <v>0.2</v>
      </c>
      <c r="Q1117" s="263" t="s">
        <v>2672</v>
      </c>
    </row>
    <row r="1118" spans="1:17" ht="12.75" customHeight="1">
      <c r="A1118" s="277" t="s">
        <v>4093</v>
      </c>
      <c r="B1118" s="277" t="s">
        <v>697</v>
      </c>
      <c r="D1118" s="58" t="str">
        <f t="shared" si="191"/>
        <v>Latvia</v>
      </c>
      <c r="E1118" s="58">
        <f t="shared" si="190"/>
        <v>2015</v>
      </c>
      <c r="F1118" s="263" t="s">
        <v>4231</v>
      </c>
      <c r="G1118" s="58" t="s">
        <v>653</v>
      </c>
      <c r="J1118" s="263"/>
      <c r="L1118" s="1175" t="str">
        <f t="shared" ca="1" si="192"/>
        <v>…</v>
      </c>
      <c r="Q1118" s="263" t="s">
        <v>2672</v>
      </c>
    </row>
    <row r="1119" spans="1:17" ht="12.75" customHeight="1">
      <c r="A1119" s="277" t="s">
        <v>4093</v>
      </c>
      <c r="B1119" s="277" t="s">
        <v>907</v>
      </c>
      <c r="D1119" s="58" t="str">
        <f t="shared" si="191"/>
        <v>Latvia</v>
      </c>
      <c r="E1119" s="58">
        <f t="shared" si="190"/>
        <v>2015</v>
      </c>
      <c r="F1119" s="263" t="s">
        <v>4232</v>
      </c>
      <c r="G1119" s="58" t="s">
        <v>859</v>
      </c>
      <c r="J1119" s="263"/>
      <c r="L1119" s="1175">
        <f t="shared" ca="1" si="192"/>
        <v>0.2</v>
      </c>
      <c r="Q1119" s="263" t="s">
        <v>2672</v>
      </c>
    </row>
    <row r="1120" spans="1:17" ht="12.75" customHeight="1">
      <c r="A1120" s="277" t="s">
        <v>4093</v>
      </c>
      <c r="B1120" s="277" t="s">
        <v>1867</v>
      </c>
      <c r="D1120" s="58" t="str">
        <f t="shared" si="191"/>
        <v>Latvia</v>
      </c>
      <c r="E1120" s="58">
        <f t="shared" si="190"/>
        <v>2015</v>
      </c>
      <c r="F1120" s="263" t="s">
        <v>4233</v>
      </c>
      <c r="G1120" s="58" t="s">
        <v>703</v>
      </c>
      <c r="J1120" s="263"/>
      <c r="L1120" s="1175">
        <f t="shared" ca="1" si="192"/>
        <v>0.06</v>
      </c>
      <c r="Q1120" s="263" t="s">
        <v>2672</v>
      </c>
    </row>
    <row r="1121" spans="1:17" ht="12.75" customHeight="1">
      <c r="A1121" s="277" t="s">
        <v>4093</v>
      </c>
      <c r="B1121" s="277" t="s">
        <v>911</v>
      </c>
      <c r="D1121" s="58" t="str">
        <f t="shared" si="191"/>
        <v>Latvia</v>
      </c>
      <c r="E1121" s="58">
        <f t="shared" si="190"/>
        <v>2015</v>
      </c>
      <c r="F1121" s="263" t="s">
        <v>4234</v>
      </c>
      <c r="G1121" s="58" t="s">
        <v>710</v>
      </c>
      <c r="J1121" s="263"/>
      <c r="L1121" s="1175">
        <f t="shared" ca="1" si="192"/>
        <v>0.08</v>
      </c>
      <c r="Q1121" s="263" t="s">
        <v>2672</v>
      </c>
    </row>
    <row r="1122" spans="1:17" ht="12.75" customHeight="1">
      <c r="A1122" s="277" t="s">
        <v>4093</v>
      </c>
      <c r="B1122" s="277" t="s">
        <v>915</v>
      </c>
      <c r="D1122" s="58" t="str">
        <f t="shared" si="191"/>
        <v>Latvia</v>
      </c>
      <c r="E1122" s="58">
        <f t="shared" si="190"/>
        <v>2015</v>
      </c>
      <c r="F1122" s="263" t="s">
        <v>4235</v>
      </c>
      <c r="G1122" s="263" t="s">
        <v>3276</v>
      </c>
      <c r="J1122" s="263"/>
      <c r="L1122" s="1175">
        <f t="shared" ca="1" si="192"/>
        <v>0.03</v>
      </c>
      <c r="Q1122" s="263" t="s">
        <v>2672</v>
      </c>
    </row>
    <row r="1123" spans="1:17" ht="12.75" customHeight="1">
      <c r="A1123" s="277" t="s">
        <v>4093</v>
      </c>
      <c r="B1123" s="277" t="s">
        <v>918</v>
      </c>
      <c r="D1123" s="58" t="str">
        <f t="shared" si="191"/>
        <v>Latvia</v>
      </c>
      <c r="E1123" s="58">
        <f t="shared" si="190"/>
        <v>2015</v>
      </c>
      <c r="F1123" s="263" t="s">
        <v>4236</v>
      </c>
      <c r="G1123" s="58" t="s">
        <v>1272</v>
      </c>
      <c r="J1123" s="263"/>
      <c r="L1123" s="1175">
        <f t="shared" ca="1" si="192"/>
        <v>0.08</v>
      </c>
      <c r="Q1123" s="263" t="s">
        <v>2672</v>
      </c>
    </row>
    <row r="1124" spans="1:17">
      <c r="A1124" s="277" t="s">
        <v>4093</v>
      </c>
      <c r="B1124" s="277" t="s">
        <v>1868</v>
      </c>
      <c r="D1124" s="58" t="str">
        <f t="shared" si="191"/>
        <v>Latvia</v>
      </c>
      <c r="E1124" s="58">
        <f t="shared" si="190"/>
        <v>2015</v>
      </c>
      <c r="F1124" s="263" t="s">
        <v>4237</v>
      </c>
      <c r="G1124" s="58" t="s">
        <v>1111</v>
      </c>
      <c r="J1124" s="263"/>
      <c r="L1124" s="1175" t="str">
        <f t="shared" ca="1" si="192"/>
        <v>…</v>
      </c>
      <c r="Q1124" s="263" t="s">
        <v>2672</v>
      </c>
    </row>
    <row r="1125" spans="1:17" ht="12.75" customHeight="1">
      <c r="A1125" s="277" t="s">
        <v>4093</v>
      </c>
      <c r="B1125" s="277" t="s">
        <v>922</v>
      </c>
      <c r="D1125" s="58" t="str">
        <f t="shared" si="191"/>
        <v>Latvia</v>
      </c>
      <c r="E1125" s="58">
        <f t="shared" si="190"/>
        <v>2015</v>
      </c>
      <c r="F1125" s="263" t="s">
        <v>4238</v>
      </c>
      <c r="G1125" s="58" t="s">
        <v>735</v>
      </c>
      <c r="J1125" s="263"/>
      <c r="L1125" s="1175" t="str">
        <f t="shared" ca="1" si="192"/>
        <v>…</v>
      </c>
      <c r="Q1125" s="263" t="s">
        <v>2672</v>
      </c>
    </row>
    <row r="1126" spans="1:17" ht="12.75" customHeight="1">
      <c r="A1126" s="277" t="s">
        <v>4093</v>
      </c>
      <c r="B1126" s="277" t="s">
        <v>4244</v>
      </c>
      <c r="D1126" s="58" t="str">
        <f t="shared" si="191"/>
        <v>Latvia</v>
      </c>
      <c r="E1126" s="58">
        <f t="shared" si="190"/>
        <v>2015</v>
      </c>
      <c r="F1126" s="263" t="s">
        <v>4239</v>
      </c>
      <c r="G1126" s="58" t="s">
        <v>746</v>
      </c>
      <c r="J1126" s="263"/>
      <c r="L1126" s="1175" t="str">
        <f t="shared" ca="1" si="192"/>
        <v>…</v>
      </c>
      <c r="Q1126" s="263" t="s">
        <v>2672</v>
      </c>
    </row>
    <row r="1127" spans="1:17" ht="12.75" customHeight="1">
      <c r="A1127" s="277" t="s">
        <v>4093</v>
      </c>
      <c r="B1127" s="277" t="s">
        <v>3403</v>
      </c>
      <c r="D1127" s="58" t="str">
        <f t="shared" si="191"/>
        <v>Latvia</v>
      </c>
      <c r="E1127" s="58">
        <f t="shared" si="190"/>
        <v>2015</v>
      </c>
      <c r="F1127" s="263" t="s">
        <v>4240</v>
      </c>
      <c r="G1127" s="58" t="s">
        <v>667</v>
      </c>
      <c r="J1127" s="263"/>
      <c r="L1127" s="1175">
        <f t="shared" ca="1" si="192"/>
        <v>0.2</v>
      </c>
      <c r="Q1127" s="263" t="s">
        <v>2672</v>
      </c>
    </row>
    <row r="1128" spans="1:17" ht="12.75" customHeight="1">
      <c r="A1128" s="277" t="s">
        <v>4093</v>
      </c>
      <c r="B1128" s="277" t="s">
        <v>4245</v>
      </c>
      <c r="D1128" s="58" t="str">
        <f t="shared" si="191"/>
        <v>Latvia</v>
      </c>
      <c r="E1128" s="58">
        <f t="shared" si="190"/>
        <v>2015</v>
      </c>
      <c r="F1128" s="263" t="s">
        <v>4241</v>
      </c>
      <c r="G1128" s="58" t="s">
        <v>677</v>
      </c>
      <c r="J1128" s="263"/>
      <c r="L1128" s="1175">
        <f t="shared" ca="1" si="192"/>
        <v>0.2</v>
      </c>
      <c r="Q1128" s="263" t="s">
        <v>2672</v>
      </c>
    </row>
    <row r="1129" spans="1:17" ht="12.75" customHeight="1">
      <c r="A1129" s="277" t="s">
        <v>4093</v>
      </c>
      <c r="B1129" s="277" t="s">
        <v>4246</v>
      </c>
      <c r="D1129" s="58" t="str">
        <f t="shared" si="191"/>
        <v>Latvia</v>
      </c>
      <c r="E1129" s="58">
        <f t="shared" si="190"/>
        <v>2015</v>
      </c>
      <c r="F1129" s="263" t="s">
        <v>4242</v>
      </c>
      <c r="G1129" s="58" t="s">
        <v>782</v>
      </c>
      <c r="J1129" s="263"/>
      <c r="L1129" s="1175">
        <f t="shared" ca="1" si="192"/>
        <v>0.2</v>
      </c>
      <c r="Q1129" s="263" t="s">
        <v>2672</v>
      </c>
    </row>
    <row r="1130" spans="1:17" ht="12.75" customHeight="1">
      <c r="A1130" s="277" t="s">
        <v>4093</v>
      </c>
      <c r="B1130" s="277" t="s">
        <v>3405</v>
      </c>
      <c r="D1130" s="58" t="str">
        <f t="shared" si="191"/>
        <v>Latvia</v>
      </c>
      <c r="E1130" s="58">
        <f t="shared" si="190"/>
        <v>2015</v>
      </c>
      <c r="F1130" s="263" t="s">
        <v>4243</v>
      </c>
      <c r="G1130" s="58" t="s">
        <v>690</v>
      </c>
      <c r="J1130" s="263"/>
      <c r="L1130" s="1175" t="str">
        <f t="shared" ca="1" si="192"/>
        <v>…</v>
      </c>
      <c r="Q1130" s="263" t="s">
        <v>2672</v>
      </c>
    </row>
    <row r="1131" spans="1:17" ht="12.75" customHeight="1">
      <c r="A1131" s="277" t="s">
        <v>4093</v>
      </c>
      <c r="B1131" s="277" t="s">
        <v>4212</v>
      </c>
      <c r="D1131" s="58" t="str">
        <f t="shared" ref="D1131:D1153" si="193">H$2</f>
        <v>Latvia</v>
      </c>
      <c r="E1131" s="58">
        <f t="shared" si="190"/>
        <v>2015</v>
      </c>
      <c r="F1131" s="263" t="s">
        <v>4166</v>
      </c>
      <c r="G1131" s="263" t="s">
        <v>756</v>
      </c>
      <c r="J1131" s="263"/>
      <c r="L1131" s="1175" t="str">
        <f t="shared" ref="L1131:L1153" ca="1" si="194">IF(ISNUMBER(INDIRECT("'"&amp;A1131&amp;"'!"&amp;B1131)),INDIRECT("'"&amp;A1131&amp;"'!"&amp;B1131),"…")</f>
        <v>…</v>
      </c>
      <c r="Q1131" s="263" t="s">
        <v>2285</v>
      </c>
    </row>
    <row r="1132" spans="1:17" ht="12.75" customHeight="1">
      <c r="A1132" s="277" t="s">
        <v>4093</v>
      </c>
      <c r="B1132" s="277" t="s">
        <v>4213</v>
      </c>
      <c r="D1132" s="58" t="str">
        <f t="shared" si="193"/>
        <v>Latvia</v>
      </c>
      <c r="E1132" s="58">
        <f t="shared" si="190"/>
        <v>2015</v>
      </c>
      <c r="F1132" s="263" t="s">
        <v>4167</v>
      </c>
      <c r="G1132" s="263" t="s">
        <v>756</v>
      </c>
      <c r="J1132" s="263"/>
      <c r="L1132" s="1175" t="str">
        <f t="shared" ca="1" si="194"/>
        <v>…</v>
      </c>
      <c r="Q1132" s="263" t="s">
        <v>2285</v>
      </c>
    </row>
    <row r="1133" spans="1:17" ht="12.75" customHeight="1">
      <c r="A1133" s="277" t="s">
        <v>4093</v>
      </c>
      <c r="B1133" s="277" t="s">
        <v>4214</v>
      </c>
      <c r="D1133" s="58" t="str">
        <f t="shared" si="193"/>
        <v>Latvia</v>
      </c>
      <c r="E1133" s="58">
        <f t="shared" si="190"/>
        <v>2015</v>
      </c>
      <c r="F1133" s="263" t="s">
        <v>4168</v>
      </c>
      <c r="G1133" s="58" t="s">
        <v>756</v>
      </c>
      <c r="J1133" s="263"/>
      <c r="L1133" s="1175" t="str">
        <f t="shared" ca="1" si="194"/>
        <v>…</v>
      </c>
      <c r="Q1133" s="263" t="s">
        <v>2285</v>
      </c>
    </row>
    <row r="1134" spans="1:17" ht="12.75" customHeight="1">
      <c r="A1134" s="277" t="s">
        <v>4093</v>
      </c>
      <c r="B1134" s="277" t="s">
        <v>80</v>
      </c>
      <c r="D1134" s="58" t="str">
        <f t="shared" si="193"/>
        <v>Latvia</v>
      </c>
      <c r="E1134" s="58">
        <f t="shared" si="190"/>
        <v>2015</v>
      </c>
      <c r="F1134" s="263" t="s">
        <v>4169</v>
      </c>
      <c r="G1134" s="263" t="s">
        <v>756</v>
      </c>
      <c r="J1134" s="263"/>
      <c r="L1134" s="1175" t="str">
        <f t="shared" ca="1" si="194"/>
        <v>…</v>
      </c>
      <c r="Q1134" s="263" t="s">
        <v>2285</v>
      </c>
    </row>
    <row r="1135" spans="1:17" ht="12.75" customHeight="1">
      <c r="A1135" s="277" t="s">
        <v>4093</v>
      </c>
      <c r="B1135" s="277" t="s">
        <v>84</v>
      </c>
      <c r="D1135" s="58" t="str">
        <f t="shared" si="193"/>
        <v>Latvia</v>
      </c>
      <c r="E1135" s="58">
        <f t="shared" si="190"/>
        <v>2015</v>
      </c>
      <c r="F1135" s="263" t="s">
        <v>4170</v>
      </c>
      <c r="G1135" s="284" t="s">
        <v>756</v>
      </c>
      <c r="J1135" s="263"/>
      <c r="L1135" s="1175" t="str">
        <f t="shared" ca="1" si="194"/>
        <v>…</v>
      </c>
      <c r="Q1135" s="263" t="s">
        <v>2285</v>
      </c>
    </row>
    <row r="1136" spans="1:17" ht="12.75" customHeight="1">
      <c r="A1136" s="277" t="s">
        <v>4093</v>
      </c>
      <c r="B1136" s="277" t="s">
        <v>92</v>
      </c>
      <c r="D1136" s="58" t="str">
        <f t="shared" si="193"/>
        <v>Latvia</v>
      </c>
      <c r="E1136" s="58">
        <f t="shared" si="190"/>
        <v>2015</v>
      </c>
      <c r="F1136" s="263" t="s">
        <v>4171</v>
      </c>
      <c r="G1136" s="58" t="s">
        <v>610</v>
      </c>
      <c r="J1136" s="263"/>
      <c r="L1136" s="1175" t="str">
        <f t="shared" ca="1" si="194"/>
        <v>…</v>
      </c>
      <c r="Q1136" s="263" t="s">
        <v>2285</v>
      </c>
    </row>
    <row r="1137" spans="1:17" ht="12.75" customHeight="1">
      <c r="A1137" s="277" t="s">
        <v>4093</v>
      </c>
      <c r="B1137" s="277" t="s">
        <v>1829</v>
      </c>
      <c r="D1137" s="58" t="str">
        <f t="shared" si="193"/>
        <v>Latvia</v>
      </c>
      <c r="E1137" s="58">
        <f t="shared" si="190"/>
        <v>2015</v>
      </c>
      <c r="F1137" s="263" t="s">
        <v>4172</v>
      </c>
      <c r="G1137" s="58" t="s">
        <v>623</v>
      </c>
      <c r="J1137" s="263"/>
      <c r="L1137" s="1175" t="str">
        <f t="shared" ca="1" si="194"/>
        <v>…</v>
      </c>
      <c r="Q1137" s="263" t="s">
        <v>2285</v>
      </c>
    </row>
    <row r="1138" spans="1:17" ht="12.75" customHeight="1">
      <c r="A1138" s="277" t="s">
        <v>4093</v>
      </c>
      <c r="B1138" s="277" t="s">
        <v>4215</v>
      </c>
      <c r="D1138" s="58" t="str">
        <f t="shared" si="193"/>
        <v>Latvia</v>
      </c>
      <c r="E1138" s="58">
        <f t="shared" si="190"/>
        <v>2015</v>
      </c>
      <c r="F1138" s="263" t="s">
        <v>4173</v>
      </c>
      <c r="G1138" s="58" t="s">
        <v>635</v>
      </c>
      <c r="J1138" s="263"/>
      <c r="L1138" s="1175">
        <f t="shared" ca="1" si="194"/>
        <v>0.06</v>
      </c>
      <c r="Q1138" s="284" t="s">
        <v>2294</v>
      </c>
    </row>
    <row r="1139" spans="1:17" ht="12.75" customHeight="1">
      <c r="A1139" s="277" t="s">
        <v>4093</v>
      </c>
      <c r="B1139" s="277" t="s">
        <v>97</v>
      </c>
      <c r="D1139" s="58" t="str">
        <f t="shared" si="193"/>
        <v>Latvia</v>
      </c>
      <c r="E1139" s="58">
        <f t="shared" si="190"/>
        <v>2015</v>
      </c>
      <c r="F1139" s="263" t="s">
        <v>4174</v>
      </c>
      <c r="G1139" s="58" t="s">
        <v>775</v>
      </c>
      <c r="J1139" s="263"/>
      <c r="L1139" s="1175" t="str">
        <f t="shared" ca="1" si="194"/>
        <v>…</v>
      </c>
      <c r="Q1139" s="263" t="s">
        <v>2285</v>
      </c>
    </row>
    <row r="1140" spans="1:17" ht="12.75" customHeight="1">
      <c r="A1140" s="277" t="s">
        <v>4093</v>
      </c>
      <c r="B1140" s="277" t="s">
        <v>101</v>
      </c>
      <c r="D1140" s="58" t="str">
        <f t="shared" si="193"/>
        <v>Latvia</v>
      </c>
      <c r="E1140" s="58">
        <f t="shared" si="190"/>
        <v>2015</v>
      </c>
      <c r="F1140" s="263" t="s">
        <v>4175</v>
      </c>
      <c r="G1140" s="58" t="s">
        <v>648</v>
      </c>
      <c r="J1140" s="263"/>
      <c r="L1140" s="1175">
        <f t="shared" ca="1" si="194"/>
        <v>0.65</v>
      </c>
      <c r="Q1140" s="284" t="s">
        <v>2293</v>
      </c>
    </row>
    <row r="1141" spans="1:17" ht="12.75" customHeight="1">
      <c r="A1141" s="277" t="s">
        <v>4093</v>
      </c>
      <c r="B1141" s="277" t="s">
        <v>105</v>
      </c>
      <c r="D1141" s="58" t="str">
        <f t="shared" si="193"/>
        <v>Latvia</v>
      </c>
      <c r="E1141" s="58">
        <f t="shared" si="190"/>
        <v>2015</v>
      </c>
      <c r="F1141" s="263" t="s">
        <v>4176</v>
      </c>
      <c r="G1141" s="58" t="s">
        <v>653</v>
      </c>
      <c r="J1141" s="263"/>
      <c r="L1141" s="1175" t="str">
        <f t="shared" ca="1" si="194"/>
        <v>…</v>
      </c>
      <c r="Q1141" s="263" t="s">
        <v>2285</v>
      </c>
    </row>
    <row r="1142" spans="1:17" ht="12.75" customHeight="1">
      <c r="A1142" s="277" t="s">
        <v>4093</v>
      </c>
      <c r="B1142" s="277" t="s">
        <v>3268</v>
      </c>
      <c r="D1142" s="58" t="str">
        <f t="shared" si="193"/>
        <v>Latvia</v>
      </c>
      <c r="E1142" s="58">
        <f t="shared" si="190"/>
        <v>2015</v>
      </c>
      <c r="F1142" s="263" t="s">
        <v>4177</v>
      </c>
      <c r="G1142" s="58" t="s">
        <v>859</v>
      </c>
      <c r="J1142" s="263"/>
      <c r="L1142" s="1175">
        <f t="shared" ca="1" si="194"/>
        <v>0.65</v>
      </c>
      <c r="Q1142" s="263" t="s">
        <v>2285</v>
      </c>
    </row>
    <row r="1143" spans="1:17" ht="12.75" customHeight="1">
      <c r="A1143" s="277" t="s">
        <v>4093</v>
      </c>
      <c r="B1143" s="277" t="s">
        <v>1830</v>
      </c>
      <c r="D1143" s="58" t="str">
        <f t="shared" si="193"/>
        <v>Latvia</v>
      </c>
      <c r="E1143" s="58">
        <f t="shared" si="190"/>
        <v>2015</v>
      </c>
      <c r="F1143" s="263" t="s">
        <v>4178</v>
      </c>
      <c r="G1143" s="58" t="s">
        <v>703</v>
      </c>
      <c r="J1143" s="263"/>
      <c r="L1143" s="1175">
        <f t="shared" ca="1" si="194"/>
        <v>6</v>
      </c>
      <c r="Q1143" s="263" t="s">
        <v>2285</v>
      </c>
    </row>
    <row r="1144" spans="1:17" ht="12.75" customHeight="1">
      <c r="A1144" s="277" t="s">
        <v>4093</v>
      </c>
      <c r="B1144" s="277" t="s">
        <v>115</v>
      </c>
      <c r="D1144" s="58" t="str">
        <f t="shared" si="193"/>
        <v>Latvia</v>
      </c>
      <c r="E1144" s="58">
        <f t="shared" si="190"/>
        <v>2015</v>
      </c>
      <c r="F1144" s="263" t="s">
        <v>4179</v>
      </c>
      <c r="G1144" s="58" t="s">
        <v>710</v>
      </c>
      <c r="J1144" s="263"/>
      <c r="L1144" s="1175">
        <f t="shared" ca="1" si="194"/>
        <v>2.3460000000000001</v>
      </c>
      <c r="Q1144" s="263" t="s">
        <v>2285</v>
      </c>
    </row>
    <row r="1145" spans="1:17" ht="12.75" customHeight="1">
      <c r="A1145" s="277" t="s">
        <v>4093</v>
      </c>
      <c r="B1145" s="277" t="s">
        <v>4216</v>
      </c>
      <c r="D1145" s="58" t="str">
        <f t="shared" si="193"/>
        <v>Latvia</v>
      </c>
      <c r="E1145" s="58">
        <f t="shared" si="190"/>
        <v>2015</v>
      </c>
      <c r="F1145" s="263" t="s">
        <v>4180</v>
      </c>
      <c r="G1145" s="263" t="s">
        <v>3276</v>
      </c>
      <c r="J1145" s="263"/>
      <c r="L1145" s="1175">
        <f t="shared" ca="1" si="194"/>
        <v>2.6968174190871816</v>
      </c>
      <c r="Q1145" s="263" t="s">
        <v>2285</v>
      </c>
    </row>
    <row r="1146" spans="1:17" ht="12.75" customHeight="1">
      <c r="A1146" s="277" t="s">
        <v>4093</v>
      </c>
      <c r="B1146" s="277" t="s">
        <v>121</v>
      </c>
      <c r="D1146" s="58" t="str">
        <f t="shared" si="193"/>
        <v>Latvia</v>
      </c>
      <c r="E1146" s="58">
        <f t="shared" si="190"/>
        <v>2015</v>
      </c>
      <c r="F1146" s="263" t="s">
        <v>4181</v>
      </c>
      <c r="G1146" s="58" t="s">
        <v>1272</v>
      </c>
      <c r="J1146" s="263"/>
      <c r="L1146" s="1175">
        <f t="shared" ca="1" si="194"/>
        <v>2.29</v>
      </c>
      <c r="Q1146" s="263" t="s">
        <v>2285</v>
      </c>
    </row>
    <row r="1147" spans="1:17">
      <c r="A1147" s="277" t="s">
        <v>4093</v>
      </c>
      <c r="B1147" s="277" t="s">
        <v>1831</v>
      </c>
      <c r="D1147" s="58" t="str">
        <f t="shared" si="193"/>
        <v>Latvia</v>
      </c>
      <c r="E1147" s="58">
        <f t="shared" si="190"/>
        <v>2015</v>
      </c>
      <c r="F1147" s="263" t="s">
        <v>4182</v>
      </c>
      <c r="G1147" s="58" t="s">
        <v>1111</v>
      </c>
      <c r="J1147" s="263"/>
      <c r="L1147" s="1175">
        <f t="shared" ca="1" si="194"/>
        <v>7.38</v>
      </c>
      <c r="Q1147" s="263" t="s">
        <v>2285</v>
      </c>
    </row>
    <row r="1148" spans="1:17" ht="12.75" customHeight="1">
      <c r="A1148" s="277" t="s">
        <v>4093</v>
      </c>
      <c r="B1148" s="277" t="s">
        <v>125</v>
      </c>
      <c r="D1148" s="58" t="str">
        <f t="shared" si="193"/>
        <v>Latvia</v>
      </c>
      <c r="E1148" s="58">
        <f t="shared" si="190"/>
        <v>2015</v>
      </c>
      <c r="F1148" s="263" t="s">
        <v>4183</v>
      </c>
      <c r="G1148" s="58" t="s">
        <v>735</v>
      </c>
      <c r="J1148" s="263"/>
      <c r="L1148" s="1175">
        <f t="shared" ca="1" si="194"/>
        <v>7.71</v>
      </c>
      <c r="Q1148" s="263" t="s">
        <v>2285</v>
      </c>
    </row>
    <row r="1149" spans="1:17" ht="12.75" customHeight="1">
      <c r="A1149" s="277" t="s">
        <v>4093</v>
      </c>
      <c r="B1149" s="277" t="s">
        <v>4217</v>
      </c>
      <c r="D1149" s="58" t="str">
        <f t="shared" si="193"/>
        <v>Latvia</v>
      </c>
      <c r="E1149" s="58">
        <f t="shared" si="190"/>
        <v>2015</v>
      </c>
      <c r="F1149" s="263" t="s">
        <v>4184</v>
      </c>
      <c r="G1149" s="58" t="s">
        <v>746</v>
      </c>
      <c r="J1149" s="263"/>
      <c r="L1149" s="1175">
        <f t="shared" ca="1" si="194"/>
        <v>3.38234349051084</v>
      </c>
      <c r="Q1149" s="263" t="s">
        <v>2285</v>
      </c>
    </row>
    <row r="1150" spans="1:17" ht="12.75" customHeight="1">
      <c r="A1150" s="277" t="s">
        <v>4093</v>
      </c>
      <c r="B1150" s="277" t="s">
        <v>3286</v>
      </c>
      <c r="D1150" s="58" t="str">
        <f t="shared" si="193"/>
        <v>Latvia</v>
      </c>
      <c r="E1150" s="58">
        <f t="shared" si="190"/>
        <v>2015</v>
      </c>
      <c r="F1150" s="263" t="s">
        <v>4185</v>
      </c>
      <c r="G1150" s="58" t="s">
        <v>667</v>
      </c>
      <c r="J1150" s="263"/>
      <c r="L1150" s="1175">
        <f t="shared" ca="1" si="194"/>
        <v>1.67</v>
      </c>
      <c r="Q1150" s="263" t="s">
        <v>2285</v>
      </c>
    </row>
    <row r="1151" spans="1:17" ht="12.75" customHeight="1">
      <c r="A1151" s="277" t="s">
        <v>4093</v>
      </c>
      <c r="B1151" s="277" t="s">
        <v>4218</v>
      </c>
      <c r="D1151" s="58" t="str">
        <f t="shared" si="193"/>
        <v>Latvia</v>
      </c>
      <c r="E1151" s="58">
        <f t="shared" si="190"/>
        <v>2015</v>
      </c>
      <c r="F1151" s="263" t="s">
        <v>4186</v>
      </c>
      <c r="G1151" s="58" t="s">
        <v>677</v>
      </c>
      <c r="J1151" s="263"/>
      <c r="L1151" s="1175">
        <f t="shared" ca="1" si="194"/>
        <v>1.67</v>
      </c>
      <c r="Q1151" s="263" t="s">
        <v>2285</v>
      </c>
    </row>
    <row r="1152" spans="1:17" ht="12.75" customHeight="1">
      <c r="A1152" s="277" t="s">
        <v>4093</v>
      </c>
      <c r="B1152" s="277" t="s">
        <v>4219</v>
      </c>
      <c r="D1152" s="58" t="str">
        <f t="shared" si="193"/>
        <v>Latvia</v>
      </c>
      <c r="E1152" s="58">
        <f t="shared" si="190"/>
        <v>2015</v>
      </c>
      <c r="F1152" s="263" t="s">
        <v>4187</v>
      </c>
      <c r="G1152" s="58" t="s">
        <v>782</v>
      </c>
      <c r="J1152" s="263"/>
      <c r="L1152" s="1175">
        <f t="shared" ca="1" si="194"/>
        <v>1.67</v>
      </c>
      <c r="Q1152" s="263" t="s">
        <v>2285</v>
      </c>
    </row>
    <row r="1153" spans="1:17" ht="12.75" customHeight="1">
      <c r="A1153" s="277" t="s">
        <v>4093</v>
      </c>
      <c r="B1153" s="277" t="s">
        <v>3301</v>
      </c>
      <c r="D1153" s="58" t="str">
        <f t="shared" si="193"/>
        <v>Latvia</v>
      </c>
      <c r="E1153" s="58">
        <f t="shared" si="190"/>
        <v>2015</v>
      </c>
      <c r="F1153" s="263" t="s">
        <v>4188</v>
      </c>
      <c r="G1153" s="58" t="s">
        <v>690</v>
      </c>
      <c r="J1153" s="263"/>
      <c r="L1153" s="1175" t="str">
        <f t="shared" ca="1" si="194"/>
        <v>…</v>
      </c>
      <c r="Q1153" s="263" t="s">
        <v>2285</v>
      </c>
    </row>
    <row r="1154" spans="1:17" ht="12.75" customHeight="1">
      <c r="A1154" s="277" t="s">
        <v>4093</v>
      </c>
      <c r="B1154" s="277" t="s">
        <v>4220</v>
      </c>
      <c r="D1154" s="58" t="str">
        <f t="shared" ref="D1154" si="195">H$2</f>
        <v>Latvia</v>
      </c>
      <c r="E1154" s="58">
        <f t="shared" ref="E1154" si="196">$H$3</f>
        <v>2015</v>
      </c>
      <c r="F1154" s="284" t="s">
        <v>2291</v>
      </c>
      <c r="G1154" s="284" t="s">
        <v>648</v>
      </c>
      <c r="L1154" s="1175">
        <f t="shared" ref="L1154" ca="1" si="197">IF(ISNUMBER(INDIRECT("'"&amp;A1154&amp;"'!"&amp;B1154)),INDIRECT("'"&amp;A1154&amp;"'!"&amp;B1154),"…")</f>
        <v>1.9</v>
      </c>
      <c r="Q1154" s="284" t="s">
        <v>2292</v>
      </c>
    </row>
    <row r="1155" spans="1:17" ht="12.75" customHeight="1">
      <c r="B1155" s="277"/>
    </row>
    <row r="1156" spans="1:17" ht="12.75" customHeight="1"/>
    <row r="1157" spans="1:17" ht="12.75" customHeight="1"/>
    <row r="1158" spans="1:17" ht="12.75" customHeight="1"/>
    <row r="1159" spans="1:17" ht="12.75" customHeight="1"/>
    <row r="1160" spans="1:17" ht="12.75" customHeight="1"/>
    <row r="1161" spans="1:17" ht="12.75" customHeight="1"/>
  </sheetData>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theme="6" tint="0.59999389629810485"/>
    <pageSetUpPr fitToPage="1"/>
  </sheetPr>
  <dimension ref="A1:FP84"/>
  <sheetViews>
    <sheetView showGridLines="0" zoomScale="84" zoomScaleNormal="84" zoomScaleSheetLayoutView="55" workbookViewId="0">
      <selection activeCell="K12" sqref="K12"/>
    </sheetView>
  </sheetViews>
  <sheetFormatPr defaultColWidth="11.453125" defaultRowHeight="13"/>
  <cols>
    <col min="1" max="1" width="2.1796875" style="62" customWidth="1"/>
    <col min="2" max="2" width="3.1796875" style="62" customWidth="1"/>
    <col min="3" max="3" width="7.453125" style="62" customWidth="1"/>
    <col min="4" max="4" width="3" style="62" customWidth="1"/>
    <col min="5" max="5" width="8" style="62" customWidth="1"/>
    <col min="6" max="6" width="1.7265625" style="62" customWidth="1"/>
    <col min="7" max="7" width="14.453125" style="63" customWidth="1"/>
    <col min="8" max="8" width="9.1796875" style="63" bestFit="1" customWidth="1"/>
    <col min="9" max="9" width="27.1796875" style="63" bestFit="1" customWidth="1"/>
    <col min="10" max="10" width="9.26953125" style="62" customWidth="1"/>
    <col min="11" max="11" width="11.7265625" style="62" customWidth="1"/>
    <col min="12" max="12" width="3.7265625" style="65" customWidth="1"/>
    <col min="13" max="13" width="10.453125" style="62" customWidth="1"/>
    <col min="14" max="14" width="3.7265625" style="65" customWidth="1"/>
    <col min="15" max="15" width="10.453125" style="62" customWidth="1"/>
    <col min="16" max="16" width="3.7265625" style="65" customWidth="1"/>
    <col min="17" max="17" width="13.1796875" style="64" customWidth="1"/>
    <col min="18" max="18" width="5.7265625" style="125" customWidth="1"/>
    <col min="19" max="19" width="5.7265625" style="127" customWidth="1"/>
    <col min="20" max="20" width="20.7265625" style="966" customWidth="1"/>
    <col min="21" max="21" width="3.7265625" style="126" customWidth="1"/>
    <col min="22" max="22" width="23" style="126" customWidth="1"/>
    <col min="23" max="26" width="12.453125" style="126" customWidth="1"/>
    <col min="27" max="170" width="11.453125" style="62" customWidth="1"/>
    <col min="171" max="171" width="27.453125" style="128" bestFit="1" customWidth="1"/>
    <col min="172" max="172" width="11.453125" style="125" customWidth="1"/>
    <col min="173" max="16384" width="11.453125" style="62"/>
  </cols>
  <sheetData>
    <row r="1" spans="1:172" ht="11.25" customHeight="1" thickBot="1"/>
    <row r="2" spans="1:172" s="78" customFormat="1" ht="18" customHeight="1" thickBot="1">
      <c r="A2" s="82"/>
      <c r="B2" s="1374" t="s">
        <v>1228</v>
      </c>
      <c r="C2" s="1375"/>
      <c r="D2" s="1375"/>
      <c r="E2" s="1444" t="s">
        <v>1079</v>
      </c>
      <c r="F2" s="1445"/>
      <c r="G2" s="1445"/>
      <c r="H2" s="1446"/>
      <c r="J2" s="97"/>
      <c r="K2" s="116"/>
      <c r="L2" s="117"/>
      <c r="M2" s="116"/>
      <c r="N2" s="117"/>
      <c r="O2" s="116"/>
      <c r="P2" s="117"/>
      <c r="Q2" s="118"/>
      <c r="R2" s="1450"/>
      <c r="S2" s="1450"/>
      <c r="T2" s="119"/>
      <c r="U2" s="960"/>
      <c r="V2" s="129"/>
      <c r="W2" s="129"/>
      <c r="X2" s="129"/>
      <c r="Y2" s="129"/>
      <c r="Z2" s="129"/>
      <c r="FO2" s="130"/>
      <c r="FP2" s="129"/>
    </row>
    <row r="3" spans="1:172" s="79" customFormat="1" ht="33" customHeight="1" thickBot="1">
      <c r="A3" s="83"/>
      <c r="B3" s="1374" t="s">
        <v>1137</v>
      </c>
      <c r="C3" s="1375"/>
      <c r="D3" s="1375"/>
      <c r="E3" s="1447" t="str">
        <f>IF(Overview!B7="Please select country","Please select country in ""Overview""",Overview!B7)</f>
        <v>Latvia</v>
      </c>
      <c r="F3" s="1448"/>
      <c r="G3" s="1448"/>
      <c r="H3" s="1449"/>
      <c r="I3" s="78"/>
      <c r="L3" s="86"/>
      <c r="N3" s="86"/>
      <c r="P3" s="86"/>
      <c r="Q3" s="119"/>
      <c r="R3" s="131"/>
      <c r="S3" s="132"/>
      <c r="T3" s="119"/>
      <c r="U3" s="967"/>
      <c r="V3" s="129"/>
      <c r="W3" s="129"/>
      <c r="X3" s="129"/>
      <c r="Y3" s="129"/>
      <c r="Z3" s="129"/>
      <c r="FO3" s="130"/>
      <c r="FP3" s="131"/>
    </row>
    <row r="4" spans="1:172" s="79" customFormat="1" ht="18" customHeight="1" thickBot="1">
      <c r="A4" s="84"/>
      <c r="B4" s="1374" t="s">
        <v>1138</v>
      </c>
      <c r="C4" s="1375"/>
      <c r="D4" s="1375"/>
      <c r="E4" s="1444">
        <f>IF(Overview!B8="select year","Please select year in ""introduction""",Overview!B8)</f>
        <v>2018</v>
      </c>
      <c r="F4" s="1445"/>
      <c r="G4" s="1445"/>
      <c r="H4" s="1446"/>
      <c r="I4" s="78"/>
      <c r="L4" s="86"/>
      <c r="N4" s="86"/>
      <c r="P4" s="86"/>
      <c r="Q4" s="119"/>
      <c r="R4" s="131"/>
      <c r="S4" s="132"/>
      <c r="T4" s="119"/>
      <c r="U4" s="129"/>
      <c r="V4" s="129"/>
      <c r="W4" s="129"/>
      <c r="X4" s="129"/>
      <c r="Y4" s="129"/>
      <c r="Z4" s="129"/>
      <c r="FO4" s="130"/>
      <c r="FP4" s="131"/>
    </row>
    <row r="5" spans="1:172" s="79" customFormat="1" ht="18" customHeight="1" thickBot="1">
      <c r="A5" s="84"/>
      <c r="B5" s="571"/>
      <c r="C5" s="572"/>
      <c r="D5" s="572"/>
      <c r="E5" s="564"/>
      <c r="F5" s="565"/>
      <c r="G5" s="565"/>
      <c r="H5" s="566"/>
      <c r="I5" s="78"/>
      <c r="L5" s="86"/>
      <c r="N5" s="86"/>
      <c r="P5" s="86"/>
      <c r="Q5" s="119"/>
      <c r="R5" s="131"/>
      <c r="S5" s="132"/>
      <c r="V5" s="129"/>
      <c r="W5" s="129"/>
      <c r="X5" s="129"/>
      <c r="Y5" s="129"/>
      <c r="Z5" s="129"/>
      <c r="FO5" s="130"/>
      <c r="FP5" s="131"/>
    </row>
    <row r="6" spans="1:172" s="79" customFormat="1" ht="18" customHeight="1" thickBot="1">
      <c r="A6" s="84"/>
      <c r="B6" s="1322" t="s">
        <v>2690</v>
      </c>
      <c r="C6" s="1323"/>
      <c r="D6" s="1323"/>
      <c r="E6" s="1323"/>
      <c r="F6" s="1323"/>
      <c r="G6" s="1323"/>
      <c r="H6" s="1323"/>
      <c r="I6" s="1323"/>
      <c r="J6" s="1323"/>
      <c r="K6" s="1323"/>
      <c r="L6" s="1323"/>
      <c r="M6" s="1323"/>
      <c r="N6" s="1323"/>
      <c r="O6" s="1323"/>
      <c r="P6" s="1323"/>
      <c r="Q6" s="1324"/>
      <c r="R6" s="131"/>
      <c r="S6" s="132"/>
      <c r="V6" s="129"/>
      <c r="W6" s="129"/>
      <c r="X6" s="129"/>
      <c r="Y6" s="129"/>
      <c r="Z6" s="129"/>
      <c r="FO6" s="130"/>
      <c r="FP6" s="131"/>
    </row>
    <row r="7" spans="1:172" s="79" customFormat="1" ht="18" customHeight="1" thickBot="1">
      <c r="A7" s="84"/>
      <c r="B7" s="574"/>
      <c r="C7" s="572"/>
      <c r="D7" s="572"/>
      <c r="E7" s="564"/>
      <c r="F7" s="565"/>
      <c r="G7" s="565"/>
      <c r="H7" s="566"/>
      <c r="I7" s="78"/>
      <c r="J7" s="78"/>
      <c r="K7" s="78"/>
      <c r="L7" s="573"/>
      <c r="M7" s="78"/>
      <c r="N7" s="573"/>
      <c r="O7" s="78"/>
      <c r="P7" s="573"/>
      <c r="Q7" s="803"/>
      <c r="R7" s="131"/>
      <c r="S7" s="132"/>
      <c r="V7" s="129"/>
      <c r="W7" s="129"/>
      <c r="X7" s="129"/>
      <c r="Y7" s="129"/>
      <c r="Z7" s="129"/>
      <c r="FO7" s="130"/>
      <c r="FP7" s="131"/>
    </row>
    <row r="8" spans="1:172" ht="15" customHeight="1" thickBot="1">
      <c r="B8" s="575"/>
      <c r="C8" s="573"/>
      <c r="D8" s="85"/>
      <c r="E8" s="85"/>
      <c r="F8" s="85"/>
      <c r="G8" s="87"/>
      <c r="H8" s="87"/>
      <c r="I8" s="87"/>
      <c r="J8" s="85"/>
      <c r="K8" s="1393" t="s">
        <v>1183</v>
      </c>
      <c r="L8" s="1393"/>
      <c r="M8" s="1393"/>
      <c r="N8" s="1393"/>
      <c r="O8" s="1393"/>
      <c r="P8" s="1393"/>
      <c r="Q8" s="1394"/>
      <c r="R8" s="797"/>
      <c r="T8" s="1441" t="s">
        <v>2721</v>
      </c>
      <c r="U8" s="1442"/>
      <c r="V8" s="129"/>
      <c r="FO8" s="128" t="s">
        <v>1235</v>
      </c>
    </row>
    <row r="9" spans="1:172" s="69" customFormat="1" ht="43.5" customHeight="1" thickBot="1">
      <c r="B9" s="1454" t="s">
        <v>1323</v>
      </c>
      <c r="C9" s="1455"/>
      <c r="D9" s="1455"/>
      <c r="E9" s="1455"/>
      <c r="F9" s="1456"/>
      <c r="G9" s="1451" t="s">
        <v>1324</v>
      </c>
      <c r="H9" s="1452"/>
      <c r="I9" s="1453"/>
      <c r="J9" s="261" t="s">
        <v>1165</v>
      </c>
      <c r="K9" s="1376" t="s">
        <v>1229</v>
      </c>
      <c r="L9" s="1377"/>
      <c r="M9" s="1376" t="s">
        <v>1198</v>
      </c>
      <c r="N9" s="1377"/>
      <c r="O9" s="1376" t="s">
        <v>1197</v>
      </c>
      <c r="P9" s="1457"/>
      <c r="Q9" s="143" t="s">
        <v>1087</v>
      </c>
      <c r="R9" s="133"/>
      <c r="S9" s="134"/>
      <c r="T9" s="1376" t="s">
        <v>2722</v>
      </c>
      <c r="U9" s="1443"/>
      <c r="V9" s="129"/>
      <c r="W9" s="135"/>
      <c r="X9" s="135"/>
      <c r="Y9" s="135"/>
      <c r="FO9" s="136" t="s">
        <v>1152</v>
      </c>
      <c r="FP9" s="133"/>
    </row>
    <row r="10" spans="1:172" s="123" customFormat="1" ht="12.75" customHeight="1" thickBot="1">
      <c r="B10" s="576"/>
      <c r="D10" s="88"/>
      <c r="E10" s="89"/>
      <c r="F10" s="89"/>
      <c r="G10" s="90"/>
      <c r="H10" s="90"/>
      <c r="I10" s="577"/>
      <c r="J10" s="578"/>
      <c r="K10" s="579"/>
      <c r="L10" s="378" t="s">
        <v>1282</v>
      </c>
      <c r="M10" s="580"/>
      <c r="N10" s="379" t="s">
        <v>1282</v>
      </c>
      <c r="O10" s="581"/>
      <c r="P10" s="380" t="s">
        <v>1282</v>
      </c>
      <c r="Q10" s="804"/>
      <c r="R10" s="133"/>
      <c r="S10" s="134"/>
      <c r="T10" s="90"/>
      <c r="U10" s="977" t="s">
        <v>1282</v>
      </c>
      <c r="W10" s="954"/>
      <c r="X10" s="954"/>
      <c r="Y10" s="954"/>
      <c r="Z10" s="954"/>
      <c r="AA10" s="954"/>
      <c r="FO10" s="135" t="s">
        <v>1326</v>
      </c>
      <c r="FP10" s="135"/>
    </row>
    <row r="11" spans="1:172" ht="18" customHeight="1" thickBot="1">
      <c r="B11" s="1364" t="s">
        <v>1325</v>
      </c>
      <c r="C11" s="1378" t="s">
        <v>1176</v>
      </c>
      <c r="D11" s="1384" t="s">
        <v>1088</v>
      </c>
      <c r="E11" s="1385"/>
      <c r="F11" s="1386"/>
      <c r="G11" s="1404" t="s">
        <v>1188</v>
      </c>
      <c r="H11" s="1405"/>
      <c r="I11" s="1406"/>
      <c r="J11" s="582" t="s">
        <v>1109</v>
      </c>
      <c r="K11" s="583">
        <f>12862-531*2</f>
        <v>11800</v>
      </c>
      <c r="L11" s="182" t="s">
        <v>1235</v>
      </c>
      <c r="M11" s="256">
        <v>1615</v>
      </c>
      <c r="N11" s="182" t="s">
        <v>1235</v>
      </c>
      <c r="O11" s="584">
        <v>4277</v>
      </c>
      <c r="P11" s="585" t="s">
        <v>1235</v>
      </c>
      <c r="Q11" s="10">
        <f>IF(OR(ISNUMBER(K11),ISNUMBER(M11),ISNUMBER(O11)),(SUM(K11,M11)-SUM(O11)),"…")</f>
        <v>9138</v>
      </c>
      <c r="S11" s="137"/>
      <c r="T11" s="180" t="s">
        <v>1235</v>
      </c>
      <c r="U11" s="182" t="s">
        <v>1235</v>
      </c>
      <c r="V11" s="959"/>
      <c r="W11" s="954"/>
      <c r="X11" s="954"/>
      <c r="Y11" s="954"/>
      <c r="Z11" s="954"/>
      <c r="AA11" s="954"/>
      <c r="FO11" s="136" t="s">
        <v>1153</v>
      </c>
    </row>
    <row r="12" spans="1:172" ht="18" customHeight="1" thickBot="1">
      <c r="B12" s="1365"/>
      <c r="C12" s="1379"/>
      <c r="D12" s="1387"/>
      <c r="E12" s="1388"/>
      <c r="F12" s="1389"/>
      <c r="G12" s="1381" t="s">
        <v>2860</v>
      </c>
      <c r="H12" s="1382"/>
      <c r="I12" s="1383"/>
      <c r="J12" s="586" t="s">
        <v>1109</v>
      </c>
      <c r="K12" s="587">
        <f>3728+9398/2.5-263</f>
        <v>7224.2</v>
      </c>
      <c r="L12" s="585" t="s">
        <v>1235</v>
      </c>
      <c r="M12" s="257">
        <v>66</v>
      </c>
      <c r="N12" s="588" t="s">
        <v>1235</v>
      </c>
      <c r="O12" s="589">
        <f>1735/2.5+149</f>
        <v>843</v>
      </c>
      <c r="P12" s="590" t="s">
        <v>1235</v>
      </c>
      <c r="Q12" s="938">
        <f>IF(OR(ISNUMBER(K12),ISNUMBER(M12),ISNUMBER(O12)),(SUM(K12,M12)-SUM(O12)),"…")</f>
        <v>6447.2</v>
      </c>
      <c r="S12" s="137"/>
      <c r="T12" s="1108" t="s">
        <v>1235</v>
      </c>
      <c r="U12" s="182" t="s">
        <v>1235</v>
      </c>
      <c r="V12" s="954"/>
      <c r="W12" s="954"/>
      <c r="X12" s="954"/>
      <c r="Y12" s="954"/>
      <c r="Z12" s="954"/>
      <c r="AA12" s="954"/>
      <c r="FO12" s="136" t="s">
        <v>1154</v>
      </c>
    </row>
    <row r="13" spans="1:172" ht="18" customHeight="1" thickBot="1">
      <c r="B13" s="1365"/>
      <c r="C13" s="1379"/>
      <c r="D13" s="1390"/>
      <c r="E13" s="1391"/>
      <c r="F13" s="1392"/>
      <c r="G13" s="591"/>
      <c r="H13" s="1369" t="s">
        <v>1134</v>
      </c>
      <c r="I13" s="1370"/>
      <c r="J13" s="592" t="s">
        <v>1109</v>
      </c>
      <c r="K13" s="593" t="s">
        <v>1235</v>
      </c>
      <c r="L13" s="590" t="s">
        <v>1235</v>
      </c>
      <c r="M13" s="120"/>
      <c r="N13" s="594"/>
      <c r="O13" s="594"/>
      <c r="P13" s="594"/>
      <c r="Q13" s="805"/>
      <c r="S13" s="140"/>
      <c r="T13" s="968"/>
      <c r="U13" s="969"/>
      <c r="V13" s="954"/>
      <c r="W13" s="954"/>
      <c r="X13" s="954"/>
      <c r="Y13" s="954"/>
      <c r="Z13" s="954"/>
      <c r="AA13" s="954"/>
      <c r="FO13" s="136" t="s">
        <v>1155</v>
      </c>
    </row>
    <row r="14" spans="1:172" ht="6.75" customHeight="1" thickBot="1">
      <c r="B14" s="1365"/>
      <c r="C14" s="1379"/>
      <c r="D14" s="91"/>
      <c r="E14" s="66"/>
      <c r="F14" s="66"/>
      <c r="G14" s="66"/>
      <c r="H14" s="66"/>
      <c r="I14" s="66"/>
      <c r="J14" s="66"/>
      <c r="K14" s="595"/>
      <c r="L14" s="596"/>
      <c r="M14" s="595"/>
      <c r="N14" s="596"/>
      <c r="O14" s="595"/>
      <c r="P14" s="596"/>
      <c r="Q14" s="806"/>
      <c r="S14" s="135"/>
      <c r="T14" s="970"/>
      <c r="U14" s="971"/>
      <c r="V14" s="954"/>
      <c r="W14" s="954"/>
      <c r="X14" s="954"/>
      <c r="Y14" s="954"/>
      <c r="Z14" s="954"/>
      <c r="AA14" s="954"/>
      <c r="FO14" s="136" t="s">
        <v>1076</v>
      </c>
    </row>
    <row r="15" spans="1:172" ht="18" customHeight="1" thickBot="1">
      <c r="B15" s="1365"/>
      <c r="C15" s="1379"/>
      <c r="D15" s="1384" t="s">
        <v>1301</v>
      </c>
      <c r="E15" s="1385"/>
      <c r="F15" s="1386"/>
      <c r="G15" s="1404" t="s">
        <v>1188</v>
      </c>
      <c r="H15" s="1405"/>
      <c r="I15" s="1406"/>
      <c r="J15" s="597" t="s">
        <v>1109</v>
      </c>
      <c r="K15" s="598" t="s">
        <v>1235</v>
      </c>
      <c r="L15" s="599" t="s">
        <v>1235</v>
      </c>
      <c r="M15" s="1395"/>
      <c r="N15" s="1396"/>
      <c r="O15" s="1396"/>
      <c r="P15" s="1397"/>
      <c r="Q15" s="10" t="str">
        <f>IF(SUM(K15)&gt;0,SUM(K15),"…")</f>
        <v>…</v>
      </c>
      <c r="T15" s="972"/>
      <c r="U15" s="973"/>
      <c r="V15" s="954"/>
      <c r="W15" s="954"/>
      <c r="X15" s="954"/>
      <c r="Y15" s="954"/>
      <c r="Z15" s="954"/>
      <c r="AA15" s="954"/>
      <c r="FO15" s="139" t="s">
        <v>1139</v>
      </c>
    </row>
    <row r="16" spans="1:172" ht="18" customHeight="1" thickBot="1">
      <c r="B16" s="1365"/>
      <c r="C16" s="1379"/>
      <c r="D16" s="1387"/>
      <c r="E16" s="1388"/>
      <c r="F16" s="1389"/>
      <c r="G16" s="1381" t="s">
        <v>2860</v>
      </c>
      <c r="H16" s="1382"/>
      <c r="I16" s="1383"/>
      <c r="J16" s="600" t="s">
        <v>1109</v>
      </c>
      <c r="K16" s="598">
        <f>9398/2.5*0.07</f>
        <v>263.14400000000001</v>
      </c>
      <c r="L16" s="590" t="s">
        <v>1235</v>
      </c>
      <c r="M16" s="1398"/>
      <c r="N16" s="1399"/>
      <c r="O16" s="1399"/>
      <c r="P16" s="1400"/>
      <c r="Q16" s="1407">
        <f>IF(SUM(K16)&gt;0,SUM(K16),"…")</f>
        <v>263.14400000000001</v>
      </c>
      <c r="S16" s="135"/>
      <c r="T16" s="973"/>
      <c r="U16" s="973"/>
      <c r="V16" s="954"/>
      <c r="W16" s="954"/>
      <c r="X16" s="954"/>
      <c r="Y16" s="954"/>
      <c r="Z16" s="954"/>
      <c r="AA16" s="954"/>
      <c r="FO16" s="139" t="s">
        <v>1225</v>
      </c>
    </row>
    <row r="17" spans="2:172" ht="18" customHeight="1" thickBot="1">
      <c r="B17" s="1365"/>
      <c r="C17" s="1380"/>
      <c r="D17" s="1390"/>
      <c r="E17" s="1391"/>
      <c r="F17" s="1392"/>
      <c r="G17" s="591"/>
      <c r="H17" s="1423" t="s">
        <v>1134</v>
      </c>
      <c r="I17" s="1424"/>
      <c r="J17" s="601" t="s">
        <v>1109</v>
      </c>
      <c r="K17" s="598" t="s">
        <v>1235</v>
      </c>
      <c r="L17" s="590" t="s">
        <v>1235</v>
      </c>
      <c r="M17" s="1401"/>
      <c r="N17" s="1402"/>
      <c r="O17" s="1402"/>
      <c r="P17" s="1403"/>
      <c r="Q17" s="1408"/>
      <c r="T17" s="973"/>
      <c r="U17" s="973"/>
      <c r="V17" s="954"/>
      <c r="W17" s="954"/>
      <c r="X17" s="954"/>
      <c r="Y17" s="954"/>
      <c r="Z17" s="954"/>
      <c r="AA17" s="954"/>
      <c r="FO17" s="139" t="s">
        <v>1208</v>
      </c>
    </row>
    <row r="18" spans="2:172" ht="6" customHeight="1" thickBot="1">
      <c r="B18" s="1365"/>
      <c r="C18" s="156"/>
      <c r="D18" s="66"/>
      <c r="E18" s="66"/>
      <c r="F18" s="66"/>
      <c r="G18" s="66"/>
      <c r="H18" s="66"/>
      <c r="I18" s="66"/>
      <c r="J18" s="66"/>
      <c r="K18" s="595"/>
      <c r="L18" s="596"/>
      <c r="M18" s="595"/>
      <c r="N18" s="596"/>
      <c r="O18" s="595"/>
      <c r="P18" s="596"/>
      <c r="Q18" s="807"/>
      <c r="T18" s="970"/>
      <c r="U18" s="596"/>
      <c r="V18" s="954"/>
      <c r="W18" s="954"/>
      <c r="X18" s="954"/>
      <c r="Y18" s="954"/>
      <c r="Z18" s="954"/>
      <c r="AA18" s="954"/>
      <c r="FO18" s="139" t="s">
        <v>1140</v>
      </c>
    </row>
    <row r="19" spans="2:172" ht="18" customHeight="1" thickBot="1">
      <c r="B19" s="1365"/>
      <c r="C19" s="1433" t="s">
        <v>1175</v>
      </c>
      <c r="D19" s="1412" t="s">
        <v>1135</v>
      </c>
      <c r="E19" s="1413"/>
      <c r="F19" s="1414"/>
      <c r="G19" s="1409" t="s">
        <v>1189</v>
      </c>
      <c r="H19" s="1368" t="s">
        <v>1237</v>
      </c>
      <c r="I19" s="1368"/>
      <c r="J19" s="1053" t="s">
        <v>1109</v>
      </c>
      <c r="K19" s="583">
        <f>3550*2*0.4</f>
        <v>2840</v>
      </c>
      <c r="L19" s="599" t="s">
        <v>1235</v>
      </c>
      <c r="M19" s="59" t="str">
        <f>IF(ISNUMBER(VLOOKUP((CONCATENATE($E$3,$E$4,"Chips and particles",M$9,"1000 m3")),'INFO JFSQ 2015'!$A:$I,8,FALSE)),(VLOOKUP((CONCATENATE($E$3,$E$4,"Chips and particles",M$9,"1000 m3")),'INFO JFSQ 2015'!$A:$I,8,FALSE)),"…")</f>
        <v>…</v>
      </c>
      <c r="N19" s="182" t="s">
        <v>1235</v>
      </c>
      <c r="O19" s="584" t="str">
        <f>IF(ISNUMBER(VLOOKUP((CONCATENATE($E$3,$E$4,"Chips and particles",O$9,"1000 m3")),'INFO JFSQ 2015'!$A:$I,8,FALSE)),(VLOOKUP((CONCATENATE($E$3,$E$4,"Chips and particles",O$9,"1000 m3")),'INFO JFSQ 2015'!$A:$I,8,FALSE)),"…")</f>
        <v>…</v>
      </c>
      <c r="P19" s="599" t="s">
        <v>1235</v>
      </c>
      <c r="Q19" s="10">
        <f>IF(OR(ISNUMBER(K19),ISNUMBER(M19),ISNUMBER(O19)),(SUM(K19,M19)-SUM(O19)),"…")</f>
        <v>2840</v>
      </c>
      <c r="T19" s="180" t="s">
        <v>1235</v>
      </c>
      <c r="U19" s="182" t="s">
        <v>1235</v>
      </c>
      <c r="V19" s="954"/>
      <c r="W19" s="954"/>
      <c r="X19" s="954"/>
      <c r="Y19" s="954"/>
      <c r="Z19" s="954"/>
      <c r="AA19" s="954"/>
      <c r="FO19" s="139" t="s">
        <v>1209</v>
      </c>
    </row>
    <row r="20" spans="2:172" ht="18" customHeight="1" thickBot="1">
      <c r="B20" s="1365"/>
      <c r="C20" s="1417"/>
      <c r="D20" s="1415"/>
      <c r="E20" s="1416"/>
      <c r="F20" s="1417"/>
      <c r="G20" s="1410"/>
      <c r="H20" s="1368" t="s">
        <v>1238</v>
      </c>
      <c r="I20" s="1368"/>
      <c r="J20" s="1053" t="s">
        <v>1109</v>
      </c>
      <c r="K20" s="602">
        <f>3550*2*0.1</f>
        <v>710</v>
      </c>
      <c r="L20" s="590" t="s">
        <v>1235</v>
      </c>
      <c r="M20" s="603" t="str">
        <f>IF(ISNUMBER(VLOOKUP((CONCATENATE($E$3,$E$4,"Wood residues",M$9,"1000 m3")),'INFO JFSQ 2015'!$A:$I,8,FALSE)),(VLOOKUP((CONCATENATE($E$3,$E$4,"Wood residues",M$9,"1000 m3")),'INFO JFSQ 2015'!$A:$I,8,FALSE)),"…")</f>
        <v>…</v>
      </c>
      <c r="N20" s="588" t="s">
        <v>1235</v>
      </c>
      <c r="O20" s="604" t="str">
        <f>IF(ISNUMBER(VLOOKUP((CONCATENATE($E$3,$E$4,"Wood residues",O$9,"1000 m3")),'INFO JFSQ 2015'!$A:$I,8,FALSE)),(VLOOKUP((CONCATENATE($E$3,$E$4,"Wood residues",O$9,"1000 m3")),'INFO JFSQ 2015'!$A:$I,8,FALSE)),"…")</f>
        <v>…</v>
      </c>
      <c r="P20" s="590" t="s">
        <v>1235</v>
      </c>
      <c r="Q20" s="10">
        <f>IF(OR(ISNUMBER(K20),ISNUMBER(M20),ISNUMBER(O20)),(SUM(K20,M20)-SUM(O20)),"…")</f>
        <v>710</v>
      </c>
      <c r="S20" s="135"/>
      <c r="T20" s="1109" t="s">
        <v>1235</v>
      </c>
      <c r="U20" s="1110" t="s">
        <v>1235</v>
      </c>
      <c r="V20" s="954"/>
      <c r="W20" s="954"/>
      <c r="X20" s="954"/>
      <c r="Y20" s="954"/>
      <c r="Z20" s="954"/>
      <c r="AA20" s="954"/>
      <c r="FO20" s="139" t="s">
        <v>1210</v>
      </c>
    </row>
    <row r="21" spans="2:172" ht="18" customHeight="1" thickBot="1">
      <c r="B21" s="1365"/>
      <c r="C21" s="1417"/>
      <c r="D21" s="1415"/>
      <c r="E21" s="1416"/>
      <c r="F21" s="1417"/>
      <c r="G21" s="1411"/>
      <c r="H21" s="1368" t="s">
        <v>1260</v>
      </c>
      <c r="I21" s="1368"/>
      <c r="J21" s="1053" t="s">
        <v>1109</v>
      </c>
      <c r="K21" s="1029">
        <f>IF(SUM(Q11:Q17)&gt;0,SUM(Q11:Q17)*'Conversion Factors'!AF22,"…")</f>
        <v>950.90064000000007</v>
      </c>
      <c r="L21" s="590" t="s">
        <v>1235</v>
      </c>
      <c r="M21" s="31" t="s">
        <v>1235</v>
      </c>
      <c r="N21" s="588" t="s">
        <v>1235</v>
      </c>
      <c r="O21" s="605" t="s">
        <v>1235</v>
      </c>
      <c r="P21" s="590" t="s">
        <v>1235</v>
      </c>
      <c r="Q21" s="10">
        <f>IF(OR(ISNUMBER(K21),ISNUMBER(M21),ISNUMBER(O21)),(SUM(K21,M21)-SUM(O21)),"…")</f>
        <v>950.90064000000007</v>
      </c>
      <c r="T21" s="180" t="s">
        <v>1235</v>
      </c>
      <c r="U21" s="1110" t="s">
        <v>1235</v>
      </c>
      <c r="V21" s="954"/>
      <c r="W21" s="954"/>
      <c r="X21" s="954"/>
      <c r="Y21" s="954"/>
      <c r="Z21" s="954"/>
      <c r="AA21" s="954"/>
      <c r="FO21" s="139" t="s">
        <v>1141</v>
      </c>
    </row>
    <row r="22" spans="2:172" ht="18" customHeight="1" thickBot="1">
      <c r="B22" s="1365"/>
      <c r="C22" s="1417"/>
      <c r="D22" s="1415"/>
      <c r="E22" s="1416"/>
      <c r="F22" s="1417"/>
      <c r="G22" s="1436" t="s">
        <v>1190</v>
      </c>
      <c r="H22" s="1434" t="s">
        <v>1371</v>
      </c>
      <c r="I22" s="1435"/>
      <c r="J22" s="1054" t="s">
        <v>1262</v>
      </c>
      <c r="K22" s="606" t="str">
        <f>IF(ISNUMBER(VLOOKUP((CONCATENATE($E$3,$E$4,"Chemical woodpulp","Production","1000 m.t.")),'INFO JFSQ 2015'!$A:$I,8,FALSE)),(VLOOKUP((CONCATENATE($E$3,$E$4,"Chemical woodpulp","Production","1000 m.t.")),'INFO JFSQ 2015'!$A:$I,8,FALSE))*'Conversion Factors'!D48,"…")</f>
        <v>…</v>
      </c>
      <c r="L22" s="590" t="s">
        <v>1235</v>
      </c>
      <c r="M22" s="1371"/>
      <c r="N22" s="1372"/>
      <c r="O22" s="1372"/>
      <c r="P22" s="1373"/>
      <c r="Q22" s="10" t="str">
        <f>IF(SUM(K22)&gt;0,SUM(K22),"…")</f>
        <v>…</v>
      </c>
      <c r="S22" s="135"/>
      <c r="T22" s="978"/>
      <c r="U22" s="979"/>
      <c r="V22" s="954"/>
      <c r="W22" s="954"/>
      <c r="X22" s="954"/>
      <c r="Y22" s="954"/>
      <c r="Z22" s="954"/>
      <c r="AA22" s="954"/>
      <c r="FO22" s="139" t="s">
        <v>1033</v>
      </c>
    </row>
    <row r="23" spans="2:172" ht="18" customHeight="1" thickBot="1">
      <c r="B23" s="1365"/>
      <c r="C23" s="1420"/>
      <c r="D23" s="1418"/>
      <c r="E23" s="1419"/>
      <c r="F23" s="1420"/>
      <c r="G23" s="1437"/>
      <c r="H23" s="1421" t="s">
        <v>1372</v>
      </c>
      <c r="I23" s="1422"/>
      <c r="J23" s="607" t="s">
        <v>1262</v>
      </c>
      <c r="K23" s="608">
        <v>0</v>
      </c>
      <c r="L23" s="590" t="s">
        <v>1235</v>
      </c>
      <c r="M23" s="32" t="s">
        <v>1235</v>
      </c>
      <c r="N23" s="182" t="s">
        <v>1235</v>
      </c>
      <c r="O23" s="609" t="s">
        <v>1235</v>
      </c>
      <c r="P23" s="590" t="s">
        <v>1235</v>
      </c>
      <c r="Q23" s="10">
        <f>IF(OR(ISNUMBER(K23),ISNUMBER(M23),ISNUMBER(O23)),(SUM(K23,M23)-SUM(O23)),"…")</f>
        <v>0</v>
      </c>
      <c r="S23" s="135"/>
      <c r="T23" s="180" t="s">
        <v>1235</v>
      </c>
      <c r="U23" s="182" t="s">
        <v>1235</v>
      </c>
      <c r="V23" s="954"/>
      <c r="W23" s="954"/>
      <c r="X23" s="954"/>
      <c r="Y23" s="954"/>
      <c r="Z23" s="954"/>
      <c r="AA23" s="954"/>
      <c r="FO23" s="139" t="s">
        <v>1034</v>
      </c>
    </row>
    <row r="24" spans="2:172" ht="6" customHeight="1" thickBot="1">
      <c r="B24" s="1365"/>
      <c r="C24" s="91"/>
      <c r="D24" s="610"/>
      <c r="E24" s="610"/>
      <c r="F24" s="610"/>
      <c r="G24" s="610"/>
      <c r="H24" s="610"/>
      <c r="I24" s="610"/>
      <c r="J24" s="610"/>
      <c r="K24" s="611"/>
      <c r="L24" s="612"/>
      <c r="M24" s="611"/>
      <c r="N24" s="612"/>
      <c r="O24" s="611"/>
      <c r="P24" s="612"/>
      <c r="Q24" s="808"/>
      <c r="T24" s="980"/>
      <c r="U24" s="981"/>
      <c r="V24" s="954"/>
      <c r="W24" s="954"/>
      <c r="X24" s="954"/>
      <c r="Y24" s="954"/>
      <c r="Z24" s="954"/>
      <c r="AA24" s="954"/>
      <c r="FO24" s="139" t="s">
        <v>1220</v>
      </c>
    </row>
    <row r="25" spans="2:172" ht="37.5" customHeight="1" thickBot="1">
      <c r="B25" s="1365"/>
      <c r="C25" s="1425" t="s">
        <v>1376</v>
      </c>
      <c r="D25" s="1385" t="s">
        <v>1136</v>
      </c>
      <c r="E25" s="1385"/>
      <c r="F25" s="1385"/>
      <c r="G25" s="1428" t="s">
        <v>494</v>
      </c>
      <c r="H25" s="1438" t="s">
        <v>1239</v>
      </c>
      <c r="I25" s="1439"/>
      <c r="J25" s="582" t="s">
        <v>1262</v>
      </c>
      <c r="K25" s="613" t="s">
        <v>1235</v>
      </c>
      <c r="L25" s="590" t="s">
        <v>1235</v>
      </c>
      <c r="M25" s="21" t="s">
        <v>1235</v>
      </c>
      <c r="N25" s="182" t="s">
        <v>1235</v>
      </c>
      <c r="O25" s="614" t="s">
        <v>1235</v>
      </c>
      <c r="P25" s="590" t="s">
        <v>1235</v>
      </c>
      <c r="Q25" s="952" t="str">
        <f>IF(OR(ISNUMBER(K25),ISNUMBER(M25),ISNUMBER(O25)),(SUM(K25,M25)-SUM(O25)),"…")</f>
        <v>…</v>
      </c>
      <c r="T25" s="180" t="s">
        <v>1235</v>
      </c>
      <c r="U25" s="182" t="s">
        <v>1235</v>
      </c>
      <c r="V25" s="954"/>
      <c r="W25" s="954"/>
      <c r="X25" s="954"/>
      <c r="Y25" s="954"/>
      <c r="Z25" s="954"/>
      <c r="AA25" s="954"/>
      <c r="FO25" s="139" t="s">
        <v>1035</v>
      </c>
    </row>
    <row r="26" spans="2:172" ht="37.5" customHeight="1" thickBot="1">
      <c r="B26" s="1365"/>
      <c r="C26" s="1426"/>
      <c r="D26" s="1388"/>
      <c r="E26" s="1388"/>
      <c r="F26" s="1388"/>
      <c r="G26" s="1429"/>
      <c r="H26" s="1440" t="s">
        <v>1240</v>
      </c>
      <c r="I26" s="1439"/>
      <c r="J26" s="582" t="s">
        <v>1262</v>
      </c>
      <c r="K26" s="615" t="s">
        <v>1235</v>
      </c>
      <c r="L26" s="590" t="s">
        <v>1235</v>
      </c>
      <c r="M26" s="616" t="s">
        <v>1235</v>
      </c>
      <c r="N26" s="588" t="s">
        <v>1235</v>
      </c>
      <c r="O26" s="617" t="s">
        <v>1235</v>
      </c>
      <c r="P26" s="590" t="s">
        <v>1235</v>
      </c>
      <c r="Q26" s="10" t="str">
        <f>IF(OR(ISNUMBER(K26),ISNUMBER(M26),ISNUMBER(O26)),(SUM(K26,M26)-SUM(O26)),"…")</f>
        <v>…</v>
      </c>
      <c r="S26" s="135"/>
      <c r="T26" s="1109" t="s">
        <v>1235</v>
      </c>
      <c r="U26" s="1110" t="s">
        <v>1235</v>
      </c>
      <c r="V26" s="954"/>
      <c r="W26" s="954"/>
      <c r="X26" s="954"/>
      <c r="Y26" s="954"/>
      <c r="Z26" s="954"/>
      <c r="AA26" s="954"/>
      <c r="FO26" s="139" t="s">
        <v>1036</v>
      </c>
    </row>
    <row r="27" spans="2:172" s="816" customFormat="1" ht="37.5" customHeight="1" thickBot="1">
      <c r="B27" s="1365"/>
      <c r="C27" s="1427"/>
      <c r="D27" s="1391"/>
      <c r="E27" s="1391"/>
      <c r="F27" s="1391"/>
      <c r="G27" s="1430"/>
      <c r="H27" s="1431" t="s">
        <v>1173</v>
      </c>
      <c r="I27" s="1432"/>
      <c r="J27" s="582" t="s">
        <v>1262</v>
      </c>
      <c r="K27" s="615" t="s">
        <v>1235</v>
      </c>
      <c r="L27" s="590" t="s">
        <v>1235</v>
      </c>
      <c r="M27" s="616" t="s">
        <v>1235</v>
      </c>
      <c r="N27" s="588" t="s">
        <v>1235</v>
      </c>
      <c r="O27" s="617" t="s">
        <v>1235</v>
      </c>
      <c r="P27" s="590" t="s">
        <v>1235</v>
      </c>
      <c r="Q27" s="10" t="str">
        <f>IF(OR(ISNUMBER(K27),ISNUMBER(M27),ISNUMBER(O27)),(SUM(K27,M27)-SUM(O27)),"…")</f>
        <v>…</v>
      </c>
      <c r="R27" s="819"/>
      <c r="S27" s="820"/>
      <c r="T27" s="1109" t="s">
        <v>1235</v>
      </c>
      <c r="U27" s="1110" t="s">
        <v>1235</v>
      </c>
      <c r="V27" s="954"/>
      <c r="W27" s="954"/>
      <c r="X27" s="954"/>
      <c r="Y27" s="954"/>
      <c r="Z27" s="954"/>
      <c r="AA27" s="954"/>
      <c r="FO27" s="821"/>
      <c r="FP27" s="819"/>
    </row>
    <row r="28" spans="2:172" ht="6" customHeight="1" thickBot="1">
      <c r="B28" s="1366"/>
      <c r="C28" s="179"/>
      <c r="D28" s="618"/>
      <c r="E28" s="618"/>
      <c r="F28" s="618"/>
      <c r="G28" s="619"/>
      <c r="H28" s="620"/>
      <c r="I28" s="620"/>
      <c r="J28" s="798"/>
      <c r="K28" s="178"/>
      <c r="L28" s="178"/>
      <c r="M28" s="178"/>
      <c r="N28" s="100"/>
      <c r="O28" s="178"/>
      <c r="P28" s="178"/>
      <c r="Q28" s="805"/>
      <c r="S28" s="135"/>
      <c r="V28" s="954"/>
      <c r="W28" s="954"/>
      <c r="X28" s="954"/>
      <c r="Y28" s="954"/>
      <c r="Z28" s="954"/>
      <c r="AA28" s="954"/>
      <c r="FO28" s="139"/>
    </row>
    <row r="29" spans="2:172" ht="18" customHeight="1" thickBot="1">
      <c r="B29" s="1367"/>
      <c r="C29" s="1341" t="s">
        <v>1247</v>
      </c>
      <c r="D29" s="1342"/>
      <c r="E29" s="1342"/>
      <c r="F29" s="1342"/>
      <c r="G29" s="1343"/>
      <c r="H29" s="1343"/>
      <c r="I29" s="1344"/>
      <c r="J29" s="582" t="s">
        <v>1109</v>
      </c>
      <c r="K29" s="621" t="s">
        <v>1235</v>
      </c>
      <c r="L29" s="599" t="s">
        <v>1235</v>
      </c>
      <c r="M29" s="180" t="s">
        <v>1235</v>
      </c>
      <c r="N29" s="182"/>
      <c r="O29" s="622" t="s">
        <v>1235</v>
      </c>
      <c r="P29" s="181" t="s">
        <v>1235</v>
      </c>
      <c r="Q29" s="10" t="str">
        <f>IF(OR(ISNUMBER(K29),ISNUMBER(M29),ISNUMBER(O29)),(SUM(K29,M29)-SUM(O29)),"…")</f>
        <v>…</v>
      </c>
      <c r="S29" s="135"/>
      <c r="T29" s="180" t="s">
        <v>1235</v>
      </c>
      <c r="U29" s="182" t="s">
        <v>1235</v>
      </c>
      <c r="V29" s="954"/>
      <c r="W29" s="954"/>
      <c r="X29" s="954"/>
      <c r="Y29" s="954"/>
      <c r="Z29" s="954"/>
      <c r="AA29" s="954"/>
      <c r="FO29" s="139"/>
    </row>
    <row r="30" spans="2:172" s="144" customFormat="1" ht="16" thickBot="1">
      <c r="B30" s="1345" t="str">
        <f>Overview!A2</f>
        <v>© 2016 UNECE/FAO Forestry and Timber Section - In case of any uncertainties or questions on the JWEE 2015 please contact: woodenergy.timber@unece.org</v>
      </c>
      <c r="C30" s="1346"/>
      <c r="D30" s="1346"/>
      <c r="E30" s="1346"/>
      <c r="F30" s="1346"/>
      <c r="G30" s="1346"/>
      <c r="H30" s="1346"/>
      <c r="I30" s="1346"/>
      <c r="J30" s="1346"/>
      <c r="K30" s="1346"/>
      <c r="L30" s="1346"/>
      <c r="M30" s="1346"/>
      <c r="N30" s="1346"/>
      <c r="O30" s="1346"/>
      <c r="P30" s="1346"/>
      <c r="Q30" s="1347"/>
      <c r="T30" s="966"/>
      <c r="U30" s="126"/>
      <c r="V30" s="954"/>
      <c r="W30" s="954"/>
      <c r="X30" s="954"/>
      <c r="Y30" s="954"/>
      <c r="Z30" s="954"/>
      <c r="AA30" s="954"/>
      <c r="FO30" s="139" t="s">
        <v>1037</v>
      </c>
      <c r="FP30" s="157"/>
    </row>
    <row r="31" spans="2:172" s="144" customFormat="1" ht="23.25" customHeight="1" thickBot="1">
      <c r="B31" s="438"/>
      <c r="C31" s="439"/>
      <c r="D31" s="439"/>
      <c r="E31" s="439"/>
      <c r="F31" s="439"/>
      <c r="G31" s="439"/>
      <c r="H31" s="439"/>
      <c r="I31" s="439"/>
      <c r="J31" s="439"/>
      <c r="K31" s="439"/>
      <c r="L31" s="439"/>
      <c r="M31" s="439"/>
      <c r="N31" s="439"/>
      <c r="O31" s="439"/>
      <c r="P31" s="439"/>
      <c r="Q31" s="439"/>
      <c r="T31" s="966"/>
      <c r="U31" s="126"/>
      <c r="FO31" s="139"/>
      <c r="FP31" s="157"/>
    </row>
    <row r="32" spans="2:172" s="144" customFormat="1" ht="23.25" customHeight="1" thickBot="1">
      <c r="B32" s="1322" t="s">
        <v>2830</v>
      </c>
      <c r="C32" s="1323"/>
      <c r="D32" s="1323"/>
      <c r="E32" s="1323"/>
      <c r="F32" s="1323"/>
      <c r="G32" s="1323"/>
      <c r="H32" s="1323"/>
      <c r="I32" s="1323"/>
      <c r="J32" s="1323"/>
      <c r="K32" s="1323"/>
      <c r="L32" s="1323"/>
      <c r="M32" s="1323"/>
      <c r="N32" s="1323"/>
      <c r="O32" s="1323"/>
      <c r="P32" s="1323"/>
      <c r="Q32" s="1324"/>
      <c r="T32" s="966"/>
      <c r="U32" s="126"/>
      <c r="FO32" s="139"/>
      <c r="FP32" s="157"/>
    </row>
    <row r="33" spans="1:171" ht="16" thickBot="1">
      <c r="B33" s="623"/>
      <c r="C33" s="92"/>
      <c r="D33" s="93"/>
      <c r="E33" s="93"/>
      <c r="F33" s="93"/>
      <c r="G33" s="94"/>
      <c r="H33" s="95"/>
      <c r="I33" s="95"/>
      <c r="J33" s="96"/>
      <c r="K33" s="99"/>
      <c r="L33" s="100"/>
      <c r="M33" s="99"/>
      <c r="N33" s="100"/>
      <c r="O33" s="99"/>
      <c r="P33" s="100"/>
      <c r="Q33" s="799"/>
      <c r="S33" s="135"/>
      <c r="FO33" s="139" t="s">
        <v>1038</v>
      </c>
    </row>
    <row r="34" spans="1:171" ht="15" customHeight="1" thickBot="1">
      <c r="B34" s="624"/>
      <c r="C34" s="1355" t="s">
        <v>1264</v>
      </c>
      <c r="D34" s="1356"/>
      <c r="E34" s="1356"/>
      <c r="F34" s="1356"/>
      <c r="G34" s="1357"/>
      <c r="H34" s="97"/>
      <c r="I34" s="97"/>
      <c r="J34" s="81"/>
      <c r="K34" s="85"/>
      <c r="L34" s="101"/>
      <c r="M34" s="66"/>
      <c r="N34" s="67"/>
      <c r="O34" s="66"/>
      <c r="P34" s="67"/>
      <c r="Q34" s="800"/>
      <c r="S34" s="126"/>
      <c r="FO34" s="139" t="s">
        <v>1039</v>
      </c>
    </row>
    <row r="35" spans="1:171" ht="14.25" customHeight="1">
      <c r="A35" s="66"/>
      <c r="B35" s="625"/>
      <c r="C35" s="35"/>
      <c r="D35" s="1351" t="s">
        <v>2718</v>
      </c>
      <c r="E35" s="1352"/>
      <c r="F35" s="1352"/>
      <c r="G35" s="1352"/>
      <c r="H35" s="1352"/>
      <c r="I35" s="1353"/>
      <c r="J35" s="1353"/>
      <c r="K35" s="1354"/>
      <c r="L35" s="102"/>
      <c r="M35" s="66"/>
      <c r="N35" s="67"/>
      <c r="O35" s="66"/>
      <c r="P35" s="67"/>
      <c r="Q35" s="800"/>
      <c r="R35" s="141"/>
      <c r="S35" s="135"/>
      <c r="X35" s="142"/>
      <c r="Y35" s="142"/>
      <c r="FO35" s="139" t="s">
        <v>1040</v>
      </c>
    </row>
    <row r="36" spans="1:171" ht="14.25" customHeight="1">
      <c r="B36" s="626"/>
      <c r="C36" s="55"/>
      <c r="D36" s="1337" t="s">
        <v>1327</v>
      </c>
      <c r="E36" s="1338"/>
      <c r="F36" s="1338"/>
      <c r="G36" s="1338"/>
      <c r="H36" s="1338"/>
      <c r="I36" s="1339"/>
      <c r="J36" s="1339"/>
      <c r="K36" s="1340"/>
      <c r="L36" s="103"/>
      <c r="M36" s="66"/>
      <c r="N36" s="67"/>
      <c r="O36" s="66"/>
      <c r="P36" s="67"/>
      <c r="Q36" s="800"/>
      <c r="FO36" s="139" t="s">
        <v>1041</v>
      </c>
    </row>
    <row r="37" spans="1:171" ht="14.25" customHeight="1">
      <c r="B37" s="626"/>
      <c r="C37" s="29"/>
      <c r="D37" s="1362" t="s">
        <v>1120</v>
      </c>
      <c r="E37" s="1363"/>
      <c r="F37" s="1363"/>
      <c r="G37" s="1363"/>
      <c r="H37" s="1031" t="s">
        <v>1191</v>
      </c>
      <c r="I37" s="1031" t="s">
        <v>2833</v>
      </c>
      <c r="J37" s="1332" t="s">
        <v>2836</v>
      </c>
      <c r="K37" s="1333"/>
      <c r="L37" s="104"/>
      <c r="M37" s="66"/>
      <c r="N37" s="67"/>
      <c r="O37" s="66"/>
      <c r="P37" s="67"/>
      <c r="Q37" s="800"/>
      <c r="W37" s="142"/>
      <c r="Z37" s="142"/>
      <c r="FO37" s="139" t="s">
        <v>1211</v>
      </c>
    </row>
    <row r="38" spans="1:171" ht="14.25" customHeight="1">
      <c r="B38" s="626"/>
      <c r="C38" s="30"/>
      <c r="D38" s="1337" t="s">
        <v>1227</v>
      </c>
      <c r="E38" s="1337"/>
      <c r="F38" s="1337"/>
      <c r="G38" s="1337"/>
      <c r="H38" s="1337"/>
      <c r="I38" s="1337"/>
      <c r="J38" s="1337"/>
      <c r="K38" s="1358"/>
      <c r="L38" s="103"/>
      <c r="M38" s="66"/>
      <c r="N38" s="67"/>
      <c r="O38" s="66"/>
      <c r="P38" s="67"/>
      <c r="Q38" s="800"/>
      <c r="FO38" s="139" t="s">
        <v>1042</v>
      </c>
    </row>
    <row r="39" spans="1:171" ht="14.25" customHeight="1" thickBot="1">
      <c r="B39" s="626"/>
      <c r="C39" s="1030"/>
      <c r="D39" s="1328" t="s">
        <v>1179</v>
      </c>
      <c r="E39" s="1329"/>
      <c r="F39" s="1329"/>
      <c r="G39" s="1329"/>
      <c r="H39" s="1329"/>
      <c r="I39" s="1330"/>
      <c r="J39" s="1330"/>
      <c r="K39" s="1331"/>
      <c r="L39" s="67"/>
      <c r="M39" s="66"/>
      <c r="N39" s="67"/>
      <c r="O39" s="66"/>
      <c r="P39" s="67"/>
      <c r="Q39" s="800"/>
      <c r="FO39" s="139" t="s">
        <v>1043</v>
      </c>
    </row>
    <row r="40" spans="1:171" ht="14.25" customHeight="1">
      <c r="B40" s="626"/>
      <c r="C40" s="66"/>
      <c r="D40" s="66"/>
      <c r="E40" s="66"/>
      <c r="F40" s="66"/>
      <c r="G40" s="105"/>
      <c r="H40" s="110"/>
      <c r="I40" s="105"/>
      <c r="J40" s="66"/>
      <c r="K40" s="66"/>
      <c r="L40" s="67"/>
      <c r="M40" s="66"/>
      <c r="N40" s="67"/>
      <c r="O40" s="66"/>
      <c r="P40" s="67"/>
      <c r="Q40" s="800"/>
      <c r="FO40" s="139" t="s">
        <v>1044</v>
      </c>
    </row>
    <row r="41" spans="1:171" ht="11.25" customHeight="1" thickBot="1">
      <c r="B41" s="626"/>
      <c r="C41" s="66"/>
      <c r="D41" s="66"/>
      <c r="E41" s="66"/>
      <c r="F41" s="66"/>
      <c r="G41" s="110"/>
      <c r="H41" s="110"/>
      <c r="I41" s="110"/>
      <c r="J41" s="66"/>
      <c r="K41" s="66"/>
      <c r="L41" s="67"/>
      <c r="M41" s="106"/>
      <c r="N41" s="107"/>
      <c r="O41" s="108"/>
      <c r="P41" s="107"/>
      <c r="Q41" s="801"/>
      <c r="FO41" s="139" t="s">
        <v>1226</v>
      </c>
    </row>
    <row r="42" spans="1:171" ht="12" customHeight="1" thickBot="1">
      <c r="B42" s="626"/>
      <c r="C42" s="627" t="s">
        <v>1234</v>
      </c>
      <c r="D42" s="101"/>
      <c r="E42" s="85"/>
      <c r="F42" s="101"/>
      <c r="G42" s="109"/>
      <c r="H42" s="110"/>
      <c r="I42" s="110"/>
      <c r="J42" s="66"/>
      <c r="K42" s="66"/>
      <c r="L42" s="67"/>
      <c r="M42" s="108"/>
      <c r="N42" s="107"/>
      <c r="O42" s="108"/>
      <c r="P42" s="107"/>
      <c r="Q42" s="801"/>
      <c r="FO42" s="139" t="s">
        <v>1045</v>
      </c>
    </row>
    <row r="43" spans="1:171" ht="15.5">
      <c r="B43" s="626"/>
      <c r="C43" s="1348" t="s">
        <v>1168</v>
      </c>
      <c r="D43" s="1349"/>
      <c r="E43" s="1349"/>
      <c r="F43" s="1349"/>
      <c r="G43" s="1350"/>
      <c r="H43" s="110"/>
      <c r="I43" s="110"/>
      <c r="J43" s="66"/>
      <c r="K43" s="66"/>
      <c r="L43" s="67"/>
      <c r="M43" s="66"/>
      <c r="N43" s="67"/>
      <c r="O43" s="66"/>
      <c r="P43" s="67"/>
      <c r="Q43" s="800"/>
      <c r="FO43" s="139" t="s">
        <v>1046</v>
      </c>
    </row>
    <row r="44" spans="1:171" ht="15.5">
      <c r="B44" s="626"/>
      <c r="C44" s="1334" t="s">
        <v>1277</v>
      </c>
      <c r="D44" s="1335"/>
      <c r="E44" s="1335"/>
      <c r="F44" s="1335"/>
      <c r="G44" s="1336"/>
      <c r="H44" s="110"/>
      <c r="I44" s="110"/>
      <c r="J44" s="66"/>
      <c r="K44" s="66"/>
      <c r="L44" s="67"/>
      <c r="M44" s="66"/>
      <c r="N44" s="67"/>
      <c r="O44" s="66"/>
      <c r="P44" s="67"/>
      <c r="Q44" s="800"/>
      <c r="FO44" s="139" t="s">
        <v>1047</v>
      </c>
    </row>
    <row r="45" spans="1:171" ht="15.5">
      <c r="B45" s="626"/>
      <c r="C45" s="1359" t="s">
        <v>1110</v>
      </c>
      <c r="D45" s="1360"/>
      <c r="E45" s="1360"/>
      <c r="F45" s="1360"/>
      <c r="G45" s="1361"/>
      <c r="H45" s="110"/>
      <c r="I45" s="110"/>
      <c r="J45" s="66"/>
      <c r="K45" s="66"/>
      <c r="L45" s="67"/>
      <c r="M45" s="66"/>
      <c r="N45" s="67"/>
      <c r="O45" s="66"/>
      <c r="P45" s="67"/>
      <c r="Q45" s="800"/>
      <c r="FO45" s="139" t="s">
        <v>1212</v>
      </c>
    </row>
    <row r="46" spans="1:171" ht="15.5">
      <c r="B46" s="626"/>
      <c r="C46" s="1334" t="s">
        <v>1278</v>
      </c>
      <c r="D46" s="1335"/>
      <c r="E46" s="1335"/>
      <c r="F46" s="1335"/>
      <c r="G46" s="1336"/>
      <c r="H46" s="110"/>
      <c r="I46" s="110"/>
      <c r="J46" s="66"/>
      <c r="K46" s="66"/>
      <c r="L46" s="67"/>
      <c r="M46" s="66"/>
      <c r="N46" s="67"/>
      <c r="O46" s="66"/>
      <c r="P46" s="67"/>
      <c r="Q46" s="800"/>
      <c r="FO46" s="139" t="s">
        <v>1213</v>
      </c>
    </row>
    <row r="47" spans="1:171" ht="15.5">
      <c r="B47" s="626"/>
      <c r="C47" s="1334" t="s">
        <v>1113</v>
      </c>
      <c r="D47" s="1335"/>
      <c r="E47" s="1335"/>
      <c r="F47" s="1335"/>
      <c r="G47" s="1336"/>
      <c r="H47" s="110"/>
      <c r="I47" s="110"/>
      <c r="J47" s="66"/>
      <c r="K47" s="66"/>
      <c r="L47" s="67"/>
      <c r="M47" s="66"/>
      <c r="N47" s="67"/>
      <c r="O47" s="66"/>
      <c r="P47" s="67"/>
      <c r="Q47" s="800"/>
      <c r="FO47" s="139" t="s">
        <v>1048</v>
      </c>
    </row>
    <row r="48" spans="1:171" ht="16" thickBot="1">
      <c r="B48" s="628"/>
      <c r="C48" s="1325" t="s">
        <v>1180</v>
      </c>
      <c r="D48" s="1326"/>
      <c r="E48" s="1326"/>
      <c r="F48" s="1326"/>
      <c r="G48" s="1327"/>
      <c r="H48" s="629"/>
      <c r="I48" s="629"/>
      <c r="J48" s="630"/>
      <c r="K48" s="630"/>
      <c r="L48" s="631"/>
      <c r="M48" s="630"/>
      <c r="N48" s="631"/>
      <c r="O48" s="630"/>
      <c r="P48" s="631"/>
      <c r="Q48" s="802"/>
      <c r="FO48" s="139" t="s">
        <v>1049</v>
      </c>
    </row>
    <row r="49" spans="2:171" ht="16" thickBot="1">
      <c r="B49" s="816"/>
      <c r="C49" s="816"/>
      <c r="D49" s="816"/>
      <c r="E49" s="816"/>
      <c r="F49" s="816"/>
      <c r="J49" s="816"/>
      <c r="K49" s="816"/>
      <c r="M49" s="816"/>
      <c r="O49" s="816"/>
      <c r="FO49" s="139" t="s">
        <v>1050</v>
      </c>
    </row>
    <row r="50" spans="2:171" ht="22.5" customHeight="1" thickBot="1">
      <c r="B50" s="1322" t="s">
        <v>2831</v>
      </c>
      <c r="C50" s="1323"/>
      <c r="D50" s="1323"/>
      <c r="E50" s="1323"/>
      <c r="F50" s="1323"/>
      <c r="G50" s="1323"/>
      <c r="H50" s="1323"/>
      <c r="I50" s="1323"/>
      <c r="J50" s="1323"/>
      <c r="K50" s="1323"/>
      <c r="L50" s="1323"/>
      <c r="M50" s="1323"/>
      <c r="N50" s="1323"/>
      <c r="O50" s="1323"/>
      <c r="P50" s="1323"/>
      <c r="Q50" s="1324"/>
      <c r="FO50" s="139" t="s">
        <v>1051</v>
      </c>
    </row>
    <row r="51" spans="2:171" ht="15.5">
      <c r="B51" s="1313"/>
      <c r="C51" s="1314"/>
      <c r="D51" s="1314"/>
      <c r="E51" s="1314"/>
      <c r="F51" s="1314"/>
      <c r="G51" s="1314"/>
      <c r="H51" s="1314"/>
      <c r="I51" s="1314"/>
      <c r="J51" s="1314"/>
      <c r="K51" s="1314"/>
      <c r="L51" s="1314"/>
      <c r="M51" s="1314"/>
      <c r="N51" s="1314"/>
      <c r="O51" s="1314"/>
      <c r="P51" s="1314"/>
      <c r="Q51" s="1315"/>
      <c r="FO51" s="139" t="s">
        <v>1224</v>
      </c>
    </row>
    <row r="52" spans="2:171" ht="15.5">
      <c r="B52" s="1316"/>
      <c r="C52" s="1317"/>
      <c r="D52" s="1317"/>
      <c r="E52" s="1317"/>
      <c r="F52" s="1317"/>
      <c r="G52" s="1317"/>
      <c r="H52" s="1317"/>
      <c r="I52" s="1317"/>
      <c r="J52" s="1317"/>
      <c r="K52" s="1317"/>
      <c r="L52" s="1317"/>
      <c r="M52" s="1317"/>
      <c r="N52" s="1317"/>
      <c r="O52" s="1317"/>
      <c r="P52" s="1317"/>
      <c r="Q52" s="1318"/>
      <c r="FO52" s="139" t="s">
        <v>1223</v>
      </c>
    </row>
    <row r="53" spans="2:171" ht="15.5">
      <c r="B53" s="1316"/>
      <c r="C53" s="1317"/>
      <c r="D53" s="1317"/>
      <c r="E53" s="1317"/>
      <c r="F53" s="1317"/>
      <c r="G53" s="1317"/>
      <c r="H53" s="1317"/>
      <c r="I53" s="1317"/>
      <c r="J53" s="1317"/>
      <c r="K53" s="1317"/>
      <c r="L53" s="1317"/>
      <c r="M53" s="1317"/>
      <c r="N53" s="1317"/>
      <c r="O53" s="1317"/>
      <c r="P53" s="1317"/>
      <c r="Q53" s="1318"/>
      <c r="FO53" s="139" t="s">
        <v>1057</v>
      </c>
    </row>
    <row r="54" spans="2:171" ht="15.5">
      <c r="B54" s="1316"/>
      <c r="C54" s="1317"/>
      <c r="D54" s="1317"/>
      <c r="E54" s="1317"/>
      <c r="F54" s="1317"/>
      <c r="G54" s="1317"/>
      <c r="H54" s="1317"/>
      <c r="I54" s="1317"/>
      <c r="J54" s="1317"/>
      <c r="K54" s="1317"/>
      <c r="L54" s="1317"/>
      <c r="M54" s="1317"/>
      <c r="N54" s="1317"/>
      <c r="O54" s="1317"/>
      <c r="P54" s="1317"/>
      <c r="Q54" s="1318"/>
      <c r="FO54" s="139" t="s">
        <v>1052</v>
      </c>
    </row>
    <row r="55" spans="2:171" ht="15.5">
      <c r="B55" s="1316"/>
      <c r="C55" s="1317"/>
      <c r="D55" s="1317"/>
      <c r="E55" s="1317"/>
      <c r="F55" s="1317"/>
      <c r="G55" s="1317"/>
      <c r="H55" s="1317"/>
      <c r="I55" s="1317"/>
      <c r="J55" s="1317"/>
      <c r="K55" s="1317"/>
      <c r="L55" s="1317"/>
      <c r="M55" s="1317"/>
      <c r="N55" s="1317"/>
      <c r="O55" s="1317"/>
      <c r="P55" s="1317"/>
      <c r="Q55" s="1318"/>
      <c r="FO55" s="139" t="s">
        <v>1053</v>
      </c>
    </row>
    <row r="56" spans="2:171" ht="15.5">
      <c r="B56" s="1316"/>
      <c r="C56" s="1317"/>
      <c r="D56" s="1317"/>
      <c r="E56" s="1317"/>
      <c r="F56" s="1317"/>
      <c r="G56" s="1317"/>
      <c r="H56" s="1317"/>
      <c r="I56" s="1317"/>
      <c r="J56" s="1317"/>
      <c r="K56" s="1317"/>
      <c r="L56" s="1317"/>
      <c r="M56" s="1317"/>
      <c r="N56" s="1317"/>
      <c r="O56" s="1317"/>
      <c r="P56" s="1317"/>
      <c r="Q56" s="1318"/>
      <c r="FO56" s="139" t="s">
        <v>1054</v>
      </c>
    </row>
    <row r="57" spans="2:171" ht="15.5">
      <c r="B57" s="1316"/>
      <c r="C57" s="1317"/>
      <c r="D57" s="1317"/>
      <c r="E57" s="1317"/>
      <c r="F57" s="1317"/>
      <c r="G57" s="1317"/>
      <c r="H57" s="1317"/>
      <c r="I57" s="1317"/>
      <c r="J57" s="1317"/>
      <c r="K57" s="1317"/>
      <c r="L57" s="1317"/>
      <c r="M57" s="1317"/>
      <c r="N57" s="1317"/>
      <c r="O57" s="1317"/>
      <c r="P57" s="1317"/>
      <c r="Q57" s="1318"/>
      <c r="FO57" s="139" t="s">
        <v>1055</v>
      </c>
    </row>
    <row r="58" spans="2:171" ht="15.5">
      <c r="B58" s="1316"/>
      <c r="C58" s="1317"/>
      <c r="D58" s="1317"/>
      <c r="E58" s="1317"/>
      <c r="F58" s="1317"/>
      <c r="G58" s="1317"/>
      <c r="H58" s="1317"/>
      <c r="I58" s="1317"/>
      <c r="J58" s="1317"/>
      <c r="K58" s="1317"/>
      <c r="L58" s="1317"/>
      <c r="M58" s="1317"/>
      <c r="N58" s="1317"/>
      <c r="O58" s="1317"/>
      <c r="P58" s="1317"/>
      <c r="Q58" s="1318"/>
      <c r="FO58" s="139" t="s">
        <v>1214</v>
      </c>
    </row>
    <row r="59" spans="2:171" ht="16" thickBot="1">
      <c r="B59" s="1319"/>
      <c r="C59" s="1320"/>
      <c r="D59" s="1320"/>
      <c r="E59" s="1320"/>
      <c r="F59" s="1320"/>
      <c r="G59" s="1320"/>
      <c r="H59" s="1320"/>
      <c r="I59" s="1320"/>
      <c r="J59" s="1320"/>
      <c r="K59" s="1320"/>
      <c r="L59" s="1320"/>
      <c r="M59" s="1320"/>
      <c r="N59" s="1320"/>
      <c r="O59" s="1320"/>
      <c r="P59" s="1320"/>
      <c r="Q59" s="1321"/>
      <c r="FO59" s="139" t="s">
        <v>1056</v>
      </c>
    </row>
    <row r="60" spans="2:171" ht="15.5">
      <c r="FO60" s="139" t="s">
        <v>1215</v>
      </c>
    </row>
    <row r="61" spans="2:171" ht="15.5">
      <c r="FO61" s="139" t="s">
        <v>1222</v>
      </c>
    </row>
    <row r="62" spans="2:171" ht="15.5">
      <c r="FO62" s="139" t="s">
        <v>1199</v>
      </c>
    </row>
    <row r="63" spans="2:171" ht="15.5">
      <c r="FO63" s="139" t="s">
        <v>1200</v>
      </c>
    </row>
    <row r="64" spans="2:171" ht="15.5">
      <c r="FO64" s="139" t="s">
        <v>1201</v>
      </c>
    </row>
    <row r="65" spans="7:171" ht="15.5">
      <c r="FO65" s="139" t="s">
        <v>1202</v>
      </c>
    </row>
    <row r="66" spans="7:171" ht="15.5">
      <c r="FO66" s="139" t="s">
        <v>1203</v>
      </c>
    </row>
    <row r="67" spans="7:171" ht="15.5">
      <c r="FO67" s="139" t="s">
        <v>1204</v>
      </c>
    </row>
    <row r="68" spans="7:171" ht="15.5">
      <c r="G68" s="110"/>
      <c r="H68" s="110"/>
      <c r="I68" s="110"/>
      <c r="J68" s="111"/>
      <c r="K68" s="112"/>
      <c r="L68" s="112"/>
      <c r="FO68" s="139" t="s">
        <v>1216</v>
      </c>
    </row>
    <row r="69" spans="7:171" ht="17.25" customHeight="1">
      <c r="G69" s="110"/>
      <c r="H69" s="110"/>
      <c r="I69" s="110"/>
      <c r="J69" s="111"/>
      <c r="K69" s="112"/>
      <c r="L69" s="112"/>
      <c r="M69" s="66"/>
      <c r="N69" s="67"/>
      <c r="O69" s="66"/>
      <c r="P69" s="67"/>
      <c r="Q69" s="113"/>
      <c r="FO69" s="139" t="s">
        <v>1205</v>
      </c>
    </row>
    <row r="70" spans="7:171" ht="15.5">
      <c r="G70" s="110"/>
      <c r="H70" s="110"/>
      <c r="I70" s="110"/>
      <c r="J70" s="111"/>
      <c r="K70" s="112"/>
      <c r="L70" s="112"/>
      <c r="M70" s="114"/>
      <c r="N70" s="115"/>
      <c r="O70" s="114"/>
      <c r="P70" s="115"/>
      <c r="Q70" s="113"/>
      <c r="FO70" s="139" t="s">
        <v>1206</v>
      </c>
    </row>
    <row r="71" spans="7:171" ht="15.5">
      <c r="G71" s="110"/>
      <c r="H71" s="110"/>
      <c r="I71" s="110"/>
      <c r="J71" s="111"/>
      <c r="K71" s="112"/>
      <c r="L71" s="112"/>
      <c r="M71" s="114"/>
      <c r="N71" s="115"/>
      <c r="O71" s="114"/>
      <c r="P71" s="115"/>
      <c r="Q71" s="113"/>
      <c r="FO71" s="139" t="s">
        <v>1217</v>
      </c>
    </row>
    <row r="72" spans="7:171" ht="15.5">
      <c r="G72" s="110"/>
      <c r="H72" s="110"/>
      <c r="I72" s="110"/>
      <c r="J72" s="111"/>
      <c r="K72" s="112"/>
      <c r="L72" s="112"/>
      <c r="M72" s="114"/>
      <c r="N72" s="115"/>
      <c r="O72" s="114"/>
      <c r="P72" s="115"/>
      <c r="Q72" s="113"/>
      <c r="FO72" s="139" t="s">
        <v>1218</v>
      </c>
    </row>
    <row r="73" spans="7:171" ht="10.5" customHeight="1">
      <c r="G73" s="110"/>
      <c r="H73" s="110"/>
      <c r="I73" s="110"/>
      <c r="J73" s="111"/>
      <c r="K73" s="112"/>
      <c r="L73" s="112"/>
      <c r="M73" s="114"/>
      <c r="N73" s="115"/>
      <c r="O73" s="114"/>
      <c r="P73" s="115"/>
      <c r="Q73" s="113"/>
      <c r="FO73" s="139" t="s">
        <v>1207</v>
      </c>
    </row>
    <row r="74" spans="7:171" ht="15.5">
      <c r="G74" s="110"/>
      <c r="H74" s="110"/>
      <c r="I74" s="110"/>
      <c r="J74" s="111"/>
      <c r="K74" s="112"/>
      <c r="L74" s="112"/>
      <c r="M74" s="114"/>
      <c r="N74" s="115"/>
      <c r="O74" s="114"/>
      <c r="P74" s="115"/>
      <c r="Q74" s="113"/>
      <c r="FO74" s="139" t="s">
        <v>1221</v>
      </c>
    </row>
    <row r="75" spans="7:171" ht="15.5">
      <c r="G75" s="110"/>
      <c r="H75" s="110"/>
      <c r="I75" s="110"/>
      <c r="J75" s="111"/>
      <c r="K75" s="112"/>
      <c r="L75" s="112"/>
      <c r="M75" s="114"/>
      <c r="N75" s="115"/>
      <c r="O75" s="114"/>
      <c r="P75" s="115"/>
      <c r="Q75" s="113"/>
      <c r="FO75" s="139" t="s">
        <v>1219</v>
      </c>
    </row>
    <row r="76" spans="7:171">
      <c r="L76" s="112"/>
      <c r="M76" s="114"/>
      <c r="N76" s="115"/>
      <c r="O76" s="114"/>
      <c r="P76" s="115"/>
      <c r="Q76" s="113"/>
      <c r="FO76" s="135" t="s">
        <v>1075</v>
      </c>
    </row>
    <row r="77" spans="7:171">
      <c r="FO77" s="138">
        <v>2005</v>
      </c>
    </row>
    <row r="78" spans="7:171">
      <c r="FO78" s="138">
        <v>2006</v>
      </c>
    </row>
    <row r="79" spans="7:171">
      <c r="FO79" s="138">
        <v>2007</v>
      </c>
    </row>
    <row r="80" spans="7:171">
      <c r="FO80" s="138">
        <v>2008</v>
      </c>
    </row>
    <row r="81" spans="171:171">
      <c r="FO81" s="138">
        <v>2009</v>
      </c>
    </row>
    <row r="82" spans="171:171">
      <c r="FO82" s="138">
        <v>2010</v>
      </c>
    </row>
    <row r="83" spans="171:171">
      <c r="FO83" s="138">
        <v>2011</v>
      </c>
    </row>
    <row r="84" spans="171:171">
      <c r="FO84" s="138">
        <v>2012</v>
      </c>
    </row>
  </sheetData>
  <sheetProtection formatCells="0"/>
  <dataConsolidate/>
  <mergeCells count="62">
    <mergeCell ref="T8:U8"/>
    <mergeCell ref="T9:U9"/>
    <mergeCell ref="E2:H2"/>
    <mergeCell ref="E3:H3"/>
    <mergeCell ref="E4:H4"/>
    <mergeCell ref="R2:S2"/>
    <mergeCell ref="B6:Q6"/>
    <mergeCell ref="B4:D4"/>
    <mergeCell ref="G9:I9"/>
    <mergeCell ref="B9:F9"/>
    <mergeCell ref="B2:D2"/>
    <mergeCell ref="M9:N9"/>
    <mergeCell ref="O9:P9"/>
    <mergeCell ref="H17:I17"/>
    <mergeCell ref="D25:F27"/>
    <mergeCell ref="C25:C27"/>
    <mergeCell ref="G25:G27"/>
    <mergeCell ref="H27:I27"/>
    <mergeCell ref="C19:C23"/>
    <mergeCell ref="H22:I22"/>
    <mergeCell ref="G22:G23"/>
    <mergeCell ref="H25:I25"/>
    <mergeCell ref="H26:I26"/>
    <mergeCell ref="D15:F17"/>
    <mergeCell ref="M22:P22"/>
    <mergeCell ref="B3:D3"/>
    <mergeCell ref="K9:L9"/>
    <mergeCell ref="C11:C17"/>
    <mergeCell ref="G12:I12"/>
    <mergeCell ref="D11:F13"/>
    <mergeCell ref="K8:Q8"/>
    <mergeCell ref="M15:P17"/>
    <mergeCell ref="G16:I16"/>
    <mergeCell ref="G15:I15"/>
    <mergeCell ref="H19:I19"/>
    <mergeCell ref="Q16:Q17"/>
    <mergeCell ref="G11:I11"/>
    <mergeCell ref="G19:G21"/>
    <mergeCell ref="D19:F23"/>
    <mergeCell ref="H23:I23"/>
    <mergeCell ref="D36:K36"/>
    <mergeCell ref="C29:I29"/>
    <mergeCell ref="B30:Q30"/>
    <mergeCell ref="C46:G46"/>
    <mergeCell ref="C43:G43"/>
    <mergeCell ref="C44:G44"/>
    <mergeCell ref="D35:K35"/>
    <mergeCell ref="C34:G34"/>
    <mergeCell ref="B32:Q32"/>
    <mergeCell ref="D38:K38"/>
    <mergeCell ref="C45:G45"/>
    <mergeCell ref="D37:G37"/>
    <mergeCell ref="B11:B29"/>
    <mergeCell ref="H20:I20"/>
    <mergeCell ref="H21:I21"/>
    <mergeCell ref="H13:I13"/>
    <mergeCell ref="B51:Q59"/>
    <mergeCell ref="B50:Q50"/>
    <mergeCell ref="C48:G48"/>
    <mergeCell ref="D39:K39"/>
    <mergeCell ref="J37:K37"/>
    <mergeCell ref="C47:G47"/>
  </mergeCells>
  <phoneticPr fontId="9" type="noConversion"/>
  <dataValidations disablePrompts="1" count="2">
    <dataValidation type="list" allowBlank="1" showInputMessage="1" showErrorMessage="1" sqref="L33 N33 P33" xr:uid="{00000000-0002-0000-0100-000000000000}">
      <formula1>$Z$9:$Z$16</formula1>
    </dataValidation>
    <dataValidation type="list" allowBlank="1" showInputMessage="1" showErrorMessage="1" sqref="L11:L13 N25:N29 P29 P25:P27 L25:L27 L29 P23 P19:P21 N23 N19:N21 L19:L23 L15:L17 P11:P12 N11:N12 U11:U12 U19:U21 U23 U25:U27 U29" xr:uid="{00000000-0002-0000-0100-000001000000}">
      <formula1>$FO$8:$FO$13</formula1>
    </dataValidation>
  </dataValidations>
  <hyperlinks>
    <hyperlink ref="H37" r:id="rId1" display="OECD " xr:uid="{00000000-0004-0000-0100-000000000000}"/>
    <hyperlink ref="I37" r:id="rId2" xr:uid="{00000000-0004-0000-0100-000001000000}"/>
    <hyperlink ref="B30:Q30" r:id="rId3" tooltip="woodenergy.timber@unece.org" display="© 2010 UNECE/FAO Forestry and Timber Section - In case of any uncertainties or questions on the JWEE 2010 please contact: woodenergy.timber@unece.org" xr:uid="{00000000-0004-0000-0100-000002000000}"/>
    <hyperlink ref="P10" location="'Data Quality'!Print_Area" display="DQ" xr:uid="{00000000-0004-0000-0100-000003000000}"/>
    <hyperlink ref="N10" location="'Data Quality'!Print_Area" display="DQ" xr:uid="{00000000-0004-0000-0100-000004000000}"/>
    <hyperlink ref="L10" location="'Data Quality'!Print_Area" display="DQ" xr:uid="{00000000-0004-0000-0100-000005000000}"/>
    <hyperlink ref="U10" location="'Data Quality'!Print_Area" display="DQ" xr:uid="{00000000-0004-0000-0100-000006000000}"/>
    <hyperlink ref="J37" r:id="rId4" display="EUROSTAT - 2004 data only!" xr:uid="{00000000-0004-0000-0100-000007000000}"/>
    <hyperlink ref="J37:K37" r:id="rId5" display="/   EUROSTAT link" xr:uid="{00000000-0004-0000-0100-000008000000}"/>
  </hyperlinks>
  <pageMargins left="0.21" right="0" top="0.39370078740157483" bottom="0.19685039370078741" header="0.35433070866141736" footer="0.19685039370078741"/>
  <pageSetup paperSize="8" scale="10" orientation="landscape" r:id="rId6"/>
  <headerFooter alignWithMargins="0"/>
  <cellWatches>
    <cellWatch r="E3"/>
  </cellWatches>
  <legacyDrawing r:id="rId7"/>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tabColor theme="6" tint="0.59999389629810485"/>
  </sheetPr>
  <dimension ref="A1:FM47"/>
  <sheetViews>
    <sheetView showGridLines="0" view="pageLayout" zoomScale="70" zoomScaleNormal="84" zoomScaleSheetLayoutView="85" zoomScalePageLayoutView="70" workbookViewId="0">
      <selection activeCell="J11" sqref="J11:N12"/>
    </sheetView>
  </sheetViews>
  <sheetFormatPr defaultColWidth="11.453125" defaultRowHeight="13"/>
  <cols>
    <col min="1" max="1" width="2.1796875" style="62" customWidth="1"/>
    <col min="2" max="2" width="12.1796875" style="62" bestFit="1" customWidth="1"/>
    <col min="3" max="3" width="3.7265625" style="62" customWidth="1"/>
    <col min="4" max="4" width="3.453125" style="62" customWidth="1"/>
    <col min="5" max="5" width="20.453125" style="63" customWidth="1"/>
    <col min="6" max="6" width="6.26953125" style="63" customWidth="1"/>
    <col min="7" max="7" width="3.453125" style="63" customWidth="1"/>
    <col min="8" max="8" width="25" style="63" bestFit="1" customWidth="1"/>
    <col min="9" max="9" width="13.1796875" style="62" customWidth="1"/>
    <col min="10" max="10" width="12.7265625" style="62" customWidth="1"/>
    <col min="11" max="11" width="3.7265625" style="62" customWidth="1"/>
    <col min="12" max="12" width="12.7265625" style="62" customWidth="1"/>
    <col min="13" max="13" width="3.7265625" style="62" customWidth="1"/>
    <col min="14" max="14" width="12.7265625" style="62" customWidth="1"/>
    <col min="15" max="15" width="4.1796875" style="62" customWidth="1"/>
    <col min="16" max="16" width="12.7265625" style="64" customWidth="1"/>
    <col min="17" max="17" width="5.1796875" style="71" customWidth="1"/>
    <col min="18" max="18" width="5.1796875" style="73" customWidth="1"/>
    <col min="19" max="19" width="12.7265625" style="974" customWidth="1"/>
    <col min="20" max="20" width="4.1796875" style="71" customWidth="1"/>
    <col min="21" max="16384" width="11.453125" style="62"/>
  </cols>
  <sheetData>
    <row r="1" spans="1:169" ht="13.5" thickBot="1"/>
    <row r="2" spans="1:169" s="66" customFormat="1" ht="18" customHeight="1" thickBot="1">
      <c r="A2" s="82"/>
      <c r="B2" s="635" t="s">
        <v>1232</v>
      </c>
      <c r="C2" s="1444" t="s">
        <v>1306</v>
      </c>
      <c r="D2" s="1445"/>
      <c r="E2" s="1445"/>
      <c r="F2" s="1504"/>
      <c r="G2" s="1446"/>
      <c r="I2" s="816"/>
      <c r="J2" s="146"/>
      <c r="K2" s="146"/>
      <c r="L2" s="146"/>
      <c r="M2" s="146"/>
      <c r="N2" s="279"/>
      <c r="O2" s="146"/>
      <c r="P2" s="147"/>
      <c r="Q2" s="1500"/>
      <c r="R2" s="1500"/>
      <c r="S2" s="71"/>
      <c r="T2" s="71"/>
    </row>
    <row r="3" spans="1:169" ht="31.5" customHeight="1" thickBot="1">
      <c r="A3" s="68"/>
      <c r="B3" s="635" t="s">
        <v>1137</v>
      </c>
      <c r="C3" s="1447" t="str">
        <f>IF(Overview!B7="Please select country","Please select country in ""Overview""",Overview!B7)</f>
        <v>Latvia</v>
      </c>
      <c r="D3" s="1448"/>
      <c r="E3" s="1448"/>
      <c r="F3" s="1505"/>
      <c r="G3" s="1449"/>
      <c r="H3" s="62"/>
      <c r="I3" s="816"/>
      <c r="S3" s="72"/>
      <c r="T3" s="72"/>
      <c r="U3" s="72"/>
    </row>
    <row r="4" spans="1:169" ht="19.5" customHeight="1" thickBot="1">
      <c r="A4" s="148"/>
      <c r="B4" s="635" t="s">
        <v>1138</v>
      </c>
      <c r="C4" s="1444">
        <f>IF(Overview!B8="select year","Please select year in ""introduction""",Overview!B8)</f>
        <v>2018</v>
      </c>
      <c r="D4" s="1445" t="str">
        <f>CONCATENATE('T I fibre sources'!G4)</f>
        <v/>
      </c>
      <c r="E4" s="1445" t="str">
        <f>CONCATENATE('T I fibre sources'!H4)</f>
        <v/>
      </c>
      <c r="F4" s="1504" t="str">
        <f>CONCATENATE('T I fibre sources'!I4)</f>
        <v/>
      </c>
      <c r="G4" s="1446" t="str">
        <f>CONCATENATE('T I fibre sources'!J4)</f>
        <v/>
      </c>
      <c r="H4" s="62"/>
      <c r="S4" s="72"/>
      <c r="T4" s="72"/>
      <c r="U4" s="72"/>
    </row>
    <row r="5" spans="1:169" ht="19.5" customHeight="1" thickBot="1">
      <c r="A5" s="148"/>
      <c r="B5" s="632"/>
      <c r="C5" s="564"/>
      <c r="D5" s="565"/>
      <c r="E5" s="565"/>
      <c r="F5" s="566"/>
      <c r="G5" s="566"/>
      <c r="H5" s="62"/>
    </row>
    <row r="6" spans="1:169" ht="19.5" customHeight="1" thickBot="1">
      <c r="A6" s="148"/>
      <c r="B6" s="1468" t="s">
        <v>2691</v>
      </c>
      <c r="C6" s="1469"/>
      <c r="D6" s="1469"/>
      <c r="E6" s="1469"/>
      <c r="F6" s="1469"/>
      <c r="G6" s="1469"/>
      <c r="H6" s="1469"/>
      <c r="I6" s="1469"/>
      <c r="J6" s="1469"/>
      <c r="K6" s="1469"/>
      <c r="L6" s="1469"/>
      <c r="M6" s="1469"/>
      <c r="N6" s="1469"/>
      <c r="O6" s="1469"/>
      <c r="P6" s="1470"/>
      <c r="Q6" s="62"/>
      <c r="U6" s="954"/>
    </row>
    <row r="7" spans="1:169" ht="19.5" customHeight="1">
      <c r="A7" s="148"/>
      <c r="B7" s="636"/>
      <c r="C7" s="564"/>
      <c r="D7" s="565"/>
      <c r="E7" s="565"/>
      <c r="F7" s="566"/>
      <c r="G7" s="566"/>
      <c r="H7" s="66"/>
      <c r="I7" s="66"/>
      <c r="J7" s="66"/>
      <c r="K7" s="66"/>
      <c r="L7" s="66"/>
      <c r="M7" s="66"/>
      <c r="N7" s="66"/>
      <c r="O7" s="66"/>
      <c r="P7" s="800"/>
      <c r="S7" s="1496" t="s">
        <v>2721</v>
      </c>
      <c r="T7" s="1497"/>
      <c r="U7" s="954"/>
    </row>
    <row r="8" spans="1:169" ht="26.25" customHeight="1" thickBot="1">
      <c r="B8" s="637"/>
      <c r="C8" s="85"/>
      <c r="D8" s="85"/>
      <c r="E8" s="87"/>
      <c r="F8" s="87"/>
      <c r="G8" s="87"/>
      <c r="H8" s="87"/>
      <c r="I8" s="85"/>
      <c r="J8" s="85"/>
      <c r="K8" s="85"/>
      <c r="L8" s="85"/>
      <c r="M8" s="85"/>
      <c r="N8" s="85"/>
      <c r="O8" s="85"/>
      <c r="P8" s="809"/>
      <c r="Q8" s="797"/>
      <c r="S8" s="1498"/>
      <c r="T8" s="1499"/>
    </row>
    <row r="9" spans="1:169" s="69" customFormat="1" ht="42.75" customHeight="1" thickBot="1">
      <c r="B9" s="638"/>
      <c r="C9" s="633"/>
      <c r="D9" s="634"/>
      <c r="E9" s="1477" t="s">
        <v>1324</v>
      </c>
      <c r="F9" s="1478"/>
      <c r="G9" s="1478"/>
      <c r="H9" s="1479"/>
      <c r="I9" s="258" t="s">
        <v>1284</v>
      </c>
      <c r="J9" s="1376" t="s">
        <v>1229</v>
      </c>
      <c r="K9" s="1377"/>
      <c r="L9" s="1376" t="s">
        <v>1230</v>
      </c>
      <c r="M9" s="1377"/>
      <c r="N9" s="1376" t="s">
        <v>1231</v>
      </c>
      <c r="O9" s="1457"/>
      <c r="P9" s="143" t="str">
        <f>CONCATENATE('T I fibre sources'!Q9)</f>
        <v>Gross Domestic supply</v>
      </c>
      <c r="Q9" s="121"/>
      <c r="R9" s="155"/>
      <c r="S9" s="961" t="s">
        <v>2722</v>
      </c>
      <c r="T9" s="962"/>
    </row>
    <row r="10" spans="1:169" s="70" customFormat="1" ht="13.5" customHeight="1" thickBot="1">
      <c r="B10" s="639"/>
      <c r="C10" s="89"/>
      <c r="D10" s="89"/>
      <c r="E10" s="90"/>
      <c r="F10" s="90"/>
      <c r="G10" s="90"/>
      <c r="H10" s="90"/>
      <c r="I10" s="640"/>
      <c r="J10" s="579"/>
      <c r="K10" s="381" t="s">
        <v>1282</v>
      </c>
      <c r="L10" s="382"/>
      <c r="M10" s="381" t="s">
        <v>1282</v>
      </c>
      <c r="N10" s="382"/>
      <c r="O10" s="641" t="s">
        <v>1282</v>
      </c>
      <c r="P10" s="810"/>
      <c r="Q10" s="122"/>
      <c r="R10" s="149"/>
      <c r="S10" s="976"/>
      <c r="T10" s="975" t="s">
        <v>1282</v>
      </c>
    </row>
    <row r="11" spans="1:169" ht="29.25" customHeight="1" thickBot="1">
      <c r="B11" s="1487" t="s">
        <v>1166</v>
      </c>
      <c r="C11" s="1488"/>
      <c r="D11" s="1489"/>
      <c r="E11" s="1484" t="s">
        <v>1248</v>
      </c>
      <c r="F11" s="1474" t="s">
        <v>1031</v>
      </c>
      <c r="G11" s="1475"/>
      <c r="H11" s="1483"/>
      <c r="I11" s="259" t="s">
        <v>1285</v>
      </c>
      <c r="J11" s="1186">
        <v>9</v>
      </c>
      <c r="K11" s="57" t="s">
        <v>1235</v>
      </c>
      <c r="L11" s="567">
        <v>10</v>
      </c>
      <c r="M11" s="57"/>
      <c r="N11" s="567">
        <v>16</v>
      </c>
      <c r="O11" s="568" t="s">
        <v>1235</v>
      </c>
      <c r="P11" s="8">
        <f t="shared" ref="P11:P17" si="0">IF(OR(ISNUMBER(J11),ISNUMBER(L11),ISNUMBER(N11)),(SUM(J11,L11)-SUM(N11)),"…")</f>
        <v>3</v>
      </c>
      <c r="S11" s="1106"/>
      <c r="T11" s="1107" t="s">
        <v>1235</v>
      </c>
      <c r="FM11" s="72" t="s">
        <v>1235</v>
      </c>
    </row>
    <row r="12" spans="1:169" ht="29.25" customHeight="1" thickBot="1">
      <c r="B12" s="1490"/>
      <c r="C12" s="1491"/>
      <c r="D12" s="1492"/>
      <c r="E12" s="1485"/>
      <c r="F12" s="1471" t="s">
        <v>785</v>
      </c>
      <c r="G12" s="1472"/>
      <c r="H12" s="1473"/>
      <c r="I12" s="259" t="s">
        <v>1285</v>
      </c>
      <c r="J12" s="1186">
        <v>1736</v>
      </c>
      <c r="K12" s="57" t="s">
        <v>1235</v>
      </c>
      <c r="L12" s="567">
        <v>239</v>
      </c>
      <c r="M12" s="57" t="s">
        <v>1235</v>
      </c>
      <c r="N12" s="567">
        <v>1764</v>
      </c>
      <c r="O12" s="568" t="s">
        <v>1235</v>
      </c>
      <c r="P12" s="8">
        <f t="shared" si="0"/>
        <v>211</v>
      </c>
      <c r="R12" s="121"/>
      <c r="S12" s="1106"/>
      <c r="T12" s="1107" t="s">
        <v>1235</v>
      </c>
      <c r="FM12" s="150" t="s">
        <v>1152</v>
      </c>
    </row>
    <row r="13" spans="1:169" ht="29.25" customHeight="1" thickBot="1">
      <c r="B13" s="1490"/>
      <c r="C13" s="1491"/>
      <c r="D13" s="1492"/>
      <c r="E13" s="1485"/>
      <c r="F13" s="1471" t="s">
        <v>2756</v>
      </c>
      <c r="G13" s="1472"/>
      <c r="H13" s="1473"/>
      <c r="I13" s="259" t="s">
        <v>1285</v>
      </c>
      <c r="J13" s="642">
        <v>0</v>
      </c>
      <c r="K13" s="57" t="s">
        <v>1235</v>
      </c>
      <c r="L13" s="642">
        <v>0</v>
      </c>
      <c r="M13" s="57" t="s">
        <v>1235</v>
      </c>
      <c r="N13" s="642">
        <v>0</v>
      </c>
      <c r="O13" s="57" t="s">
        <v>1235</v>
      </c>
      <c r="P13" s="8">
        <f t="shared" si="0"/>
        <v>0</v>
      </c>
      <c r="R13" s="121"/>
      <c r="S13" s="1106">
        <v>0</v>
      </c>
      <c r="T13" s="1107" t="s">
        <v>1235</v>
      </c>
      <c r="FM13" s="150"/>
    </row>
    <row r="14" spans="1:169" ht="27" customHeight="1" thickBot="1">
      <c r="B14" s="1490"/>
      <c r="C14" s="1491"/>
      <c r="D14" s="1492"/>
      <c r="E14" s="1486"/>
      <c r="F14" s="1474" t="s">
        <v>1272</v>
      </c>
      <c r="G14" s="1475"/>
      <c r="H14" s="1483"/>
      <c r="I14" s="259" t="s">
        <v>1285</v>
      </c>
      <c r="J14" s="642">
        <v>55</v>
      </c>
      <c r="K14" s="568"/>
      <c r="L14" s="383">
        <v>18</v>
      </c>
      <c r="M14" s="57" t="s">
        <v>1235</v>
      </c>
      <c r="N14" s="642">
        <v>22</v>
      </c>
      <c r="O14" s="568" t="s">
        <v>1235</v>
      </c>
      <c r="P14" s="8">
        <f t="shared" si="0"/>
        <v>51</v>
      </c>
      <c r="R14" s="71"/>
      <c r="S14" s="1106">
        <v>0.38700000000000001</v>
      </c>
      <c r="T14" s="1107" t="s">
        <v>1235</v>
      </c>
      <c r="FM14" s="150" t="s">
        <v>1326</v>
      </c>
    </row>
    <row r="15" spans="1:169" ht="25.5" customHeight="1" thickBot="1">
      <c r="B15" s="1490"/>
      <c r="C15" s="1491"/>
      <c r="D15" s="1492"/>
      <c r="E15" s="1484" t="s">
        <v>1384</v>
      </c>
      <c r="F15" s="1474" t="s">
        <v>1111</v>
      </c>
      <c r="G15" s="1475"/>
      <c r="H15" s="1483"/>
      <c r="I15" s="260" t="s">
        <v>1286</v>
      </c>
      <c r="J15" s="642">
        <v>0</v>
      </c>
      <c r="K15" s="568" t="s">
        <v>1235</v>
      </c>
      <c r="L15" s="33">
        <v>0</v>
      </c>
      <c r="M15" s="57" t="s">
        <v>1235</v>
      </c>
      <c r="N15" s="643">
        <v>0</v>
      </c>
      <c r="O15" s="568" t="s">
        <v>1235</v>
      </c>
      <c r="P15" s="8">
        <f t="shared" si="0"/>
        <v>0</v>
      </c>
      <c r="R15" s="121"/>
      <c r="S15" s="1106">
        <v>0</v>
      </c>
      <c r="T15" s="1107" t="s">
        <v>1235</v>
      </c>
      <c r="FM15" s="150" t="s">
        <v>1153</v>
      </c>
    </row>
    <row r="16" spans="1:169" ht="28.5" customHeight="1" thickBot="1">
      <c r="B16" s="1490"/>
      <c r="C16" s="1491"/>
      <c r="D16" s="1492"/>
      <c r="E16" s="1485"/>
      <c r="F16" s="1474" t="s">
        <v>1253</v>
      </c>
      <c r="G16" s="1475"/>
      <c r="H16" s="1483"/>
      <c r="I16" s="260" t="s">
        <v>1286</v>
      </c>
      <c r="J16" s="642">
        <v>0</v>
      </c>
      <c r="K16" s="568" t="s">
        <v>1235</v>
      </c>
      <c r="L16" s="33">
        <v>0</v>
      </c>
      <c r="M16" s="57" t="s">
        <v>1235</v>
      </c>
      <c r="N16" s="643">
        <v>0</v>
      </c>
      <c r="O16" s="568" t="s">
        <v>1235</v>
      </c>
      <c r="P16" s="8">
        <f t="shared" si="0"/>
        <v>0</v>
      </c>
      <c r="R16" s="121"/>
      <c r="S16" s="1106">
        <v>0</v>
      </c>
      <c r="T16" s="1107" t="s">
        <v>1235</v>
      </c>
      <c r="FM16" s="150" t="s">
        <v>1154</v>
      </c>
    </row>
    <row r="17" spans="2:169" ht="30.75" customHeight="1" thickBot="1">
      <c r="B17" s="1490"/>
      <c r="C17" s="1491"/>
      <c r="D17" s="1492"/>
      <c r="E17" s="1486"/>
      <c r="F17" s="1474" t="s">
        <v>1167</v>
      </c>
      <c r="G17" s="1475"/>
      <c r="H17" s="1483"/>
      <c r="I17" s="260" t="s">
        <v>1286</v>
      </c>
      <c r="J17" s="642">
        <v>0</v>
      </c>
      <c r="K17" s="568" t="s">
        <v>1235</v>
      </c>
      <c r="L17" s="33">
        <v>0</v>
      </c>
      <c r="M17" s="57" t="s">
        <v>1235</v>
      </c>
      <c r="N17" s="643">
        <v>0</v>
      </c>
      <c r="O17" s="568" t="s">
        <v>1235</v>
      </c>
      <c r="P17" s="8">
        <f t="shared" si="0"/>
        <v>0</v>
      </c>
      <c r="R17" s="121"/>
      <c r="S17" s="1106">
        <v>0</v>
      </c>
      <c r="T17" s="1107" t="s">
        <v>1235</v>
      </c>
      <c r="FM17" s="150" t="s">
        <v>1155</v>
      </c>
    </row>
    <row r="18" spans="2:169" ht="29.25" customHeight="1" thickBot="1">
      <c r="B18" s="1493"/>
      <c r="C18" s="1494"/>
      <c r="D18" s="1495"/>
      <c r="E18" s="1056" t="s">
        <v>1142</v>
      </c>
      <c r="F18" s="1474" t="s">
        <v>1112</v>
      </c>
      <c r="G18" s="1475"/>
      <c r="H18" s="1476"/>
      <c r="I18" s="1480"/>
      <c r="J18" s="1481"/>
      <c r="K18" s="1481"/>
      <c r="L18" s="1481"/>
      <c r="M18" s="1481"/>
      <c r="N18" s="1481"/>
      <c r="O18" s="1481"/>
      <c r="P18" s="1482"/>
      <c r="R18" s="121"/>
    </row>
    <row r="19" spans="2:169" s="68" customFormat="1" ht="13.5" thickBot="1">
      <c r="B19" s="1511" t="str">
        <f>Overview!A2</f>
        <v>© 2016 UNECE/FAO Forestry and Timber Section - In case of any uncertainties or questions on the JWEE 2015 please contact: woodenergy.timber@unece.org</v>
      </c>
      <c r="C19" s="1512"/>
      <c r="D19" s="1512"/>
      <c r="E19" s="1512"/>
      <c r="F19" s="1512"/>
      <c r="G19" s="1512"/>
      <c r="H19" s="1512"/>
      <c r="I19" s="1512"/>
      <c r="J19" s="1512"/>
      <c r="K19" s="1512"/>
      <c r="L19" s="1512"/>
      <c r="M19" s="1512"/>
      <c r="N19" s="1512"/>
      <c r="O19" s="1512"/>
      <c r="P19" s="1513"/>
      <c r="Q19" s="80"/>
      <c r="R19" s="80"/>
      <c r="S19" s="974"/>
      <c r="T19" s="71"/>
      <c r="U19" s="145"/>
    </row>
    <row r="20" spans="2:169" s="68" customFormat="1" ht="20.25" customHeight="1" thickBot="1">
      <c r="B20" s="644"/>
      <c r="C20" s="644"/>
      <c r="D20" s="644"/>
      <c r="E20" s="645"/>
      <c r="F20" s="645"/>
      <c r="G20" s="645"/>
      <c r="H20" s="645"/>
      <c r="I20" s="645"/>
      <c r="J20" s="645"/>
      <c r="K20" s="645"/>
      <c r="L20" s="645"/>
      <c r="M20" s="645"/>
      <c r="N20" s="645"/>
      <c r="O20" s="645"/>
      <c r="P20" s="645"/>
      <c r="Q20" s="80"/>
      <c r="R20" s="80"/>
      <c r="S20" s="974"/>
      <c r="T20" s="71"/>
      <c r="U20" s="145"/>
    </row>
    <row r="21" spans="2:169" s="68" customFormat="1" ht="20.25" customHeight="1">
      <c r="B21" s="1468" t="s">
        <v>2688</v>
      </c>
      <c r="C21" s="1469"/>
      <c r="D21" s="1469"/>
      <c r="E21" s="1469"/>
      <c r="F21" s="1469"/>
      <c r="G21" s="1469"/>
      <c r="H21" s="1469"/>
      <c r="I21" s="1469"/>
      <c r="J21" s="1469"/>
      <c r="K21" s="1469"/>
      <c r="L21" s="1469"/>
      <c r="M21" s="1469"/>
      <c r="N21" s="1469"/>
      <c r="O21" s="1469"/>
      <c r="P21" s="1470"/>
      <c r="R21" s="80"/>
      <c r="S21" s="974"/>
      <c r="T21" s="71"/>
      <c r="U21" s="145"/>
    </row>
    <row r="22" spans="2:169" ht="13.5" thickBot="1">
      <c r="B22" s="646"/>
      <c r="C22" s="647"/>
      <c r="D22" s="647"/>
      <c r="E22" s="151"/>
      <c r="F22" s="152"/>
      <c r="G22" s="152"/>
      <c r="H22" s="152"/>
      <c r="I22" s="1"/>
      <c r="J22" s="99"/>
      <c r="K22" s="99"/>
      <c r="L22" s="99"/>
      <c r="M22" s="99"/>
      <c r="N22" s="99"/>
      <c r="O22" s="99"/>
      <c r="P22" s="799"/>
      <c r="R22" s="121"/>
    </row>
    <row r="23" spans="2:169" ht="18.75" customHeight="1" thickBot="1">
      <c r="B23" s="1355" t="str">
        <f>'T I fibre sources'!$C$34</f>
        <v>Proposed Data Sources:</v>
      </c>
      <c r="C23" s="1460"/>
      <c r="D23" s="1460"/>
      <c r="E23" s="1461"/>
      <c r="F23" s="97"/>
      <c r="G23" s="97"/>
      <c r="H23" s="97"/>
      <c r="I23" s="81"/>
      <c r="J23" s="85"/>
      <c r="K23" s="85"/>
      <c r="L23" s="66"/>
      <c r="M23" s="66"/>
      <c r="N23" s="66"/>
      <c r="O23" s="66"/>
      <c r="P23" s="800"/>
      <c r="R23" s="71"/>
    </row>
    <row r="24" spans="2:169" ht="12.75" customHeight="1">
      <c r="B24" s="36"/>
      <c r="C24" s="1506" t="str">
        <f>'T I fibre sources'!D35</f>
        <v>JFSQ 2015</v>
      </c>
      <c r="D24" s="1351"/>
      <c r="E24" s="1351"/>
      <c r="F24" s="1351"/>
      <c r="G24" s="1351"/>
      <c r="H24" s="1351"/>
      <c r="I24" s="1351"/>
      <c r="J24" s="1507"/>
      <c r="K24" s="98"/>
      <c r="L24" s="66"/>
      <c r="M24" s="66"/>
      <c r="N24" s="66"/>
      <c r="O24" s="66"/>
      <c r="P24" s="800"/>
      <c r="Q24" s="124"/>
      <c r="R24" s="121"/>
    </row>
    <row r="25" spans="2:169" ht="12.75" customHeight="1">
      <c r="B25" s="56"/>
      <c r="C25" s="1465" t="str">
        <f>'T I fibre sources'!D36</f>
        <v>Calculated - based on JFSQ data and conversion factors</v>
      </c>
      <c r="D25" s="1337"/>
      <c r="E25" s="1337"/>
      <c r="F25" s="1337"/>
      <c r="G25" s="1337"/>
      <c r="H25" s="1337"/>
      <c r="I25" s="1337"/>
      <c r="J25" s="1358"/>
      <c r="K25" s="153"/>
      <c r="L25" s="66"/>
      <c r="M25" s="66"/>
      <c r="N25" s="66"/>
      <c r="O25" s="66"/>
      <c r="P25" s="800"/>
    </row>
    <row r="26" spans="2:169" ht="15">
      <c r="B26" s="6"/>
      <c r="C26" s="1458" t="s">
        <v>1120</v>
      </c>
      <c r="D26" s="1459"/>
      <c r="E26" s="1459"/>
      <c r="F26" s="1032" t="s">
        <v>1191</v>
      </c>
      <c r="G26" s="1032"/>
      <c r="H26" s="1031" t="s">
        <v>2833</v>
      </c>
      <c r="I26" s="1332" t="s">
        <v>2836</v>
      </c>
      <c r="J26" s="1333"/>
      <c r="K26" s="154"/>
      <c r="L26" s="66"/>
      <c r="M26" s="66"/>
      <c r="N26" s="66"/>
      <c r="O26" s="66"/>
      <c r="P26" s="800"/>
    </row>
    <row r="27" spans="2:169" ht="12.75" customHeight="1">
      <c r="B27" s="34"/>
      <c r="C27" s="1465" t="str">
        <f>'T I fibre sources'!D38</f>
        <v>National (empirical) sources / studies</v>
      </c>
      <c r="D27" s="1337"/>
      <c r="E27" s="1337"/>
      <c r="F27" s="1337"/>
      <c r="G27" s="1337"/>
      <c r="H27" s="1337"/>
      <c r="I27" s="1337"/>
      <c r="J27" s="1358"/>
      <c r="K27" s="153"/>
      <c r="L27" s="66"/>
      <c r="M27" s="66"/>
      <c r="N27" s="66"/>
      <c r="O27" s="66"/>
      <c r="P27" s="800"/>
    </row>
    <row r="28" spans="2:169" ht="12.75" customHeight="1" thickBot="1">
      <c r="B28" s="9"/>
      <c r="C28" s="1466" t="str">
        <f>'T I fibre sources'!D39</f>
        <v>(Inter-) National energy statistics</v>
      </c>
      <c r="D28" s="1328"/>
      <c r="E28" s="1328"/>
      <c r="F28" s="1328"/>
      <c r="G28" s="1328"/>
      <c r="H28" s="1328"/>
      <c r="I28" s="1328"/>
      <c r="J28" s="1467"/>
      <c r="K28" s="66"/>
      <c r="L28" s="66"/>
      <c r="M28" s="66"/>
      <c r="N28" s="66"/>
      <c r="O28" s="66"/>
      <c r="P28" s="800"/>
    </row>
    <row r="29" spans="2:169" ht="14.25" customHeight="1" thickBot="1">
      <c r="B29" s="626"/>
      <c r="C29" s="66"/>
      <c r="D29" s="66"/>
      <c r="E29" s="105"/>
      <c r="F29" s="110"/>
      <c r="G29" s="110"/>
      <c r="H29" s="105"/>
      <c r="I29" s="66"/>
      <c r="J29" s="66"/>
      <c r="K29" s="66"/>
      <c r="L29" s="66"/>
      <c r="M29" s="66"/>
      <c r="N29" s="66"/>
      <c r="O29" s="66"/>
      <c r="P29" s="800"/>
    </row>
    <row r="30" spans="2:169" ht="16.5" customHeight="1" thickBot="1">
      <c r="B30" s="627" t="str">
        <f>'T I fibre sources'!$C$42</f>
        <v>Units:</v>
      </c>
      <c r="C30" s="85"/>
      <c r="D30" s="85"/>
      <c r="E30" s="85"/>
      <c r="F30" s="109"/>
      <c r="G30" s="110"/>
      <c r="H30" s="110"/>
      <c r="I30" s="66"/>
      <c r="J30" s="66"/>
      <c r="K30" s="66"/>
      <c r="L30" s="66"/>
      <c r="M30" s="66"/>
      <c r="N30" s="66"/>
      <c r="O30" s="66"/>
      <c r="P30" s="800"/>
    </row>
    <row r="31" spans="2:169" ht="15.75" customHeight="1">
      <c r="B31" s="1508" t="str">
        <f>CONCATENATE('T I fibre sources'!C43)</f>
        <v>t = metric tonnes [megagram]</v>
      </c>
      <c r="C31" s="1509"/>
      <c r="D31" s="1509"/>
      <c r="E31" s="1509"/>
      <c r="F31" s="1510"/>
      <c r="G31" s="110"/>
      <c r="H31" s="110"/>
      <c r="I31" s="66"/>
      <c r="J31" s="66"/>
      <c r="K31" s="66"/>
      <c r="L31" s="66"/>
      <c r="M31" s="66"/>
      <c r="N31" s="66"/>
      <c r="O31" s="66"/>
      <c r="P31" s="800"/>
    </row>
    <row r="32" spans="2:169">
      <c r="B32" s="1462" t="str">
        <f>CONCATENATE('T I fibre sources'!C44)</f>
        <v>m³ = solid cubic metre, underbark</v>
      </c>
      <c r="C32" s="1463"/>
      <c r="D32" s="1463"/>
      <c r="E32" s="1463"/>
      <c r="F32" s="1464"/>
      <c r="G32" s="110"/>
      <c r="H32" s="110"/>
      <c r="I32" s="66"/>
      <c r="J32" s="66"/>
      <c r="K32" s="66"/>
      <c r="L32" s="66"/>
      <c r="M32" s="66"/>
      <c r="N32" s="66"/>
      <c r="O32" s="66"/>
      <c r="P32" s="800"/>
    </row>
    <row r="33" spans="2:17">
      <c r="B33" s="1462" t="str">
        <f>CONCATENATE('T I fibre sources'!C45)</f>
        <v xml:space="preserve">bv = m³ bulk volume </v>
      </c>
      <c r="C33" s="1463"/>
      <c r="D33" s="1463"/>
      <c r="E33" s="1463"/>
      <c r="F33" s="1464"/>
      <c r="G33" s="110"/>
      <c r="H33" s="648"/>
      <c r="I33" s="66"/>
      <c r="J33" s="66"/>
      <c r="K33" s="66"/>
      <c r="L33" s="66"/>
      <c r="M33" s="66"/>
      <c r="N33" s="66"/>
      <c r="O33" s="66"/>
      <c r="P33" s="800"/>
    </row>
    <row r="34" spans="2:17">
      <c r="B34" s="1462" t="str">
        <f>CONCATENATE('T I fibre sources'!C46)</f>
        <v>rwe. = Roundwood equivalent in m³</v>
      </c>
      <c r="C34" s="1463"/>
      <c r="D34" s="1463"/>
      <c r="E34" s="1463"/>
      <c r="F34" s="1464"/>
      <c r="G34" s="110"/>
      <c r="H34" s="110"/>
      <c r="I34" s="66"/>
      <c r="J34" s="66"/>
      <c r="K34" s="66"/>
      <c r="L34" s="66"/>
      <c r="M34" s="66"/>
      <c r="N34" s="66"/>
      <c r="O34" s="66"/>
      <c r="P34" s="800"/>
    </row>
    <row r="35" spans="2:17">
      <c r="B35" s="1462" t="str">
        <f>CONCATENATE('T I fibre sources'!C47)</f>
        <v>L = Litre</v>
      </c>
      <c r="C35" s="1463"/>
      <c r="D35" s="1463"/>
      <c r="E35" s="1463"/>
      <c r="F35" s="1464"/>
      <c r="G35" s="110"/>
      <c r="H35" s="110"/>
      <c r="I35" s="66"/>
      <c r="J35" s="66"/>
      <c r="K35" s="66"/>
      <c r="L35" s="66"/>
      <c r="M35" s="66"/>
      <c r="N35" s="66"/>
      <c r="O35" s="66"/>
      <c r="P35" s="800"/>
    </row>
    <row r="36" spans="2:17" ht="13.5" thickBot="1">
      <c r="B36" s="1501" t="str">
        <f>CONCATENATE('T I fibre sources'!C48)</f>
        <v>t d.m. = Metric tonnes dry matter</v>
      </c>
      <c r="C36" s="1502"/>
      <c r="D36" s="1502"/>
      <c r="E36" s="1502"/>
      <c r="F36" s="1503"/>
      <c r="G36" s="629"/>
      <c r="H36" s="629"/>
      <c r="I36" s="630"/>
      <c r="J36" s="630"/>
      <c r="K36" s="630"/>
      <c r="L36" s="630"/>
      <c r="M36" s="630"/>
      <c r="N36" s="630"/>
      <c r="O36" s="630"/>
      <c r="P36" s="802"/>
    </row>
    <row r="37" spans="2:17" ht="13.5" thickBot="1"/>
    <row r="38" spans="2:17" ht="16" thickBot="1">
      <c r="B38" s="1322" t="s">
        <v>2831</v>
      </c>
      <c r="C38" s="1323"/>
      <c r="D38" s="1323"/>
      <c r="E38" s="1323"/>
      <c r="F38" s="1323"/>
      <c r="G38" s="1323"/>
      <c r="H38" s="1323"/>
      <c r="I38" s="1323"/>
      <c r="J38" s="1323"/>
      <c r="K38" s="1323"/>
      <c r="L38" s="1323"/>
      <c r="M38" s="1323"/>
      <c r="N38" s="1323"/>
      <c r="O38" s="1323"/>
      <c r="P38" s="1324"/>
      <c r="Q38" s="816"/>
    </row>
    <row r="39" spans="2:17" ht="18" customHeight="1">
      <c r="B39" s="1313"/>
      <c r="C39" s="1314"/>
      <c r="D39" s="1314"/>
      <c r="E39" s="1314"/>
      <c r="F39" s="1314"/>
      <c r="G39" s="1314"/>
      <c r="H39" s="1314"/>
      <c r="I39" s="1314"/>
      <c r="J39" s="1314"/>
      <c r="K39" s="1314"/>
      <c r="L39" s="1314"/>
      <c r="M39" s="1314"/>
      <c r="N39" s="1314"/>
      <c r="O39" s="1314"/>
      <c r="P39" s="1315"/>
      <c r="Q39" s="816"/>
    </row>
    <row r="40" spans="2:17" ht="18" customHeight="1">
      <c r="B40" s="1316"/>
      <c r="C40" s="1317"/>
      <c r="D40" s="1317"/>
      <c r="E40" s="1317"/>
      <c r="F40" s="1317"/>
      <c r="G40" s="1317"/>
      <c r="H40" s="1317"/>
      <c r="I40" s="1317"/>
      <c r="J40" s="1317"/>
      <c r="K40" s="1317"/>
      <c r="L40" s="1317"/>
      <c r="M40" s="1317"/>
      <c r="N40" s="1317"/>
      <c r="O40" s="1317"/>
      <c r="P40" s="1318"/>
      <c r="Q40" s="816"/>
    </row>
    <row r="41" spans="2:17">
      <c r="B41" s="1316"/>
      <c r="C41" s="1317"/>
      <c r="D41" s="1317"/>
      <c r="E41" s="1317"/>
      <c r="F41" s="1317"/>
      <c r="G41" s="1317"/>
      <c r="H41" s="1317"/>
      <c r="I41" s="1317"/>
      <c r="J41" s="1317"/>
      <c r="K41" s="1317"/>
      <c r="L41" s="1317"/>
      <c r="M41" s="1317"/>
      <c r="N41" s="1317"/>
      <c r="O41" s="1317"/>
      <c r="P41" s="1318"/>
      <c r="Q41" s="816"/>
    </row>
    <row r="42" spans="2:17">
      <c r="B42" s="1316"/>
      <c r="C42" s="1317"/>
      <c r="D42" s="1317"/>
      <c r="E42" s="1317"/>
      <c r="F42" s="1317"/>
      <c r="G42" s="1317"/>
      <c r="H42" s="1317"/>
      <c r="I42" s="1317"/>
      <c r="J42" s="1317"/>
      <c r="K42" s="1317"/>
      <c r="L42" s="1317"/>
      <c r="M42" s="1317"/>
      <c r="N42" s="1317"/>
      <c r="O42" s="1317"/>
      <c r="P42" s="1318"/>
      <c r="Q42" s="816"/>
    </row>
    <row r="43" spans="2:17">
      <c r="B43" s="1316"/>
      <c r="C43" s="1317"/>
      <c r="D43" s="1317"/>
      <c r="E43" s="1317"/>
      <c r="F43" s="1317"/>
      <c r="G43" s="1317"/>
      <c r="H43" s="1317"/>
      <c r="I43" s="1317"/>
      <c r="J43" s="1317"/>
      <c r="K43" s="1317"/>
      <c r="L43" s="1317"/>
      <c r="M43" s="1317"/>
      <c r="N43" s="1317"/>
      <c r="O43" s="1317"/>
      <c r="P43" s="1318"/>
      <c r="Q43" s="816"/>
    </row>
    <row r="44" spans="2:17">
      <c r="B44" s="1316"/>
      <c r="C44" s="1317"/>
      <c r="D44" s="1317"/>
      <c r="E44" s="1317"/>
      <c r="F44" s="1317"/>
      <c r="G44" s="1317"/>
      <c r="H44" s="1317"/>
      <c r="I44" s="1317"/>
      <c r="J44" s="1317"/>
      <c r="K44" s="1317"/>
      <c r="L44" s="1317"/>
      <c r="M44" s="1317"/>
      <c r="N44" s="1317"/>
      <c r="O44" s="1317"/>
      <c r="P44" s="1318"/>
      <c r="Q44" s="816"/>
    </row>
    <row r="45" spans="2:17">
      <c r="B45" s="1316"/>
      <c r="C45" s="1317"/>
      <c r="D45" s="1317"/>
      <c r="E45" s="1317"/>
      <c r="F45" s="1317"/>
      <c r="G45" s="1317"/>
      <c r="H45" s="1317"/>
      <c r="I45" s="1317"/>
      <c r="J45" s="1317"/>
      <c r="K45" s="1317"/>
      <c r="L45" s="1317"/>
      <c r="M45" s="1317"/>
      <c r="N45" s="1317"/>
      <c r="O45" s="1317"/>
      <c r="P45" s="1318"/>
      <c r="Q45" s="816"/>
    </row>
    <row r="46" spans="2:17">
      <c r="B46" s="1316"/>
      <c r="C46" s="1317"/>
      <c r="D46" s="1317"/>
      <c r="E46" s="1317"/>
      <c r="F46" s="1317"/>
      <c r="G46" s="1317"/>
      <c r="H46" s="1317"/>
      <c r="I46" s="1317"/>
      <c r="J46" s="1317"/>
      <c r="K46" s="1317"/>
      <c r="L46" s="1317"/>
      <c r="M46" s="1317"/>
      <c r="N46" s="1317"/>
      <c r="O46" s="1317"/>
      <c r="P46" s="1318"/>
      <c r="Q46" s="816"/>
    </row>
    <row r="47" spans="2:17" ht="13.5" thickBot="1">
      <c r="B47" s="1319"/>
      <c r="C47" s="1320"/>
      <c r="D47" s="1320"/>
      <c r="E47" s="1320"/>
      <c r="F47" s="1320"/>
      <c r="G47" s="1320"/>
      <c r="H47" s="1320"/>
      <c r="I47" s="1320"/>
      <c r="J47" s="1320"/>
      <c r="K47" s="1320"/>
      <c r="L47" s="1320"/>
      <c r="M47" s="1320"/>
      <c r="N47" s="1320"/>
      <c r="O47" s="1320"/>
      <c r="P47" s="1321"/>
      <c r="Q47" s="816"/>
    </row>
  </sheetData>
  <sheetProtection formatCells="0"/>
  <dataConsolidate/>
  <mergeCells count="39">
    <mergeCell ref="S7:T8"/>
    <mergeCell ref="Q2:R2"/>
    <mergeCell ref="B36:F36"/>
    <mergeCell ref="C2:G2"/>
    <mergeCell ref="C3:G3"/>
    <mergeCell ref="C4:G4"/>
    <mergeCell ref="F17:H17"/>
    <mergeCell ref="C24:J24"/>
    <mergeCell ref="E15:E17"/>
    <mergeCell ref="F11:H11"/>
    <mergeCell ref="F12:H12"/>
    <mergeCell ref="B33:F33"/>
    <mergeCell ref="B31:F31"/>
    <mergeCell ref="C25:J25"/>
    <mergeCell ref="F14:H14"/>
    <mergeCell ref="B19:P19"/>
    <mergeCell ref="B21:P21"/>
    <mergeCell ref="F13:H13"/>
    <mergeCell ref="B6:P6"/>
    <mergeCell ref="F18:H18"/>
    <mergeCell ref="L9:M9"/>
    <mergeCell ref="E9:H9"/>
    <mergeCell ref="I18:P18"/>
    <mergeCell ref="N9:O9"/>
    <mergeCell ref="F16:H16"/>
    <mergeCell ref="E11:E14"/>
    <mergeCell ref="B11:D18"/>
    <mergeCell ref="J9:K9"/>
    <mergeCell ref="F15:H15"/>
    <mergeCell ref="B38:P38"/>
    <mergeCell ref="B39:P47"/>
    <mergeCell ref="I26:J26"/>
    <mergeCell ref="C26:E26"/>
    <mergeCell ref="B23:E23"/>
    <mergeCell ref="B35:F35"/>
    <mergeCell ref="B34:F34"/>
    <mergeCell ref="B32:F32"/>
    <mergeCell ref="C27:J27"/>
    <mergeCell ref="C28:J28"/>
  </mergeCells>
  <phoneticPr fontId="9" type="noConversion"/>
  <dataValidations count="1">
    <dataValidation type="list" allowBlank="1" showInputMessage="1" showErrorMessage="1" sqref="K11:K17 M11:M17 O11:O17 T11:T17" xr:uid="{00000000-0002-0000-0200-000000000000}">
      <formula1>$FM$11:$FM$17</formula1>
    </dataValidation>
  </dataValidations>
  <hyperlinks>
    <hyperlink ref="K10" location="'Data Quality'!Print_Area" display="DQ" xr:uid="{00000000-0004-0000-0200-000000000000}"/>
    <hyperlink ref="M10" location="'Data Quality'!Print_Area" display="DQ" xr:uid="{00000000-0004-0000-0200-000001000000}"/>
    <hyperlink ref="O10" location="'Data Quality'!Print_Area" display="DQ" xr:uid="{00000000-0004-0000-0200-000002000000}"/>
    <hyperlink ref="B19:P19" r:id="rId1" display="mailto:woodenergy.timber@unece.org" xr:uid="{00000000-0004-0000-0200-000003000000}"/>
    <hyperlink ref="T10" location="'Data Quality'!Print_Area" display="DQ" xr:uid="{00000000-0004-0000-0200-000004000000}"/>
    <hyperlink ref="F26" r:id="rId2" display="OECD " xr:uid="{00000000-0004-0000-0200-000005000000}"/>
    <hyperlink ref="H26" r:id="rId3" xr:uid="{00000000-0004-0000-0200-000006000000}"/>
    <hyperlink ref="I26" r:id="rId4" display="EUROSTAT - 2004 data only!" xr:uid="{00000000-0004-0000-0200-000007000000}"/>
    <hyperlink ref="I26:J26" r:id="rId5" display="/   EUROSTAT link" xr:uid="{00000000-0004-0000-0200-000008000000}"/>
  </hyperlinks>
  <pageMargins left="0.19685039370078741" right="0" top="0.38" bottom="0.19685039370078741" header="0.35433070866141736" footer="0.19685039370078741"/>
  <pageSetup paperSize="8" scale="72" orientation="landscape" r:id="rId6"/>
  <headerFooter alignWithMargins="0"/>
  <legacyDrawing r:id="rId7"/>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tabColor theme="3" tint="0.59999389629810485"/>
  </sheetPr>
  <dimension ref="A1:BF55"/>
  <sheetViews>
    <sheetView showGridLines="0" view="pageLayout" topLeftCell="D1" zoomScale="70" zoomScaleNormal="55" zoomScaleSheetLayoutView="50" zoomScalePageLayoutView="70" workbookViewId="0">
      <selection activeCell="W38" sqref="W38:Z38"/>
    </sheetView>
  </sheetViews>
  <sheetFormatPr defaultColWidth="11.453125" defaultRowHeight="14"/>
  <cols>
    <col min="1" max="1" width="2.7265625" style="74" customWidth="1"/>
    <col min="2" max="2" width="32.453125" style="74" customWidth="1"/>
    <col min="3" max="3" width="52.7265625" style="74" bestFit="1" customWidth="1"/>
    <col min="4" max="4" width="4.453125" style="75" customWidth="1"/>
    <col min="5" max="5" width="3.26953125" style="75" customWidth="1"/>
    <col min="6" max="6" width="10.453125" style="75" bestFit="1" customWidth="1"/>
    <col min="7" max="7" width="4.7265625" style="75" customWidth="1"/>
    <col min="8" max="8" width="11.7265625" style="76" customWidth="1"/>
    <col min="9" max="9" width="19.7265625" style="76" bestFit="1" customWidth="1"/>
    <col min="10" max="10" width="5.453125" style="75" customWidth="1"/>
    <col min="11" max="11" width="3" style="75" customWidth="1"/>
    <col min="12" max="12" width="11.453125" style="75" customWidth="1"/>
    <col min="13" max="13" width="4.7265625" style="75" customWidth="1"/>
    <col min="14" max="14" width="11.7265625" style="76" customWidth="1"/>
    <col min="15" max="15" width="17.26953125" style="76" customWidth="1"/>
    <col min="16" max="16" width="4" style="75" customWidth="1"/>
    <col min="17" max="17" width="3" style="75" customWidth="1"/>
    <col min="18" max="18" width="11.453125" style="75" customWidth="1"/>
    <col min="19" max="19" width="4.7265625" style="75" customWidth="1"/>
    <col min="20" max="20" width="11.453125" style="76" customWidth="1"/>
    <col min="21" max="21" width="17.26953125" style="76" customWidth="1"/>
    <col min="22" max="22" width="4" style="75" customWidth="1"/>
    <col min="23" max="23" width="3" style="75" customWidth="1"/>
    <col min="24" max="24" width="11.453125" style="75" customWidth="1"/>
    <col min="25" max="25" width="4.7265625" style="75" customWidth="1"/>
    <col min="26" max="26" width="11.453125" style="76" bestFit="1" customWidth="1"/>
    <col min="27" max="27" width="17.26953125" style="76" customWidth="1"/>
    <col min="28" max="28" width="5.1796875" style="75" customWidth="1"/>
    <col min="29" max="29" width="3" style="75" customWidth="1"/>
    <col min="30" max="30" width="11.453125" style="75" customWidth="1"/>
    <col min="31" max="31" width="4.7265625" style="75" customWidth="1"/>
    <col min="32" max="32" width="11.453125" style="76" bestFit="1" customWidth="1"/>
    <col min="33" max="33" width="18.26953125" style="76" bestFit="1" customWidth="1"/>
    <col min="34" max="34" width="4" style="75" customWidth="1"/>
    <col min="35" max="35" width="3" style="75" customWidth="1"/>
    <col min="36" max="36" width="11.453125" style="75" customWidth="1"/>
    <col min="37" max="37" width="4.7265625" style="75" customWidth="1"/>
    <col min="38" max="38" width="11.453125" style="76" bestFit="1" customWidth="1"/>
    <col min="39" max="39" width="18.26953125" style="76" bestFit="1" customWidth="1"/>
    <col min="40" max="40" width="4" style="75" customWidth="1"/>
    <col min="41" max="41" width="3" style="75" customWidth="1"/>
    <col min="42" max="42" width="11.453125" style="75" customWidth="1"/>
    <col min="43" max="43" width="4.7265625" style="75" customWidth="1"/>
    <col min="44" max="44" width="11.453125" style="76" bestFit="1" customWidth="1"/>
    <col min="45" max="45" width="18.26953125" style="76" bestFit="1" customWidth="1"/>
    <col min="46" max="46" width="4" style="75" hidden="1" customWidth="1"/>
    <col min="47" max="47" width="3" style="75" hidden="1" customWidth="1"/>
    <col min="48" max="48" width="9.453125" style="76" hidden="1" customWidth="1"/>
    <col min="49" max="49" width="4" style="76" hidden="1" customWidth="1"/>
    <col min="50" max="50" width="9.7265625" style="76" hidden="1" customWidth="1"/>
    <col min="51" max="51" width="4" style="76" hidden="1" customWidth="1"/>
    <col min="52" max="52" width="2.7265625" style="4" customWidth="1"/>
    <col min="53" max="55" width="12.453125" style="4" customWidth="1"/>
    <col min="56" max="58" width="9.1796875" style="77" hidden="1" customWidth="1"/>
    <col min="59" max="59" width="0" style="4" hidden="1" customWidth="1"/>
    <col min="60" max="16384" width="11.453125" style="4"/>
  </cols>
  <sheetData>
    <row r="1" spans="1:58" ht="14.5" thickBot="1"/>
    <row r="2" spans="1:58" ht="16.5" customHeight="1" thickBot="1">
      <c r="A2" s="158"/>
      <c r="B2" s="231" t="s">
        <v>1233</v>
      </c>
      <c r="C2" s="17" t="s">
        <v>1156</v>
      </c>
      <c r="D2" s="158"/>
      <c r="E2" s="158"/>
      <c r="F2" s="158"/>
      <c r="G2" s="158"/>
      <c r="H2" s="158"/>
      <c r="I2" s="158"/>
      <c r="J2" s="158"/>
      <c r="K2" s="158"/>
      <c r="L2" s="158"/>
      <c r="M2" s="158"/>
      <c r="N2" s="955"/>
      <c r="O2" s="158"/>
      <c r="P2" s="158"/>
      <c r="Q2" s="158"/>
      <c r="R2" s="158"/>
      <c r="S2" s="158"/>
      <c r="T2" s="158"/>
      <c r="U2" s="158"/>
      <c r="V2" s="158"/>
      <c r="W2" s="158"/>
      <c r="X2" s="158"/>
      <c r="Y2" s="158"/>
      <c r="Z2" s="158"/>
      <c r="AA2" s="158"/>
      <c r="AB2" s="158"/>
      <c r="AC2" s="158"/>
      <c r="AD2" s="158"/>
      <c r="AE2" s="158"/>
      <c r="AF2" s="158"/>
      <c r="AG2" s="158"/>
      <c r="AH2" s="158"/>
      <c r="AI2" s="158"/>
      <c r="AJ2" s="158"/>
      <c r="AK2" s="158"/>
      <c r="AL2" s="158"/>
      <c r="AM2" s="158"/>
      <c r="AN2" s="158"/>
      <c r="AO2" s="158"/>
      <c r="AP2" s="158"/>
      <c r="AQ2" s="158"/>
      <c r="AR2" s="158"/>
      <c r="AS2" s="158"/>
      <c r="AT2" s="158"/>
      <c r="AU2" s="158"/>
      <c r="AV2" s="158"/>
      <c r="AW2" s="4"/>
      <c r="AX2" s="4"/>
      <c r="AY2" s="4"/>
    </row>
    <row r="3" spans="1:58" ht="18.75" customHeight="1" thickBot="1">
      <c r="B3" s="231" t="s">
        <v>1137</v>
      </c>
      <c r="C3" s="194" t="str">
        <f>IF(Overview!B7="Please select country","Please select country in ""Overview""",Overview!B7)</f>
        <v>Latvia</v>
      </c>
      <c r="H3" s="75"/>
      <c r="I3" s="75"/>
      <c r="N3" s="955"/>
      <c r="O3" s="75"/>
      <c r="T3" s="75"/>
      <c r="U3" s="75"/>
      <c r="Z3" s="75"/>
      <c r="AA3" s="75"/>
      <c r="AF3" s="75"/>
      <c r="AG3" s="75"/>
      <c r="AL3" s="75"/>
      <c r="AM3" s="75"/>
      <c r="AR3" s="75"/>
      <c r="AS3" s="75"/>
      <c r="AV3" s="4"/>
      <c r="AW3" s="4"/>
      <c r="AX3" s="4"/>
      <c r="AY3" s="4"/>
    </row>
    <row r="4" spans="1:58" ht="18.75" customHeight="1" thickBot="1">
      <c r="B4" s="231" t="s">
        <v>1138</v>
      </c>
      <c r="C4" s="194">
        <f>IF(Overview!B8="select year","Please select year in ""introduction""",Overview!B8)</f>
        <v>2018</v>
      </c>
      <c r="H4" s="75"/>
      <c r="I4" s="75"/>
      <c r="N4" s="75"/>
      <c r="O4" s="75"/>
      <c r="T4" s="75"/>
      <c r="U4" s="75"/>
      <c r="Z4" s="75"/>
      <c r="AA4" s="75"/>
      <c r="AF4" s="75"/>
      <c r="AG4" s="75"/>
      <c r="AL4" s="75"/>
      <c r="AM4" s="75"/>
      <c r="AR4" s="75"/>
      <c r="AS4" s="75"/>
      <c r="AV4" s="4"/>
      <c r="AW4" s="4"/>
      <c r="AX4" s="4"/>
      <c r="AY4" s="4"/>
    </row>
    <row r="5" spans="1:58" ht="18.75" customHeight="1" thickBot="1">
      <c r="B5" s="726"/>
      <c r="C5" s="723"/>
      <c r="H5" s="75"/>
      <c r="I5" s="75"/>
      <c r="N5" s="75"/>
      <c r="O5" s="75"/>
      <c r="T5" s="75"/>
      <c r="U5" s="75"/>
      <c r="Z5" s="75"/>
      <c r="AA5" s="75"/>
      <c r="AF5" s="75"/>
      <c r="AG5" s="75"/>
      <c r="AL5" s="75"/>
      <c r="AM5" s="75"/>
      <c r="AR5" s="75"/>
      <c r="AS5" s="75"/>
      <c r="AV5" s="4"/>
      <c r="AW5" s="4"/>
      <c r="AX5" s="4"/>
      <c r="AY5" s="4"/>
    </row>
    <row r="6" spans="1:58" ht="18.75" customHeight="1">
      <c r="B6" s="1468" t="s">
        <v>2689</v>
      </c>
      <c r="C6" s="1469"/>
      <c r="D6" s="1469"/>
      <c r="E6" s="1469"/>
      <c r="F6" s="1469"/>
      <c r="G6" s="1469"/>
      <c r="H6" s="1469"/>
      <c r="I6" s="1469"/>
      <c r="J6" s="1469"/>
      <c r="K6" s="1469"/>
      <c r="L6" s="1469"/>
      <c r="M6" s="1469"/>
      <c r="N6" s="1469"/>
      <c r="O6" s="1469"/>
      <c r="P6" s="1469"/>
      <c r="Q6" s="1469"/>
      <c r="R6" s="1469"/>
      <c r="S6" s="1469"/>
      <c r="T6" s="1469"/>
      <c r="U6" s="1469"/>
      <c r="V6" s="1469"/>
      <c r="W6" s="1469"/>
      <c r="X6" s="1469"/>
      <c r="Y6" s="1469"/>
      <c r="Z6" s="1469"/>
      <c r="AA6" s="1469"/>
      <c r="AB6" s="1469"/>
      <c r="AC6" s="1469"/>
      <c r="AD6" s="1469"/>
      <c r="AE6" s="1469"/>
      <c r="AF6" s="1469"/>
      <c r="AG6" s="1469"/>
      <c r="AH6" s="1469"/>
      <c r="AI6" s="1469"/>
      <c r="AJ6" s="1469"/>
      <c r="AK6" s="1469"/>
      <c r="AL6" s="1469"/>
      <c r="AM6" s="1469"/>
      <c r="AN6" s="1469"/>
      <c r="AO6" s="1469"/>
      <c r="AP6" s="1469"/>
      <c r="AQ6" s="1469"/>
      <c r="AR6" s="1469"/>
      <c r="AS6" s="1470"/>
      <c r="AV6" s="4"/>
      <c r="AW6" s="4"/>
      <c r="AX6" s="4"/>
      <c r="AY6" s="4"/>
    </row>
    <row r="7" spans="1:58" ht="18.75" customHeight="1" thickBot="1">
      <c r="B7" s="727"/>
      <c r="C7" s="723"/>
      <c r="H7" s="75"/>
      <c r="I7" s="75"/>
      <c r="N7" s="75"/>
      <c r="O7" s="75"/>
      <c r="T7" s="75"/>
      <c r="U7" s="75"/>
      <c r="Z7" s="75"/>
      <c r="AA7" s="75"/>
      <c r="AF7" s="75"/>
      <c r="AG7" s="75"/>
      <c r="AL7" s="75"/>
      <c r="AM7" s="75"/>
      <c r="AR7" s="75"/>
      <c r="AS7" s="728"/>
      <c r="AV7" s="4"/>
      <c r="AW7" s="4"/>
      <c r="AX7" s="4"/>
      <c r="AY7" s="4"/>
    </row>
    <row r="8" spans="1:58" s="7" customFormat="1" ht="18.75" customHeight="1" thickBot="1">
      <c r="A8" s="172"/>
      <c r="B8" s="729"/>
      <c r="C8" s="158"/>
      <c r="D8" s="75"/>
      <c r="E8" s="1584" t="s">
        <v>1271</v>
      </c>
      <c r="F8" s="1585"/>
      <c r="G8" s="1585"/>
      <c r="H8" s="1586"/>
      <c r="I8" s="1586"/>
      <c r="J8" s="1586"/>
      <c r="K8" s="1586"/>
      <c r="L8" s="1586"/>
      <c r="M8" s="1586"/>
      <c r="N8" s="1586"/>
      <c r="O8" s="1586"/>
      <c r="P8" s="1586"/>
      <c r="Q8" s="1586"/>
      <c r="R8" s="1586"/>
      <c r="S8" s="1586"/>
      <c r="T8" s="1586"/>
      <c r="U8" s="1586"/>
      <c r="V8" s="1586"/>
      <c r="W8" s="1586"/>
      <c r="X8" s="1586"/>
      <c r="Y8" s="1586"/>
      <c r="Z8" s="1586"/>
      <c r="AA8" s="1586"/>
      <c r="AB8" s="1586"/>
      <c r="AC8" s="1586"/>
      <c r="AD8" s="1586"/>
      <c r="AE8" s="1586"/>
      <c r="AF8" s="1586"/>
      <c r="AG8" s="1586"/>
      <c r="AH8" s="1586"/>
      <c r="AI8" s="1586"/>
      <c r="AJ8" s="1586"/>
      <c r="AK8" s="1586"/>
      <c r="AL8" s="1586"/>
      <c r="AM8" s="1586"/>
      <c r="AN8" s="1586"/>
      <c r="AO8" s="1586"/>
      <c r="AP8" s="1586"/>
      <c r="AQ8" s="1586"/>
      <c r="AR8" s="1586"/>
      <c r="AS8" s="1587"/>
      <c r="AT8" s="196"/>
      <c r="AU8" s="196"/>
      <c r="AV8" s="196"/>
      <c r="AW8" s="196"/>
      <c r="AX8" s="196"/>
      <c r="AY8" s="197"/>
      <c r="AZ8" s="273"/>
      <c r="BD8" s="167"/>
      <c r="BE8" s="167"/>
      <c r="BF8" s="167"/>
    </row>
    <row r="9" spans="1:58" ht="7.5" customHeight="1" thickBot="1">
      <c r="A9" s="159"/>
      <c r="B9" s="730"/>
      <c r="C9" s="159"/>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731"/>
      <c r="AT9" s="3"/>
      <c r="AU9" s="3"/>
      <c r="AV9" s="3"/>
      <c r="AW9" s="3"/>
      <c r="AX9" s="3"/>
      <c r="AY9" s="3"/>
    </row>
    <row r="10" spans="1:58" s="27" customFormat="1" ht="25.5" customHeight="1" thickBot="1">
      <c r="B10" s="275"/>
      <c r="C10" s="28"/>
      <c r="D10" s="164"/>
      <c r="E10" s="1584" t="str">
        <f>CONCATENATE('T II processed wood based fuels'!E11 &amp; " (1000 t.d.m.)")</f>
        <v>Processed solid biofuels from wood (1000 t.d.m.)</v>
      </c>
      <c r="F10" s="1585"/>
      <c r="G10" s="1585"/>
      <c r="H10" s="1586"/>
      <c r="I10" s="1586"/>
      <c r="J10" s="1586"/>
      <c r="K10" s="1586"/>
      <c r="L10" s="1586"/>
      <c r="M10" s="1586"/>
      <c r="N10" s="1586"/>
      <c r="O10" s="1586"/>
      <c r="P10" s="1586"/>
      <c r="Q10" s="1586"/>
      <c r="R10" s="1586"/>
      <c r="S10" s="1586"/>
      <c r="T10" s="1586"/>
      <c r="U10" s="1586"/>
      <c r="V10" s="1586"/>
      <c r="W10" s="1586"/>
      <c r="X10" s="1586"/>
      <c r="Y10" s="1586"/>
      <c r="Z10" s="1586"/>
      <c r="AA10" s="1587"/>
      <c r="AB10" s="3"/>
      <c r="AC10" s="1588" t="str">
        <f>CONCATENATE('T II processed wood based fuels'!E15&amp;" (1000 t.d.m.)")</f>
        <v>Processed liquid biofuels from wood (1000 t.d.m.)</v>
      </c>
      <c r="AD10" s="1589"/>
      <c r="AE10" s="1589"/>
      <c r="AF10" s="1590"/>
      <c r="AG10" s="1590"/>
      <c r="AH10" s="1590"/>
      <c r="AI10" s="1590"/>
      <c r="AJ10" s="1590"/>
      <c r="AK10" s="1590"/>
      <c r="AL10" s="1590"/>
      <c r="AM10" s="1590"/>
      <c r="AN10" s="1590"/>
      <c r="AO10" s="1590"/>
      <c r="AP10" s="1590"/>
      <c r="AQ10" s="1590"/>
      <c r="AR10" s="1590"/>
      <c r="AS10" s="1591"/>
      <c r="AT10" s="196"/>
      <c r="AU10" s="196"/>
      <c r="AV10" s="196"/>
      <c r="AW10" s="196"/>
      <c r="AX10" s="196"/>
      <c r="AY10" s="197"/>
      <c r="AZ10" s="275"/>
      <c r="BD10" s="198"/>
      <c r="BE10" s="198"/>
      <c r="BF10" s="198"/>
    </row>
    <row r="11" spans="1:58" s="28" customFormat="1" ht="7.5" customHeight="1" thickBot="1">
      <c r="B11" s="275"/>
      <c r="D11" s="164"/>
      <c r="E11" s="732"/>
      <c r="F11" s="732"/>
      <c r="G11" s="732"/>
      <c r="H11" s="733"/>
      <c r="I11" s="733"/>
      <c r="J11" s="199"/>
      <c r="K11" s="732"/>
      <c r="L11" s="732"/>
      <c r="M11" s="732"/>
      <c r="N11" s="733"/>
      <c r="O11" s="733"/>
      <c r="P11" s="199"/>
      <c r="Q11" s="732"/>
      <c r="R11" s="732"/>
      <c r="S11" s="732"/>
      <c r="T11" s="733"/>
      <c r="U11" s="733"/>
      <c r="V11" s="199"/>
      <c r="W11" s="732"/>
      <c r="X11" s="732"/>
      <c r="Y11" s="732"/>
      <c r="Z11" s="733"/>
      <c r="AA11" s="733"/>
      <c r="AB11" s="199"/>
      <c r="AC11" s="164"/>
      <c r="AD11" s="732"/>
      <c r="AE11" s="732"/>
      <c r="AF11" s="199"/>
      <c r="AG11" s="199"/>
      <c r="AH11" s="199"/>
      <c r="AI11" s="164"/>
      <c r="AJ11" s="732"/>
      <c r="AK11" s="732"/>
      <c r="AL11" s="199"/>
      <c r="AM11" s="199"/>
      <c r="AN11" s="199"/>
      <c r="AO11" s="164"/>
      <c r="AP11" s="732"/>
      <c r="AQ11" s="732"/>
      <c r="AR11" s="199"/>
      <c r="AS11" s="734"/>
      <c r="AT11" s="199"/>
      <c r="AU11" s="164"/>
      <c r="AV11" s="199"/>
      <c r="AW11" s="199"/>
      <c r="AX11" s="199"/>
      <c r="AY11" s="199"/>
      <c r="BD11" s="200"/>
      <c r="BE11" s="200"/>
      <c r="BF11" s="200"/>
    </row>
    <row r="12" spans="1:58" s="27" customFormat="1" ht="27" customHeight="1" thickBot="1">
      <c r="B12" s="275"/>
      <c r="C12" s="28"/>
      <c r="D12" s="201"/>
      <c r="E12" s="1535" t="str">
        <f>CONCATENATE('T II processed wood based fuels'!F11)</f>
        <v>Wood Charcoal</v>
      </c>
      <c r="F12" s="1536"/>
      <c r="G12" s="1536"/>
      <c r="H12" s="1575"/>
      <c r="I12" s="1576"/>
      <c r="J12" s="440"/>
      <c r="K12" s="1535" t="str">
        <f>CONCATENATE('T II processed wood based fuels'!F12)</f>
        <v>Wood Pellets</v>
      </c>
      <c r="L12" s="1536"/>
      <c r="M12" s="1536"/>
      <c r="N12" s="1575"/>
      <c r="O12" s="1576"/>
      <c r="P12" s="202"/>
      <c r="Q12" s="1535" t="str">
        <f>CONCATENATE('T II processed wood based fuels'!F13)</f>
        <v>...of which: torrified</v>
      </c>
      <c r="R12" s="1536"/>
      <c r="S12" s="1536"/>
      <c r="T12" s="1537"/>
      <c r="U12" s="1538"/>
      <c r="V12" s="202"/>
      <c r="W12" s="1535" t="str">
        <f>LEFT(CONCATENATE('T II processed wood based fuels'!F14),15)</f>
        <v>Wood Briquettes</v>
      </c>
      <c r="X12" s="1536"/>
      <c r="Y12" s="1536"/>
      <c r="Z12" s="1575"/>
      <c r="AA12" s="1576"/>
      <c r="AB12" s="202"/>
      <c r="AC12" s="1535" t="str">
        <f>CONCATENATE('T II processed wood based fuels'!F15)</f>
        <v>Pyrolysis Oils</v>
      </c>
      <c r="AD12" s="1536"/>
      <c r="AE12" s="1536"/>
      <c r="AF12" s="1575"/>
      <c r="AG12" s="1576"/>
      <c r="AH12" s="202"/>
      <c r="AI12" s="1535" t="str">
        <f>CONCATENATE('T II processed wood based fuels'!F16)</f>
        <v>Cellulose based ethanol</v>
      </c>
      <c r="AJ12" s="1536"/>
      <c r="AK12" s="1536"/>
      <c r="AL12" s="1575"/>
      <c r="AM12" s="1576"/>
      <c r="AN12" s="202"/>
      <c r="AO12" s="1535" t="str">
        <f>CONCATENATE('T II processed wood based fuels'!F17)</f>
        <v xml:space="preserve">Wood based biodiesel </v>
      </c>
      <c r="AP12" s="1536"/>
      <c r="AQ12" s="1536"/>
      <c r="AR12" s="1575"/>
      <c r="AS12" s="1576"/>
      <c r="AT12" s="202"/>
      <c r="AU12" s="1577" t="str">
        <f>CONCATENATE('T II processed wood based fuels'!F18)</f>
        <v xml:space="preserve">Synthesis Gas </v>
      </c>
      <c r="AV12" s="1578"/>
      <c r="AW12" s="1578"/>
      <c r="AX12" s="1578"/>
      <c r="AY12" s="1579"/>
      <c r="BD12" s="198"/>
      <c r="BE12" s="150" t="s">
        <v>1152</v>
      </c>
      <c r="BF12" s="198" t="s">
        <v>1171</v>
      </c>
    </row>
    <row r="13" spans="1:58" ht="16.5" customHeight="1" thickBot="1">
      <c r="A13" s="60"/>
      <c r="B13" s="1569" t="s">
        <v>1270</v>
      </c>
      <c r="C13" s="1570"/>
      <c r="D13" s="14"/>
      <c r="E13" s="233"/>
      <c r="F13" s="1539">
        <f>IF(IF(((SUM(I17)+SUM(I23)+SUM(I31)+SUM(I27))&gt;(SUM(H17)+SUM(H20)+SUM(H21)+SUM(H23)+SUM(H24)+SUM(H25)+SUM(H26)+SUM(H27)+SUM(H28)+SUM(H29)+SUM(H31)+SUM(H32)+SUM(H33))),(SUM(I17)+SUM(I23)+SUM(I31)+SUM(I27)),(((SUM(H17)+SUM(H20)+SUM(H21)+SUM(H23)+SUM(H24)+SUM(H25)+SUM(H26)+SUM(H27)+SUM(H28)+SUM(H29)+SUM(H31)+SUM(H32)+SUM(H33)))))&gt;1.1,"Volumes submitted be-",(IF(((SUM(I17)+SUM(I23)+SUM(I31)+SUM(I27))&gt;(SUM(H17)+SUM(H20)+SUM(H21)+SUM(H23)+SUM(H24)+SUM(H25)+SUM(H26)+SUM(H27)+SUM(H28)+SUM(H29)+SUM(H31)+SUM(H32)+SUM(H33))),(SUM(I17)+SUM(I23)+SUM(I31)+SUM(I27)),(((SUM(H17)+SUM(H20)+SUM(H21)+SUM(H23)+SUM(H24)+SUM(H25)+SUM(H26)+SUM(H27)+SUM(H28)+SUM(H29)+SUM(H31)+SUM(H32)+SUM(H33)))))))</f>
        <v>1</v>
      </c>
      <c r="G13" s="1540"/>
      <c r="H13" s="1540"/>
      <c r="I13" s="1541"/>
      <c r="J13" s="203"/>
      <c r="K13" s="233"/>
      <c r="L13" s="1592">
        <v>1</v>
      </c>
      <c r="M13" s="1573"/>
      <c r="N13" s="1573"/>
      <c r="O13" s="1574"/>
      <c r="P13" s="20"/>
      <c r="Q13" s="1038"/>
      <c r="R13" s="1539">
        <f>IF(IF(((SUM(U17)+SUM(U23)+SUM(U31)+SUM(U27))&gt;(SUM(T17)+SUM(T20)+SUM(T21)+SUM(T23)+SUM(T24)+SUM(T25)+SUM(T26)+SUM(T27)+SUM(T28)+SUM(T29)+SUM(T31)+SUM(T32)+SUM(T33))),(SUM(U17)+SUM(U23)+SUM(U31)+SUM(U27)),(((SUM(T17)+SUM(T20)+SUM(T21)+SUM(T23)+SUM(T24)+SUM(T25)+SUM(T26)+SUM(T27)+SUM(T28)+SUM(T29)+SUM(T31)+SUM(T32)+SUM(T33)))))&gt;1.1,"Volumes submitted be-",(IF(((SUM(U17)+SUM(U23)+SUM(U31)+SUM(U27))&gt;(SUM(T17)+SUM(T20)+SUM(T21)+SUM(T23)+SUM(T24)+SUM(T25)+SUM(T26)+SUM(T27)+SUM(T28)+SUM(T29)+SUM(T31)+SUM(T32)+SUM(T33))),(SUM(U17)+SUM(U23)+SUM(U31)+SUM(U27)),(((SUM(T17)+SUM(T20)+SUM(T21)+SUM(T23)+SUM(T24)+SUM(T25)+SUM(T26)+SUM(T27)+SUM(T28)+SUM(T29)+SUM(T31)+SUM(T32)+SUM(T33)))))))</f>
        <v>0</v>
      </c>
      <c r="S13" s="1540"/>
      <c r="T13" s="1540"/>
      <c r="U13" s="1541"/>
      <c r="V13" s="20"/>
      <c r="W13" s="233"/>
      <c r="X13" s="1539">
        <f>IF(IF(((SUM(AA17)+SUM(AA23)+SUM(AA31)+SUM(AA27))&gt;(SUM(Z17)+SUM(Z20)+SUM(Z21)+SUM(Z23)+SUM(Z24)+SUM(Z25)+SUM(Z26)+SUM(Z27)+SUM(Z28)+SUM(Z29)+SUM(Z31)+SUM(Z32)+SUM(Z33))),(SUM(AA17)+SUM(AA23)+SUM(AA31)+SUM(AA27)),(((SUM(Z17)+SUM(Z20)+SUM(Z21)+SUM(Z23)+SUM(Z24)+SUM(Z25)+SUM(Z26)+SUM(Z27)+SUM(Z28)+SUM(Z29)+SUM(Z31)+SUM(Z32)+SUM(Z33)))))&gt;1.1,"Volumes submitted be-",(IF(((SUM(AA17)+SUM(AA23)+SUM(AA31)+SUM(AA27))&gt;(SUM(Z17)+SUM(Z20)+SUM(Z21)+SUM(Z23)+SUM(Z24)+SUM(Z25)+SUM(Z26)+SUM(Z27)+SUM(Z28)+SUM(Z29)+SUM(Z31)+SUM(Z32)+SUM(Z33))),(SUM(AA17)+SUM(AA23)+SUM(AA31)+SUM(AA27)),(((SUM(Z17)+SUM(Z20)+SUM(Z21)+SUM(Z23)+SUM(Z24)+SUM(Z25)+SUM(Z26)+SUM(Z27)+SUM(Z28)+SUM(Z29)+SUM(Z31)+SUM(Z32)+SUM(Z33)))))))</f>
        <v>1</v>
      </c>
      <c r="Y13" s="1540"/>
      <c r="Z13" s="1540"/>
      <c r="AA13" s="1541"/>
      <c r="AB13" s="268"/>
      <c r="AC13" s="233"/>
      <c r="AD13" s="1539">
        <f>IF(IF(((SUM(AG17)+SUM(AG23)+SUM(AG31)+SUM(AG27))&gt;(SUM(AF17)+SUM(AF20)+SUM(AF21)+SUM(AF23)+SUM(AF24)+SUM(AF25)+SUM(AF26)+SUM(AF27)+SUM(AF28)+SUM(AF29)+SUM(AF31)+SUM(AF32)+SUM(AF33))),(SUM(AG17)+SUM(AG23)+SUM(AG31)+SUM(AG27)),(((SUM(AF17)+SUM(AF20)+SUM(AF21)+SUM(AF23)+SUM(AF24)+SUM(AF25)+SUM(AF26)+SUM(AF27)+SUM(AF28)+SUM(AF29)+SUM(AF31)+SUM(AF32)+SUM(AF33)))))&gt;1.1,"Volumes submitted be-",(IF(((SUM(AG17)+SUM(AG23)+SUM(AG31)+SUM(AG27))&gt;(SUM(AF17)+SUM(AF20)+SUM(AF21)+SUM(AF23)+SUM(AF24)+SUM(AF25)+SUM(AF26)+SUM(AF27)+SUM(AF28)+SUM(AF29)+SUM(AF31)+SUM(AF32)+SUM(AF33))),(SUM(AG17)+SUM(AG23)+SUM(AG31)+SUM(AG27)),(((SUM(AF17)+SUM(AF20)+SUM(AF21)+SUM(AF23)+SUM(AF24)+SUM(AF25)+SUM(AF26)+SUM(AF27)+SUM(AF28)+SUM(AF29)+SUM(AF31)+SUM(AF32)+SUM(AF33)))))))</f>
        <v>0</v>
      </c>
      <c r="AE13" s="1540"/>
      <c r="AF13" s="1540"/>
      <c r="AG13" s="1541"/>
      <c r="AH13" s="20"/>
      <c r="AI13" s="233"/>
      <c r="AJ13" s="1539">
        <f>IF(IF(((SUM(AM17)+SUM(AM23)+SUM(AM31)+SUM(AM27))&gt;(SUM(AL17)+SUM(AL20)+SUM(AL21)+SUM(AL23)+SUM(AL24)+SUM(AL25)+SUM(AL26)+SUM(AL27)+SUM(AL28)+SUM(AL29)+SUM(AL31)+SUM(AL32)+SUM(AL33))),(SUM(AM17)+SUM(AM23)+SUM(AM31)+SUM(AM27)),(((SUM(AL17)+SUM(AL20)+SUM(AL21)+SUM(AL23)+SUM(AL24)+SUM(AL25)+SUM(AL26)+SUM(AL27)+SUM(AL28)+SUM(AL29)+SUM(AL31)+SUM(AL32)+SUM(AL33)))))&gt;1.1,"Volumes submitted be-",(IF(((SUM(AM17)+SUM(AM23)+SUM(AM31)+SUM(AM27))&gt;(SUM(AL17)+SUM(AL20)+SUM(AL21)+SUM(AL23)+SUM(AL24)+SUM(AL25)+SUM(AL26)+SUM(AL27)+SUM(AL28)+SUM(AL29)+SUM(AL31)+SUM(AL32)+SUM(AL33))),(SUM(AM17)+SUM(AM23)+SUM(AM31)+SUM(AM27)),(((SUM(AL17)+SUM(AL20)+SUM(AL21)+SUM(AL23)+SUM(AL24)+SUM(AL25)+SUM(AL26)+SUM(AL27)+SUM(AL28)+SUM(AL29)+SUM(AL31)+SUM(AL32)+SUM(AL33)))))))</f>
        <v>0</v>
      </c>
      <c r="AK13" s="1540"/>
      <c r="AL13" s="1540"/>
      <c r="AM13" s="1541"/>
      <c r="AN13" s="20"/>
      <c r="AO13" s="233"/>
      <c r="AP13" s="1539">
        <f>IF(IF(((SUM(AS17)+SUM(AS23)+SUM(AS31)+SUM(AS27))&gt;(SUM(AR17)+SUM(AR20)+SUM(AR21)+SUM(AR23)+SUM(AR24)+SUM(AR25)+SUM(AR26)+SUM(AR27)+SUM(AR28)+SUM(AR29)+SUM(AR31)+SUM(AR32)+SUM(AR33))),(SUM(AS17)+SUM(AS23)+SUM(AS31)+SUM(AS27)),(((SUM(AR17)+SUM(AR20)+SUM(AR21)+SUM(AR23)+SUM(AR24)+SUM(AR25)+SUM(AR26)+SUM(AR27)+SUM(AR28)+SUM(AR29)+SUM(AR31)+SUM(AR32)+SUM(AR33)))))&gt;1.1,"Volumes submitted be-",(IF(((SUM(AS17)+SUM(AS23)+SUM(AS31)+SUM(AS27))&gt;(SUM(AR17)+SUM(AR20)+SUM(AR21)+SUM(AR23)+SUM(AR24)+SUM(AR25)+SUM(AR26)+SUM(AR27)+SUM(AR28)+SUM(AR29)+SUM(AR31)+SUM(AR32)+SUM(AR33))),(SUM(AS17)+SUM(AS23)+SUM(AS31)+SUM(AS27)),(((SUM(AR17)+SUM(AR20)+SUM(AR21)+SUM(AR23)+SUM(AR24)+SUM(AR25)+SUM(AR26)+SUM(AR27)+SUM(AR28)+SUM(AR29)+SUM(AR31)+SUM(AR32)+SUM(AR33)))))))</f>
        <v>0</v>
      </c>
      <c r="AQ13" s="1540"/>
      <c r="AR13" s="1540"/>
      <c r="AS13" s="1541"/>
      <c r="AT13" s="20"/>
      <c r="AU13" s="15"/>
      <c r="AV13" s="14"/>
      <c r="AW13" s="204"/>
      <c r="AX13" s="1580">
        <f>IF((SUM(AX17)+SUM(AX23)+SUM(AX31))&gt;(SUM(AV17)+SUM(AV20)+SUM(AV23)+SUM(AV25)+SUM(AV31+SUM(AV32))),SUM(AX17)+SUM(AX23)+SUM(AX31),((SUM(AV17)+SUM(AV20)+SUM(AV23)+SUM(AV25)+SUM(AV31+SUM(AV32)))))</f>
        <v>0</v>
      </c>
      <c r="AY13" s="1581"/>
      <c r="BE13" s="150" t="s">
        <v>1326</v>
      </c>
      <c r="BF13" s="77" t="s">
        <v>1262</v>
      </c>
    </row>
    <row r="14" spans="1:58" ht="16.5" customHeight="1" thickBot="1">
      <c r="A14" s="60"/>
      <c r="B14" s="1548" t="s">
        <v>1385</v>
      </c>
      <c r="C14" s="1549"/>
      <c r="D14" s="14"/>
      <c r="E14" s="234"/>
      <c r="F14" s="1539">
        <f>IF(F13=0,1,IF(SUM(F13)&gt;0,1-F13,"low exceed production"))</f>
        <v>0</v>
      </c>
      <c r="G14" s="1540"/>
      <c r="H14" s="1540"/>
      <c r="I14" s="1541"/>
      <c r="J14" s="203"/>
      <c r="K14" s="234"/>
      <c r="L14" s="1571"/>
      <c r="M14" s="1572"/>
      <c r="N14" s="1573"/>
      <c r="O14" s="1574"/>
      <c r="P14" s="20"/>
      <c r="Q14" s="1039"/>
      <c r="R14" s="1539">
        <f>IF(R13=0,1,IF(SUM(R13)&gt;0,1-R13,"low exceed production"))</f>
        <v>1</v>
      </c>
      <c r="S14" s="1540"/>
      <c r="T14" s="1540"/>
      <c r="U14" s="1541"/>
      <c r="V14" s="20"/>
      <c r="W14" s="234"/>
      <c r="X14" s="1539">
        <f>IF(X13=0,1,IF(SUM(X13)&gt;0,1-X13,"low exceed production"))</f>
        <v>0</v>
      </c>
      <c r="Y14" s="1540"/>
      <c r="Z14" s="1540"/>
      <c r="AA14" s="1541"/>
      <c r="AB14" s="268"/>
      <c r="AC14" s="234"/>
      <c r="AD14" s="1539">
        <f>IF(AD13=0,1,IF(SUM(AD13)&gt;0,1-AD13,"low exceed production"))</f>
        <v>1</v>
      </c>
      <c r="AE14" s="1540"/>
      <c r="AF14" s="1540"/>
      <c r="AG14" s="1541"/>
      <c r="AH14" s="20"/>
      <c r="AI14" s="234"/>
      <c r="AJ14" s="1539">
        <f>IF(AJ13=0,1,IF(SUM(AJ13)&gt;0,1-AJ13,"low exceed production"))</f>
        <v>1</v>
      </c>
      <c r="AK14" s="1540"/>
      <c r="AL14" s="1540"/>
      <c r="AM14" s="1541"/>
      <c r="AN14" s="20"/>
      <c r="AO14" s="234"/>
      <c r="AP14" s="1539">
        <f>IF(AP13=0,1,IF(SUM(AP13)&gt;0,1-AP13,"low exceed production"))</f>
        <v>1</v>
      </c>
      <c r="AQ14" s="1540"/>
      <c r="AR14" s="1540"/>
      <c r="AS14" s="1541"/>
      <c r="AT14" s="20"/>
      <c r="AU14" s="16"/>
      <c r="AV14" s="14"/>
      <c r="AW14" s="204"/>
      <c r="AX14" s="1582">
        <f>1-AX13</f>
        <v>1</v>
      </c>
      <c r="AY14" s="1583"/>
      <c r="BE14" s="150" t="s">
        <v>1153</v>
      </c>
    </row>
    <row r="15" spans="1:58" s="7" customFormat="1" ht="7.5" customHeight="1" thickBot="1">
      <c r="A15" s="205"/>
      <c r="B15" s="735"/>
      <c r="C15" s="206"/>
      <c r="D15" s="11"/>
      <c r="E15" s="235"/>
      <c r="F15" s="22"/>
      <c r="G15" s="22"/>
      <c r="H15" s="22"/>
      <c r="I15" s="248"/>
      <c r="J15" s="11"/>
      <c r="K15" s="235"/>
      <c r="L15" s="736"/>
      <c r="M15" s="736"/>
      <c r="N15" s="22"/>
      <c r="O15" s="248"/>
      <c r="P15" s="11"/>
      <c r="Q15" s="1040"/>
      <c r="R15" s="1041"/>
      <c r="S15" s="1041"/>
      <c r="T15" s="1041"/>
      <c r="U15" s="1042"/>
      <c r="V15" s="11"/>
      <c r="W15" s="235"/>
      <c r="X15" s="22"/>
      <c r="Y15" s="22"/>
      <c r="Z15" s="22"/>
      <c r="AA15" s="248"/>
      <c r="AB15" s="269"/>
      <c r="AC15" s="235"/>
      <c r="AD15" s="22"/>
      <c r="AE15" s="22"/>
      <c r="AF15" s="22"/>
      <c r="AG15" s="248"/>
      <c r="AH15" s="11"/>
      <c r="AI15" s="235"/>
      <c r="AJ15" s="22"/>
      <c r="AK15" s="22"/>
      <c r="AL15" s="22"/>
      <c r="AM15" s="248"/>
      <c r="AN15" s="11"/>
      <c r="AO15" s="235"/>
      <c r="AP15" s="22"/>
      <c r="AQ15" s="22"/>
      <c r="AR15" s="22"/>
      <c r="AS15" s="248"/>
      <c r="AT15" s="11"/>
      <c r="AU15" s="12"/>
      <c r="AV15" s="11"/>
      <c r="AW15" s="11"/>
      <c r="AX15" s="11"/>
      <c r="AY15" s="13"/>
      <c r="BD15" s="167"/>
      <c r="BE15" s="150" t="s">
        <v>1154</v>
      </c>
      <c r="BF15" s="167"/>
    </row>
    <row r="16" spans="1:58" s="7" customFormat="1" ht="15.75" customHeight="1" thickBot="1">
      <c r="A16" s="163"/>
      <c r="B16" s="737"/>
      <c r="C16" s="163"/>
      <c r="D16" s="161"/>
      <c r="E16" s="236"/>
      <c r="F16" s="1148"/>
      <c r="G16" s="641" t="s">
        <v>1282</v>
      </c>
      <c r="H16" s="1149"/>
      <c r="I16" s="250"/>
      <c r="J16" s="208"/>
      <c r="K16" s="236"/>
      <c r="L16" s="1148"/>
      <c r="M16" s="641" t="s">
        <v>1282</v>
      </c>
      <c r="N16" s="1149"/>
      <c r="O16" s="250"/>
      <c r="P16" s="209"/>
      <c r="Q16" s="1043"/>
      <c r="R16" s="1151"/>
      <c r="S16" s="641" t="s">
        <v>1282</v>
      </c>
      <c r="T16" s="1149"/>
      <c r="U16" s="250"/>
      <c r="V16" s="209"/>
      <c r="W16" s="236"/>
      <c r="X16" s="1148"/>
      <c r="Y16" s="641" t="s">
        <v>1282</v>
      </c>
      <c r="Z16" s="1149"/>
      <c r="AA16" s="250"/>
      <c r="AB16" s="270"/>
      <c r="AC16" s="236"/>
      <c r="AD16" s="1148"/>
      <c r="AE16" s="1152" t="s">
        <v>1282</v>
      </c>
      <c r="AF16" s="249"/>
      <c r="AG16" s="250"/>
      <c r="AH16" s="208"/>
      <c r="AI16" s="236"/>
      <c r="AJ16" s="1153"/>
      <c r="AK16" s="1154" t="s">
        <v>1282</v>
      </c>
      <c r="AL16" s="249"/>
      <c r="AM16" s="250"/>
      <c r="AN16" s="208"/>
      <c r="AO16" s="236"/>
      <c r="AP16" s="1153"/>
      <c r="AQ16" s="1154" t="s">
        <v>1282</v>
      </c>
      <c r="AR16" s="249"/>
      <c r="AS16" s="250"/>
      <c r="AT16" s="208"/>
      <c r="AU16" s="207"/>
      <c r="AV16" s="161"/>
      <c r="AW16" s="210" t="s">
        <v>1282</v>
      </c>
      <c r="AX16" s="161"/>
      <c r="AY16" s="210" t="s">
        <v>1282</v>
      </c>
      <c r="BD16" s="167"/>
      <c r="BE16" s="150" t="s">
        <v>1155</v>
      </c>
      <c r="BF16" s="167"/>
    </row>
    <row r="17" spans="1:57" ht="22.5" customHeight="1" thickBot="1">
      <c r="A17" s="1556"/>
      <c r="B17" s="1546" t="str">
        <f>CONCATENATE('T I fibre sources'!D11," (C &amp; NC)")</f>
        <v>Woody Biomass from Forests (C &amp; NC)</v>
      </c>
      <c r="C17" s="738" t="str">
        <f>'T I fibre sources'!G11</f>
        <v>Industrial Roundwood (C &amp; NC)</v>
      </c>
      <c r="D17" s="212"/>
      <c r="E17" s="425" t="s">
        <v>1236</v>
      </c>
      <c r="F17" s="213">
        <v>26.5</v>
      </c>
      <c r="G17" s="739"/>
      <c r="H17" s="811">
        <f>IF(SUM(E$38)=0,"Prod=0",SUM(F17)/SUM(E$38))</f>
        <v>1</v>
      </c>
      <c r="I17" s="1542">
        <f>SUM(H17)+SUM(H18)+SUM(H19)+SUM(H20)+SUM(H21)</f>
        <v>1</v>
      </c>
      <c r="J17" s="203"/>
      <c r="K17" s="425" t="s">
        <v>1236</v>
      </c>
      <c r="L17" s="213">
        <v>1138.0834079999997</v>
      </c>
      <c r="M17" s="739"/>
      <c r="N17" s="811">
        <f>IF(SUM(K$38)=0,"Prod=0",SUM(L17)/SUM(K$38))</f>
        <v>0.44622641509433963</v>
      </c>
      <c r="O17" s="1542">
        <f>SUM(N17)+SUM(N18)+SUM(N19)+SUM(N20)+SUM(N21)</f>
        <v>0.47169811320754718</v>
      </c>
      <c r="P17" s="203"/>
      <c r="Q17" s="425" t="s">
        <v>1236</v>
      </c>
      <c r="R17" s="213" t="s">
        <v>1235</v>
      </c>
      <c r="S17" s="739"/>
      <c r="T17" s="811" t="str">
        <f>IF(SUM(Q$38)=0,"Prod=0",SUM(R17)/SUM(Q$38))</f>
        <v>Prod=0</v>
      </c>
      <c r="U17" s="1542">
        <f>SUM(T17)+SUM(T18)+SUM(T19)+SUM(T20)+SUM(T21)</f>
        <v>0</v>
      </c>
      <c r="V17" s="203"/>
      <c r="W17" s="425" t="s">
        <v>1236</v>
      </c>
      <c r="X17" s="213" t="s">
        <v>1235</v>
      </c>
      <c r="Y17" s="739"/>
      <c r="Z17" s="811">
        <f>IF(SUM(W$38)=0,"Prod=0",SUM(X17)/SUM(W$38))</f>
        <v>0</v>
      </c>
      <c r="AA17" s="1542">
        <f>SUM(Z17)+SUM(Z18)+SUM(Z19)+SUM(Z20)+SUM(Z21)</f>
        <v>0</v>
      </c>
      <c r="AB17" s="266"/>
      <c r="AC17" s="237" t="s">
        <v>1236</v>
      </c>
      <c r="AD17" s="213" t="s">
        <v>1235</v>
      </c>
      <c r="AE17" s="739"/>
      <c r="AF17" s="811" t="str">
        <f>IF(SUM(AC$38)=0,"Prod=0",SUM(AD17)/SUM(AC$38))</f>
        <v>Prod=0</v>
      </c>
      <c r="AG17" s="1542">
        <f>SUM(AF17)+SUM(AF18)+SUM(AF19)+SUM(AF20)+SUM(AF21)</f>
        <v>0</v>
      </c>
      <c r="AH17" s="203"/>
      <c r="AI17" s="237" t="s">
        <v>1236</v>
      </c>
      <c r="AJ17" s="213" t="s">
        <v>1235</v>
      </c>
      <c r="AK17" s="739"/>
      <c r="AL17" s="811" t="str">
        <f>IF(SUM(AI$38)=0,"Prod=0",SUM(AJ17)/SUM(AI$38))</f>
        <v>Prod=0</v>
      </c>
      <c r="AM17" s="1542">
        <f>SUM(AL17)+SUM(AL18)+SUM(AL19)+SUM(AL20)+SUM(AL21)</f>
        <v>0</v>
      </c>
      <c r="AN17" s="203"/>
      <c r="AO17" s="237" t="s">
        <v>1236</v>
      </c>
      <c r="AP17" s="213" t="s">
        <v>1235</v>
      </c>
      <c r="AQ17" s="739"/>
      <c r="AR17" s="811" t="str">
        <f>IF(SUM(AO$38)=0,"Prod=0",SUM(AP17)/SUM(AO$38))</f>
        <v>Prod=0</v>
      </c>
      <c r="AS17" s="1542">
        <f>SUM(AR17)+SUM(AR18)+SUM(AR19)+SUM(AR20)+SUM(AR21)</f>
        <v>0</v>
      </c>
      <c r="AT17" s="203"/>
      <c r="AU17" s="37" t="s">
        <v>1236</v>
      </c>
      <c r="AV17" s="214"/>
      <c r="AW17" s="215"/>
      <c r="AX17" s="1563">
        <f>SUM(AV17)+SUM(AV20)</f>
        <v>0</v>
      </c>
      <c r="AY17" s="1566"/>
      <c r="BE17" s="167"/>
    </row>
    <row r="18" spans="1:57" ht="22.5" customHeight="1" thickBot="1">
      <c r="A18" s="1556"/>
      <c r="B18" s="1547"/>
      <c r="C18" s="738" t="str">
        <f>'T I fibre sources'!G12</f>
        <v>Fuelwood (C &amp; NC)</v>
      </c>
      <c r="D18" s="212"/>
      <c r="E18" s="425" t="s">
        <v>1236</v>
      </c>
      <c r="F18" s="213" t="s">
        <v>1235</v>
      </c>
      <c r="G18" s="739"/>
      <c r="H18" s="811">
        <f>IF(SUM(E$38)=0,"Prod=0",SUM(F18)/SUM(E$38))</f>
        <v>0</v>
      </c>
      <c r="I18" s="1543"/>
      <c r="J18" s="203"/>
      <c r="K18" s="425" t="s">
        <v>1236</v>
      </c>
      <c r="L18" s="213">
        <v>0</v>
      </c>
      <c r="M18" s="739"/>
      <c r="N18" s="811">
        <f>IF(SUM(K$38)=0,"Prod=0",SUM(L18)/SUM(K$38))</f>
        <v>0</v>
      </c>
      <c r="O18" s="1543"/>
      <c r="P18" s="203"/>
      <c r="Q18" s="425" t="s">
        <v>1236</v>
      </c>
      <c r="R18" s="213" t="s">
        <v>1235</v>
      </c>
      <c r="S18" s="739"/>
      <c r="T18" s="811" t="str">
        <f>IF(SUM(Q$38)=0,"Prod=0",SUM(R18)/SUM(Q$38))</f>
        <v>Prod=0</v>
      </c>
      <c r="U18" s="1543"/>
      <c r="V18" s="203"/>
      <c r="W18" s="425" t="s">
        <v>1236</v>
      </c>
      <c r="X18" s="213" t="s">
        <v>1235</v>
      </c>
      <c r="Y18" s="739"/>
      <c r="Z18" s="811">
        <f>IF(SUM(W$38)=0,"Prod=0",SUM(X18)/SUM(W$38))</f>
        <v>0</v>
      </c>
      <c r="AA18" s="1543"/>
      <c r="AB18" s="266"/>
      <c r="AC18" s="237" t="s">
        <v>1236</v>
      </c>
      <c r="AD18" s="213" t="s">
        <v>1235</v>
      </c>
      <c r="AE18" s="739"/>
      <c r="AF18" s="811" t="str">
        <f>IF(SUM(AC$38)=0,"Prod=0",SUM(AD18)/SUM(AC$38))</f>
        <v>Prod=0</v>
      </c>
      <c r="AG18" s="1543"/>
      <c r="AH18" s="203"/>
      <c r="AI18" s="237" t="s">
        <v>1236</v>
      </c>
      <c r="AJ18" s="213" t="s">
        <v>1235</v>
      </c>
      <c r="AK18" s="739"/>
      <c r="AL18" s="811" t="str">
        <f>IF(SUM(AI$38)=0,"Prod=0",SUM(AJ18)/SUM(AI$38))</f>
        <v>Prod=0</v>
      </c>
      <c r="AM18" s="1543"/>
      <c r="AN18" s="203"/>
      <c r="AO18" s="237" t="s">
        <v>1236</v>
      </c>
      <c r="AP18" s="213" t="s">
        <v>1235</v>
      </c>
      <c r="AQ18" s="739"/>
      <c r="AR18" s="811" t="str">
        <f>IF(SUM(AO$38)=0,"Prod=0",SUM(AP18)/SUM(AO$38))</f>
        <v>Prod=0</v>
      </c>
      <c r="AS18" s="1543"/>
      <c r="AT18" s="203"/>
      <c r="AU18" s="37"/>
      <c r="AV18" s="216"/>
      <c r="AW18" s="215"/>
      <c r="AX18" s="1564"/>
      <c r="AY18" s="1567"/>
      <c r="BE18" s="167"/>
    </row>
    <row r="19" spans="1:57" ht="22.5" customHeight="1" thickBot="1">
      <c r="A19" s="1556"/>
      <c r="B19" s="1546" t="str">
        <f>CONCATENATE('T I fibre sources'!D15,"  (C &amp; NC)")</f>
        <v>Woody Biomass Outside Forests  (C &amp; NC)</v>
      </c>
      <c r="C19" s="738" t="str">
        <f>'T I fibre sources'!G15</f>
        <v>Industrial Roundwood (C &amp; NC)</v>
      </c>
      <c r="D19" s="212"/>
      <c r="E19" s="425" t="s">
        <v>1236</v>
      </c>
      <c r="F19" s="213" t="s">
        <v>1235</v>
      </c>
      <c r="G19" s="739"/>
      <c r="H19" s="811">
        <f>IF(SUM(E$38)=0,"Prod=0",SUM(F19)/SUM(E$38))</f>
        <v>0</v>
      </c>
      <c r="I19" s="1543"/>
      <c r="J19" s="203"/>
      <c r="K19" s="425" t="s">
        <v>1236</v>
      </c>
      <c r="L19" s="213" t="s">
        <v>1235</v>
      </c>
      <c r="M19" s="739"/>
      <c r="N19" s="811">
        <f>IF(SUM(K$38)=0,"Prod=0",SUM(L19)/SUM(K$38))</f>
        <v>0</v>
      </c>
      <c r="O19" s="1543"/>
      <c r="P19" s="203"/>
      <c r="Q19" s="425" t="s">
        <v>1236</v>
      </c>
      <c r="R19" s="213" t="s">
        <v>1235</v>
      </c>
      <c r="S19" s="739"/>
      <c r="T19" s="811" t="str">
        <f>IF(SUM(Q$38)=0,"Prod=0",SUM(R19)/SUM(Q$38))</f>
        <v>Prod=0</v>
      </c>
      <c r="U19" s="1543"/>
      <c r="V19" s="203"/>
      <c r="W19" s="425" t="s">
        <v>1236</v>
      </c>
      <c r="X19" s="213" t="s">
        <v>1235</v>
      </c>
      <c r="Y19" s="739"/>
      <c r="Z19" s="811">
        <f>IF(SUM(W$38)=0,"Prod=0",SUM(X19)/SUM(W$38))</f>
        <v>0</v>
      </c>
      <c r="AA19" s="1543"/>
      <c r="AB19" s="266"/>
      <c r="AC19" s="237" t="s">
        <v>1236</v>
      </c>
      <c r="AD19" s="213" t="s">
        <v>1235</v>
      </c>
      <c r="AE19" s="739"/>
      <c r="AF19" s="811" t="str">
        <f>IF(SUM(AC$38)=0,"Prod=0",SUM(AD19)/SUM(AC$38))</f>
        <v>Prod=0</v>
      </c>
      <c r="AG19" s="1543"/>
      <c r="AH19" s="203"/>
      <c r="AI19" s="237" t="s">
        <v>1236</v>
      </c>
      <c r="AJ19" s="213" t="s">
        <v>1235</v>
      </c>
      <c r="AK19" s="739"/>
      <c r="AL19" s="811" t="str">
        <f>IF(SUM(AI$38)=0,"Prod=0",SUM(AJ19)/SUM(AI$38))</f>
        <v>Prod=0</v>
      </c>
      <c r="AM19" s="1543"/>
      <c r="AN19" s="203"/>
      <c r="AO19" s="237" t="s">
        <v>1236</v>
      </c>
      <c r="AP19" s="213" t="s">
        <v>1235</v>
      </c>
      <c r="AQ19" s="739"/>
      <c r="AR19" s="811" t="str">
        <f>IF(SUM(AO$38)=0,"Prod=0",SUM(AP19)/SUM(AO$38))</f>
        <v>Prod=0</v>
      </c>
      <c r="AS19" s="1543"/>
      <c r="AT19" s="203"/>
      <c r="AU19" s="37"/>
      <c r="AV19" s="216"/>
      <c r="AW19" s="215"/>
      <c r="AX19" s="1564"/>
      <c r="AY19" s="1567"/>
      <c r="BE19" s="167"/>
    </row>
    <row r="20" spans="1:57" ht="22.5" customHeight="1" thickBot="1">
      <c r="A20" s="1556"/>
      <c r="B20" s="1547"/>
      <c r="C20" s="738" t="str">
        <f>'T I fibre sources'!G16</f>
        <v>Fuelwood (C &amp; NC)</v>
      </c>
      <c r="D20" s="212"/>
      <c r="E20" s="425" t="s">
        <v>1236</v>
      </c>
      <c r="F20" s="213" t="s">
        <v>1235</v>
      </c>
      <c r="G20" s="739"/>
      <c r="H20" s="811">
        <f>IF(SUM(E$38)=0,"Prod=0",SUM(F20)/SUM(E$38))</f>
        <v>0</v>
      </c>
      <c r="I20" s="1543"/>
      <c r="J20" s="203"/>
      <c r="K20" s="425" t="s">
        <v>1236</v>
      </c>
      <c r="L20" s="213">
        <v>64.964591999999982</v>
      </c>
      <c r="M20" s="739"/>
      <c r="N20" s="811">
        <f>IF(SUM(K$38)=0,"Prod=0",SUM(L20)/SUM(K$38))</f>
        <v>2.5471698113207548E-2</v>
      </c>
      <c r="O20" s="1543"/>
      <c r="P20" s="203"/>
      <c r="Q20" s="425" t="s">
        <v>1236</v>
      </c>
      <c r="R20" s="213" t="s">
        <v>1235</v>
      </c>
      <c r="S20" s="739"/>
      <c r="T20" s="811" t="str">
        <f>IF(SUM(Q$38)=0,"Prod=0",SUM(R20)/SUM(Q$38))</f>
        <v>Prod=0</v>
      </c>
      <c r="U20" s="1543"/>
      <c r="V20" s="203"/>
      <c r="W20" s="425" t="s">
        <v>1236</v>
      </c>
      <c r="X20" s="213" t="s">
        <v>1235</v>
      </c>
      <c r="Y20" s="739"/>
      <c r="Z20" s="811">
        <f>IF(SUM(W$38)=0,"Prod=0",SUM(X20)/SUM(W$38))</f>
        <v>0</v>
      </c>
      <c r="AA20" s="1543"/>
      <c r="AB20" s="266"/>
      <c r="AC20" s="237" t="s">
        <v>1236</v>
      </c>
      <c r="AD20" s="213" t="s">
        <v>1235</v>
      </c>
      <c r="AE20" s="739"/>
      <c r="AF20" s="811" t="str">
        <f>IF(SUM(AC$38)=0,"Prod=0",SUM(AD20)/SUM(AC$38))</f>
        <v>Prod=0</v>
      </c>
      <c r="AG20" s="1543"/>
      <c r="AH20" s="203"/>
      <c r="AI20" s="237" t="s">
        <v>1236</v>
      </c>
      <c r="AJ20" s="213" t="s">
        <v>1235</v>
      </c>
      <c r="AK20" s="739"/>
      <c r="AL20" s="811" t="str">
        <f>IF(SUM(AI$38)=0,"Prod=0",SUM(AJ20)/SUM(AI$38))</f>
        <v>Prod=0</v>
      </c>
      <c r="AM20" s="1543"/>
      <c r="AN20" s="203"/>
      <c r="AO20" s="237" t="s">
        <v>1236</v>
      </c>
      <c r="AP20" s="213" t="s">
        <v>1235</v>
      </c>
      <c r="AQ20" s="739"/>
      <c r="AR20" s="811" t="str">
        <f>IF(SUM(AO$38)=0,"Prod=0",SUM(AP20)/SUM(AO$38))</f>
        <v>Prod=0</v>
      </c>
      <c r="AS20" s="1543"/>
      <c r="AT20" s="203"/>
      <c r="AU20" s="37" t="s">
        <v>1236</v>
      </c>
      <c r="AV20" s="216"/>
      <c r="AW20" s="215"/>
      <c r="AX20" s="1565"/>
      <c r="AY20" s="1568"/>
    </row>
    <row r="21" spans="1:57" ht="22.5" customHeight="1" thickBot="1">
      <c r="A21" s="211"/>
      <c r="B21" s="1557" t="s">
        <v>1174</v>
      </c>
      <c r="C21" s="1558"/>
      <c r="D21" s="274"/>
      <c r="E21" s="425" t="s">
        <v>1236</v>
      </c>
      <c r="F21" s="213" t="s">
        <v>1235</v>
      </c>
      <c r="G21" s="739"/>
      <c r="H21" s="811">
        <f>IF(SUM(E$38)=0,"Prod=0",SUM(F21)/SUM(E$38))</f>
        <v>0</v>
      </c>
      <c r="I21" s="1544"/>
      <c r="J21" s="203"/>
      <c r="K21" s="425" t="s">
        <v>1236</v>
      </c>
      <c r="L21" s="213" t="s">
        <v>1235</v>
      </c>
      <c r="M21" s="739"/>
      <c r="N21" s="811">
        <f>IF(SUM(K$38)=0,"Prod=0",SUM(L21)/SUM(K$38))</f>
        <v>0</v>
      </c>
      <c r="O21" s="1544"/>
      <c r="P21" s="203"/>
      <c r="Q21" s="425" t="s">
        <v>1236</v>
      </c>
      <c r="R21" s="213" t="s">
        <v>1235</v>
      </c>
      <c r="S21" s="739"/>
      <c r="T21" s="811" t="str">
        <f>IF(SUM(Q$38)=0,"Prod=0",SUM(R21)/SUM(Q$38))</f>
        <v>Prod=0</v>
      </c>
      <c r="U21" s="1544"/>
      <c r="V21" s="203"/>
      <c r="W21" s="425" t="s">
        <v>1236</v>
      </c>
      <c r="X21" s="213" t="s">
        <v>1235</v>
      </c>
      <c r="Y21" s="739"/>
      <c r="Z21" s="811">
        <f>IF(SUM(W$38)=0,"Prod=0",SUM(X21)/SUM(W$38))</f>
        <v>0</v>
      </c>
      <c r="AA21" s="1544"/>
      <c r="AB21" s="266"/>
      <c r="AC21" s="237" t="s">
        <v>1236</v>
      </c>
      <c r="AD21" s="213" t="s">
        <v>1235</v>
      </c>
      <c r="AE21" s="739"/>
      <c r="AF21" s="811" t="str">
        <f>IF(SUM(AC$38)=0,"Prod=0",SUM(AD21)/SUM(AC$38))</f>
        <v>Prod=0</v>
      </c>
      <c r="AG21" s="1544"/>
      <c r="AH21" s="203"/>
      <c r="AI21" s="237" t="s">
        <v>1236</v>
      </c>
      <c r="AJ21" s="213" t="s">
        <v>1235</v>
      </c>
      <c r="AK21" s="739"/>
      <c r="AL21" s="811" t="str">
        <f>IF(SUM(AI$38)=0,"Prod=0",SUM(AJ21)/SUM(AI$38))</f>
        <v>Prod=0</v>
      </c>
      <c r="AM21" s="1544"/>
      <c r="AN21" s="203"/>
      <c r="AO21" s="237" t="s">
        <v>1236</v>
      </c>
      <c r="AP21" s="213" t="s">
        <v>1181</v>
      </c>
      <c r="AQ21" s="739"/>
      <c r="AR21" s="811" t="str">
        <f>IF(SUM(AO$38)=0,"Prod=0",SUM(AP21)/SUM(AO$38))</f>
        <v>Prod=0</v>
      </c>
      <c r="AS21" s="1544"/>
      <c r="AT21" s="203"/>
      <c r="AU21" s="37"/>
      <c r="AV21" s="26"/>
      <c r="AW21" s="203"/>
      <c r="AX21" s="20"/>
      <c r="AY21" s="217"/>
    </row>
    <row r="22" spans="1:57" ht="22.5" customHeight="1" thickBot="1">
      <c r="A22" s="218"/>
      <c r="B22" s="740"/>
      <c r="C22" s="724"/>
      <c r="D22" s="219"/>
      <c r="E22" s="426"/>
      <c r="F22" s="245"/>
      <c r="G22" s="24"/>
      <c r="H22" s="246"/>
      <c r="I22" s="247"/>
      <c r="J22" s="219"/>
      <c r="K22" s="426"/>
      <c r="L22" s="245"/>
      <c r="M22" s="24"/>
      <c r="N22" s="246"/>
      <c r="O22" s="247"/>
      <c r="P22" s="219"/>
      <c r="Q22" s="426"/>
      <c r="R22" s="1044"/>
      <c r="S22" s="1045"/>
      <c r="T22" s="1046"/>
      <c r="U22" s="1047"/>
      <c r="V22" s="219"/>
      <c r="W22" s="426"/>
      <c r="X22" s="245"/>
      <c r="Y22" s="24"/>
      <c r="Z22" s="246"/>
      <c r="AA22" s="247"/>
      <c r="AB22" s="267"/>
      <c r="AC22" s="238"/>
      <c r="AD22" s="245"/>
      <c r="AE22" s="24"/>
      <c r="AF22" s="246"/>
      <c r="AG22" s="247"/>
      <c r="AH22" s="219"/>
      <c r="AI22" s="238"/>
      <c r="AJ22" s="245"/>
      <c r="AK22" s="24"/>
      <c r="AL22" s="246"/>
      <c r="AM22" s="247"/>
      <c r="AN22" s="219"/>
      <c r="AO22" s="238"/>
      <c r="AP22" s="245"/>
      <c r="AQ22" s="24"/>
      <c r="AR22" s="246"/>
      <c r="AS22" s="247"/>
      <c r="AT22" s="219"/>
      <c r="AU22" s="220"/>
      <c r="AV22" s="221"/>
      <c r="AW22" s="219"/>
      <c r="AX22" s="221"/>
      <c r="AY22" s="222"/>
    </row>
    <row r="23" spans="1:57" ht="22.5" customHeight="1" thickBot="1">
      <c r="A23" s="1553"/>
      <c r="B23" s="1559" t="str">
        <f>CONCATENATE('T I fibre sources'!G19)</f>
        <v>Solid
co-products
(C &amp; NC)</v>
      </c>
      <c r="C23" s="232" t="str">
        <f>CONCATENATE('T I fibre sources'!H19)</f>
        <v>Chips and particles</v>
      </c>
      <c r="D23" s="212"/>
      <c r="E23" s="425" t="s">
        <v>1236</v>
      </c>
      <c r="F23" s="213" t="s">
        <v>1235</v>
      </c>
      <c r="G23" s="741"/>
      <c r="H23" s="811">
        <f>IF(SUM(E$38)=0,"Prod=0",SUM(F23)/SUM(E$38))</f>
        <v>0</v>
      </c>
      <c r="I23" s="1526">
        <f>SUM(H23)+SUM(H25)+SUM(H24)+SUM(H26)</f>
        <v>0</v>
      </c>
      <c r="J23" s="224"/>
      <c r="K23" s="425" t="s">
        <v>1236</v>
      </c>
      <c r="L23" s="213">
        <v>866.1945599999998</v>
      </c>
      <c r="M23" s="741"/>
      <c r="N23" s="811">
        <f>IF(SUM(K$38)=0,"Prod=0",SUM(L23)/SUM(K$38))</f>
        <v>0.339622641509434</v>
      </c>
      <c r="O23" s="1526">
        <f>SUM(N23)+SUM(N25)+SUM(N24)+SUM(N26)</f>
        <v>0.52830188679245293</v>
      </c>
      <c r="P23" s="203"/>
      <c r="Q23" s="425" t="s">
        <v>1236</v>
      </c>
      <c r="R23" s="213" t="s">
        <v>1235</v>
      </c>
      <c r="S23" s="741"/>
      <c r="T23" s="811" t="str">
        <f>IF(SUM(Q$38)=0,"Prod=0",SUM(R23)/SUM(Q$38))</f>
        <v>Prod=0</v>
      </c>
      <c r="U23" s="1526">
        <f>SUM(T23)+SUM(T25)+SUM(T24)+SUM(T26)</f>
        <v>0</v>
      </c>
      <c r="V23" s="203"/>
      <c r="W23" s="425" t="s">
        <v>1236</v>
      </c>
      <c r="X23" s="213" t="s">
        <v>1235</v>
      </c>
      <c r="Y23" s="741"/>
      <c r="Z23" s="811">
        <f>IF(SUM(W$38)=0,"Prod=0",SUM(X23)/SUM(W$38))</f>
        <v>0</v>
      </c>
      <c r="AA23" s="1526">
        <f>SUM(Z23)+SUM(Z25)+SUM(Z24)+SUM(Z26)</f>
        <v>1</v>
      </c>
      <c r="AB23" s="266"/>
      <c r="AC23" s="237" t="s">
        <v>1236</v>
      </c>
      <c r="AD23" s="213" t="s">
        <v>1235</v>
      </c>
      <c r="AE23" s="741"/>
      <c r="AF23" s="811" t="str">
        <f>IF(SUM(AC$38)=0,"Prod=0",SUM(AD23)/SUM(AC$38))</f>
        <v>Prod=0</v>
      </c>
      <c r="AG23" s="1526">
        <f>SUM(AF23)+SUM(AF25)+SUM(AF24)+SUM(AF26)</f>
        <v>0</v>
      </c>
      <c r="AH23" s="203"/>
      <c r="AI23" s="237" t="s">
        <v>1236</v>
      </c>
      <c r="AJ23" s="213" t="s">
        <v>1235</v>
      </c>
      <c r="AK23" s="741"/>
      <c r="AL23" s="811" t="str">
        <f>IF(SUM(AI$38)=0,"Prod=0",SUM(AJ23)/SUM(AI$38))</f>
        <v>Prod=0</v>
      </c>
      <c r="AM23" s="1526">
        <f>SUM(AL23)+SUM(AL25)+SUM(AL24)+SUM(AL26)</f>
        <v>0</v>
      </c>
      <c r="AN23" s="203"/>
      <c r="AO23" s="237" t="s">
        <v>1236</v>
      </c>
      <c r="AP23" s="213" t="s">
        <v>1235</v>
      </c>
      <c r="AQ23" s="741"/>
      <c r="AR23" s="811" t="str">
        <f>IF(SUM(AO$38)=0,"Prod=0",SUM(AP23)/SUM(AO$38))</f>
        <v>Prod=0</v>
      </c>
      <c r="AS23" s="1526">
        <f>SUM(AR23)+SUM(AR25)+SUM(AR24)+SUM(AR26)</f>
        <v>0</v>
      </c>
      <c r="AT23" s="203"/>
      <c r="AU23" s="37" t="s">
        <v>1236</v>
      </c>
      <c r="AV23" s="214"/>
      <c r="AW23" s="215"/>
      <c r="AX23" s="1563">
        <f>SUM(AV23)+SUM(AV25)</f>
        <v>0</v>
      </c>
      <c r="AY23" s="1566"/>
    </row>
    <row r="24" spans="1:57" ht="22.5" customHeight="1" thickBot="1">
      <c r="A24" s="1553"/>
      <c r="B24" s="1560"/>
      <c r="C24" s="232" t="str">
        <f>CONCATENATE('T I fibre sources'!H20)</f>
        <v>Wood residues</v>
      </c>
      <c r="D24" s="212"/>
      <c r="E24" s="425" t="s">
        <v>1236</v>
      </c>
      <c r="F24" s="213" t="s">
        <v>1235</v>
      </c>
      <c r="G24" s="741"/>
      <c r="H24" s="811">
        <f>IF(SUM(E$38)=0,"Prod=0",SUM(F24)/SUM(E$38))</f>
        <v>0</v>
      </c>
      <c r="I24" s="1527"/>
      <c r="J24" s="224"/>
      <c r="K24" s="425" t="s">
        <v>1236</v>
      </c>
      <c r="L24" s="213">
        <v>240.60959999999997</v>
      </c>
      <c r="M24" s="741"/>
      <c r="N24" s="811">
        <f>IF(SUM(K$38)=0,"Prod=0",SUM(L24)/SUM(K$38))</f>
        <v>9.4339622641509455E-2</v>
      </c>
      <c r="O24" s="1527"/>
      <c r="P24" s="203"/>
      <c r="Q24" s="425" t="s">
        <v>1236</v>
      </c>
      <c r="R24" s="213" t="s">
        <v>1235</v>
      </c>
      <c r="S24" s="741"/>
      <c r="T24" s="811" t="str">
        <f>IF(SUM(Q$38)=0,"Prod=0",SUM(R24)/SUM(Q$38))</f>
        <v>Prod=0</v>
      </c>
      <c r="U24" s="1527"/>
      <c r="V24" s="203"/>
      <c r="W24" s="425" t="s">
        <v>1236</v>
      </c>
      <c r="X24" s="213">
        <f>W38</f>
        <v>52.899000000000001</v>
      </c>
      <c r="Y24" s="741"/>
      <c r="Z24" s="811">
        <f>IF(SUM(W$38)=0,"Prod=0",SUM(X24)/SUM(W$38))</f>
        <v>1</v>
      </c>
      <c r="AA24" s="1527"/>
      <c r="AB24" s="266"/>
      <c r="AC24" s="237" t="s">
        <v>1236</v>
      </c>
      <c r="AD24" s="213" t="s">
        <v>1235</v>
      </c>
      <c r="AE24" s="741"/>
      <c r="AF24" s="811" t="str">
        <f>IF(SUM(AC$38)=0,"Prod=0",SUM(AD24)/SUM(AC$38))</f>
        <v>Prod=0</v>
      </c>
      <c r="AG24" s="1527"/>
      <c r="AH24" s="203"/>
      <c r="AI24" s="237" t="s">
        <v>1236</v>
      </c>
      <c r="AJ24" s="213" t="s">
        <v>1235</v>
      </c>
      <c r="AK24" s="741"/>
      <c r="AL24" s="811" t="str">
        <f>IF(SUM(AI$38)=0,"Prod=0",SUM(AJ24)/SUM(AI$38))</f>
        <v>Prod=0</v>
      </c>
      <c r="AM24" s="1527"/>
      <c r="AN24" s="203"/>
      <c r="AO24" s="237" t="s">
        <v>1236</v>
      </c>
      <c r="AP24" s="213" t="s">
        <v>1235</v>
      </c>
      <c r="AQ24" s="741"/>
      <c r="AR24" s="811" t="str">
        <f>IF(SUM(AO$38)=0,"Prod=0",SUM(AP24)/SUM(AO$38))</f>
        <v>Prod=0</v>
      </c>
      <c r="AS24" s="1527"/>
      <c r="AT24" s="203"/>
      <c r="AU24" s="37"/>
      <c r="AV24" s="214"/>
      <c r="AW24" s="215"/>
      <c r="AX24" s="1564"/>
      <c r="AY24" s="1567"/>
    </row>
    <row r="25" spans="1:57" ht="22.5" customHeight="1" thickBot="1">
      <c r="A25" s="1553"/>
      <c r="B25" s="1562"/>
      <c r="C25" s="232" t="str">
        <f>CONCATENATE('T I fibre sources'!H21)</f>
        <v xml:space="preserve">Bark </v>
      </c>
      <c r="D25" s="212"/>
      <c r="E25" s="425" t="s">
        <v>1236</v>
      </c>
      <c r="F25" s="213" t="s">
        <v>1235</v>
      </c>
      <c r="G25" s="741"/>
      <c r="H25" s="811">
        <f>IF(SUM(E$38)=0,"Prod=0",SUM(F25)/SUM(E$38))</f>
        <v>0</v>
      </c>
      <c r="I25" s="1550"/>
      <c r="J25" s="203"/>
      <c r="K25" s="425" t="s">
        <v>1236</v>
      </c>
      <c r="L25" s="213">
        <v>240.60959999999997</v>
      </c>
      <c r="M25" s="741"/>
      <c r="N25" s="811">
        <f>IF(SUM(K$38)=0,"Prod=0",SUM(L25)/SUM(K$38))</f>
        <v>9.4339622641509455E-2</v>
      </c>
      <c r="O25" s="1550"/>
      <c r="P25" s="203"/>
      <c r="Q25" s="425" t="s">
        <v>1236</v>
      </c>
      <c r="R25" s="213" t="s">
        <v>1235</v>
      </c>
      <c r="S25" s="741"/>
      <c r="T25" s="811" t="str">
        <f>IF(SUM(Q$38)=0,"Prod=0",SUM(R25)/SUM(Q$38))</f>
        <v>Prod=0</v>
      </c>
      <c r="U25" s="1545"/>
      <c r="V25" s="203"/>
      <c r="W25" s="425" t="s">
        <v>1236</v>
      </c>
      <c r="X25" s="213" t="s">
        <v>1235</v>
      </c>
      <c r="Y25" s="741"/>
      <c r="Z25" s="811">
        <f>IF(SUM(W$38)=0,"Prod=0",SUM(X25)/SUM(W$38))</f>
        <v>0</v>
      </c>
      <c r="AA25" s="1550"/>
      <c r="AB25" s="266"/>
      <c r="AC25" s="237" t="s">
        <v>1236</v>
      </c>
      <c r="AD25" s="213" t="s">
        <v>1235</v>
      </c>
      <c r="AE25" s="741"/>
      <c r="AF25" s="811" t="str">
        <f>IF(SUM(AC$38)=0,"Prod=0",SUM(AD25)/SUM(AC$38))</f>
        <v>Prod=0</v>
      </c>
      <c r="AG25" s="1550"/>
      <c r="AH25" s="203"/>
      <c r="AI25" s="237" t="s">
        <v>1236</v>
      </c>
      <c r="AJ25" s="213" t="s">
        <v>1235</v>
      </c>
      <c r="AK25" s="741"/>
      <c r="AL25" s="811" t="str">
        <f>IF(SUM(AI$38)=0,"Prod=0",SUM(AJ25)/SUM(AI$38))</f>
        <v>Prod=0</v>
      </c>
      <c r="AM25" s="1550"/>
      <c r="AN25" s="203"/>
      <c r="AO25" s="237" t="s">
        <v>1236</v>
      </c>
      <c r="AP25" s="213" t="s">
        <v>1235</v>
      </c>
      <c r="AQ25" s="741"/>
      <c r="AR25" s="811" t="str">
        <f>IF(SUM(AO$38)=0,"Prod=0",SUM(AP25)/SUM(AO$38))</f>
        <v>Prod=0</v>
      </c>
      <c r="AS25" s="1550"/>
      <c r="AT25" s="203"/>
      <c r="AU25" s="37" t="s">
        <v>1236</v>
      </c>
      <c r="AV25" s="214"/>
      <c r="AW25" s="215"/>
      <c r="AX25" s="1565"/>
      <c r="AY25" s="1568"/>
    </row>
    <row r="26" spans="1:57" ht="22.5" customHeight="1" thickBot="1">
      <c r="A26" s="1553"/>
      <c r="B26" s="1561"/>
      <c r="C26" s="232" t="s">
        <v>1178</v>
      </c>
      <c r="D26" s="212"/>
      <c r="E26" s="425" t="s">
        <v>1236</v>
      </c>
      <c r="F26" s="213" t="s">
        <v>1235</v>
      </c>
      <c r="G26" s="741"/>
      <c r="H26" s="811">
        <f>IF(SUM(E$38)=0,"Prod=0",SUM(F26)/SUM(E$38))</f>
        <v>0</v>
      </c>
      <c r="I26" s="1551"/>
      <c r="J26" s="203"/>
      <c r="K26" s="425" t="s">
        <v>1236</v>
      </c>
      <c r="L26" s="213" t="s">
        <v>1235</v>
      </c>
      <c r="M26" s="741"/>
      <c r="N26" s="811">
        <f>IF(SUM(K$38)=0,"Prod=0",SUM(L26)/SUM(K$38))</f>
        <v>0</v>
      </c>
      <c r="O26" s="1551"/>
      <c r="P26" s="203"/>
      <c r="Q26" s="425" t="s">
        <v>1236</v>
      </c>
      <c r="R26" s="213" t="s">
        <v>1235</v>
      </c>
      <c r="S26" s="741"/>
      <c r="T26" s="811" t="str">
        <f>IF(SUM(Q$38)=0,"Prod=0",SUM(R26)/SUM(Q$38))</f>
        <v>Prod=0</v>
      </c>
      <c r="U26" s="1528"/>
      <c r="V26" s="203"/>
      <c r="W26" s="425" t="s">
        <v>1236</v>
      </c>
      <c r="X26" s="213" t="s">
        <v>1235</v>
      </c>
      <c r="Y26" s="741"/>
      <c r="Z26" s="811">
        <f>IF(SUM(W$38)=0,"Prod=0",SUM(X26)/SUM(W$38))</f>
        <v>0</v>
      </c>
      <c r="AA26" s="1551"/>
      <c r="AB26" s="266"/>
      <c r="AC26" s="237" t="s">
        <v>1236</v>
      </c>
      <c r="AD26" s="213" t="s">
        <v>1235</v>
      </c>
      <c r="AE26" s="741"/>
      <c r="AF26" s="811" t="str">
        <f>IF(SUM(AC$38)=0,"Prod=0",SUM(AD26)/SUM(AC$38))</f>
        <v>Prod=0</v>
      </c>
      <c r="AG26" s="1551"/>
      <c r="AH26" s="203"/>
      <c r="AI26" s="237" t="s">
        <v>1236</v>
      </c>
      <c r="AJ26" s="213" t="s">
        <v>1235</v>
      </c>
      <c r="AK26" s="741"/>
      <c r="AL26" s="811" t="str">
        <f>IF(SUM(AI$38)=0,"Prod=0",SUM(AJ26)/SUM(AI$38))</f>
        <v>Prod=0</v>
      </c>
      <c r="AM26" s="1551"/>
      <c r="AN26" s="203"/>
      <c r="AO26" s="237" t="s">
        <v>1236</v>
      </c>
      <c r="AP26" s="213" t="s">
        <v>1235</v>
      </c>
      <c r="AQ26" s="741"/>
      <c r="AR26" s="811" t="str">
        <f>IF(SUM(AO$38)=0,"Prod=0",SUM(AP26)/SUM(AO$38))</f>
        <v>Prod=0</v>
      </c>
      <c r="AS26" s="1551"/>
      <c r="AT26" s="203"/>
      <c r="AU26" s="37"/>
      <c r="AV26" s="26"/>
      <c r="AW26" s="203"/>
      <c r="AX26" s="20"/>
      <c r="AY26" s="217"/>
    </row>
    <row r="27" spans="1:57" ht="22.5" customHeight="1" thickBot="1">
      <c r="A27" s="1553"/>
      <c r="B27" s="1559" t="str">
        <f>CONCATENATE('T I fibre sources'!G22)</f>
        <v>Liquid
co-products
(C &amp; NC)</v>
      </c>
      <c r="C27" s="232" t="str">
        <f>CONCATENATE('T I fibre sources'!H22)</f>
        <v>Black liquor (without crude tall oil)</v>
      </c>
      <c r="D27" s="166"/>
      <c r="E27" s="427"/>
      <c r="F27" s="243"/>
      <c r="G27" s="25"/>
      <c r="H27" s="742"/>
      <c r="I27" s="244"/>
      <c r="J27" s="203"/>
      <c r="K27" s="427"/>
      <c r="L27" s="243"/>
      <c r="M27" s="25"/>
      <c r="N27" s="742"/>
      <c r="O27" s="244"/>
      <c r="P27" s="203"/>
      <c r="Q27" s="427"/>
      <c r="R27" s="1048"/>
      <c r="S27" s="25"/>
      <c r="T27" s="742"/>
      <c r="U27" s="244"/>
      <c r="V27" s="203"/>
      <c r="W27" s="427"/>
      <c r="X27" s="243"/>
      <c r="Y27" s="25"/>
      <c r="Z27" s="742"/>
      <c r="AA27" s="244"/>
      <c r="AB27" s="272"/>
      <c r="AC27" s="23"/>
      <c r="AD27" s="243"/>
      <c r="AE27" s="25"/>
      <c r="AF27" s="742"/>
      <c r="AG27" s="244"/>
      <c r="AH27" s="266"/>
      <c r="AI27" s="23"/>
      <c r="AJ27" s="243"/>
      <c r="AK27" s="25"/>
      <c r="AL27" s="742"/>
      <c r="AM27" s="244"/>
      <c r="AN27" s="271"/>
      <c r="AO27" s="23"/>
      <c r="AP27" s="243"/>
      <c r="AQ27" s="25"/>
      <c r="AR27" s="742"/>
      <c r="AS27" s="244"/>
      <c r="AT27" s="203"/>
      <c r="AU27" s="212"/>
      <c r="AV27" s="26"/>
      <c r="AW27" s="203"/>
      <c r="AX27" s="26"/>
      <c r="AY27" s="217"/>
    </row>
    <row r="28" spans="1:57" ht="22.5" customHeight="1" thickBot="1">
      <c r="A28" s="1553"/>
      <c r="B28" s="1560"/>
      <c r="C28" s="232" t="str">
        <f>CONCATENATE('T I fibre sources'!H23)</f>
        <v>Crude tall oil</v>
      </c>
      <c r="D28" s="166"/>
      <c r="E28" s="427"/>
      <c r="F28" s="243"/>
      <c r="G28" s="25"/>
      <c r="H28" s="958"/>
      <c r="I28" s="244"/>
      <c r="J28" s="203"/>
      <c r="K28" s="427"/>
      <c r="L28" s="243"/>
      <c r="M28" s="25"/>
      <c r="N28" s="958"/>
      <c r="O28" s="244"/>
      <c r="P28" s="203"/>
      <c r="Q28" s="427"/>
      <c r="R28" s="1048"/>
      <c r="S28" s="25"/>
      <c r="T28" s="958"/>
      <c r="U28" s="244"/>
      <c r="V28" s="203"/>
      <c r="W28" s="427"/>
      <c r="X28" s="243"/>
      <c r="Y28" s="25"/>
      <c r="Z28" s="958"/>
      <c r="AA28" s="244"/>
      <c r="AB28" s="272"/>
      <c r="AC28" s="23"/>
      <c r="AD28" s="243"/>
      <c r="AE28" s="25"/>
      <c r="AF28" s="958"/>
      <c r="AG28" s="244"/>
      <c r="AH28" s="266"/>
      <c r="AI28" s="23"/>
      <c r="AJ28" s="243"/>
      <c r="AK28" s="25"/>
      <c r="AL28" s="958"/>
      <c r="AM28" s="244"/>
      <c r="AN28" s="271"/>
      <c r="AO28" s="23"/>
      <c r="AP28" s="243"/>
      <c r="AQ28" s="25"/>
      <c r="AR28" s="958"/>
      <c r="AS28" s="244"/>
      <c r="AT28" s="203"/>
      <c r="AU28" s="212"/>
      <c r="AV28" s="26"/>
      <c r="AW28" s="203"/>
      <c r="AX28" s="26"/>
      <c r="AY28" s="217"/>
    </row>
    <row r="29" spans="1:57" ht="22.5" customHeight="1" thickBot="1">
      <c r="A29" s="223"/>
      <c r="B29" s="1561"/>
      <c r="C29" s="232" t="s">
        <v>1177</v>
      </c>
      <c r="D29" s="166"/>
      <c r="E29" s="427"/>
      <c r="F29" s="243"/>
      <c r="G29" s="25"/>
      <c r="H29" s="958"/>
      <c r="I29" s="244"/>
      <c r="J29" s="203"/>
      <c r="K29" s="427"/>
      <c r="L29" s="243"/>
      <c r="M29" s="25"/>
      <c r="N29" s="958"/>
      <c r="O29" s="244"/>
      <c r="P29" s="203"/>
      <c r="Q29" s="427"/>
      <c r="R29" s="1048"/>
      <c r="S29" s="25"/>
      <c r="T29" s="958"/>
      <c r="U29" s="244"/>
      <c r="V29" s="203"/>
      <c r="W29" s="427"/>
      <c r="X29" s="243"/>
      <c r="Y29" s="25"/>
      <c r="Z29" s="958"/>
      <c r="AA29" s="244"/>
      <c r="AB29" s="272"/>
      <c r="AC29" s="23"/>
      <c r="AD29" s="243"/>
      <c r="AE29" s="25"/>
      <c r="AF29" s="958"/>
      <c r="AG29" s="244"/>
      <c r="AH29" s="266"/>
      <c r="AI29" s="23"/>
      <c r="AJ29" s="243"/>
      <c r="AK29" s="25"/>
      <c r="AL29" s="958"/>
      <c r="AM29" s="244"/>
      <c r="AN29" s="271"/>
      <c r="AO29" s="23"/>
      <c r="AP29" s="243"/>
      <c r="AQ29" s="25"/>
      <c r="AR29" s="958"/>
      <c r="AS29" s="244"/>
      <c r="AT29" s="203"/>
      <c r="AU29" s="212"/>
      <c r="AV29" s="26"/>
      <c r="AW29" s="203"/>
      <c r="AX29" s="26"/>
      <c r="AY29" s="217"/>
    </row>
    <row r="30" spans="1:57" ht="7.5" customHeight="1" thickBot="1">
      <c r="A30" s="218"/>
      <c r="B30" s="743"/>
      <c r="C30" s="725"/>
      <c r="D30" s="219"/>
      <c r="E30" s="426"/>
      <c r="F30" s="245"/>
      <c r="G30" s="24"/>
      <c r="H30" s="246"/>
      <c r="I30" s="247"/>
      <c r="J30" s="219"/>
      <c r="K30" s="426"/>
      <c r="L30" s="245"/>
      <c r="M30" s="24"/>
      <c r="N30" s="246"/>
      <c r="O30" s="247"/>
      <c r="P30" s="219"/>
      <c r="Q30" s="426"/>
      <c r="R30" s="1044"/>
      <c r="S30" s="1045"/>
      <c r="T30" s="1046"/>
      <c r="U30" s="1047"/>
      <c r="V30" s="219"/>
      <c r="W30" s="426"/>
      <c r="X30" s="245"/>
      <c r="Y30" s="24"/>
      <c r="Z30" s="246"/>
      <c r="AA30" s="247"/>
      <c r="AB30" s="267"/>
      <c r="AC30" s="238"/>
      <c r="AD30" s="245"/>
      <c r="AE30" s="24"/>
      <c r="AF30" s="246"/>
      <c r="AG30" s="247"/>
      <c r="AH30" s="219"/>
      <c r="AI30" s="238"/>
      <c r="AJ30" s="245"/>
      <c r="AK30" s="24"/>
      <c r="AL30" s="246"/>
      <c r="AM30" s="247"/>
      <c r="AN30" s="219"/>
      <c r="AO30" s="238"/>
      <c r="AP30" s="245"/>
      <c r="AQ30" s="24"/>
      <c r="AR30" s="246"/>
      <c r="AS30" s="247"/>
      <c r="AT30" s="219"/>
      <c r="AU30" s="220"/>
      <c r="AV30" s="221"/>
      <c r="AW30" s="219"/>
      <c r="AX30" s="221"/>
      <c r="AY30" s="222"/>
    </row>
    <row r="31" spans="1:57" ht="16" thickBot="1">
      <c r="A31" s="1552"/>
      <c r="B31" s="1554" t="str">
        <f>CONCATENATE('T I fibre sources'!H25)</f>
        <v>Non-hazardous wood waste</v>
      </c>
      <c r="C31" s="1555"/>
      <c r="D31" s="212"/>
      <c r="E31" s="425" t="s">
        <v>1236</v>
      </c>
      <c r="F31" s="213" t="s">
        <v>1235</v>
      </c>
      <c r="G31" s="741"/>
      <c r="H31" s="811">
        <f>IF(SUM(E$38)=0,"Prod=0",SUM(F31)/SUM(E$38))</f>
        <v>0</v>
      </c>
      <c r="I31" s="1526">
        <f>SUM(H31)+SUM(H32)+SUM(H33)</f>
        <v>0</v>
      </c>
      <c r="J31" s="203"/>
      <c r="K31" s="425" t="s">
        <v>1236</v>
      </c>
      <c r="L31" s="213" t="s">
        <v>1235</v>
      </c>
      <c r="M31" s="741"/>
      <c r="N31" s="811">
        <f>IF(SUM(K$38)=0,"Prod=0",SUM(L31)/SUM(K$38))</f>
        <v>0</v>
      </c>
      <c r="O31" s="1526">
        <f>SUM(N31)+SUM(N32)+SUM(N33)</f>
        <v>0</v>
      </c>
      <c r="P31" s="203"/>
      <c r="Q31" s="425" t="s">
        <v>1236</v>
      </c>
      <c r="R31" s="213" t="s">
        <v>1235</v>
      </c>
      <c r="S31" s="741"/>
      <c r="T31" s="811" t="str">
        <f>IF(SUM(Q$38)=0,"Prod=0",SUM(R31)/SUM(Q$38))</f>
        <v>Prod=0</v>
      </c>
      <c r="U31" s="1526">
        <f>SUM(T31)+SUM(T32)+SUM(T33)</f>
        <v>0</v>
      </c>
      <c r="V31" s="203"/>
      <c r="W31" s="425" t="s">
        <v>1236</v>
      </c>
      <c r="X31" s="213" t="s">
        <v>1235</v>
      </c>
      <c r="Y31" s="741"/>
      <c r="Z31" s="811">
        <f>IF(SUM(W$38)=0,"Prod=0",SUM(X31)/SUM(W$38))</f>
        <v>0</v>
      </c>
      <c r="AA31" s="1526">
        <f>SUM(Z31)+SUM(Z32)+SUM(Z33)</f>
        <v>0</v>
      </c>
      <c r="AB31" s="203"/>
      <c r="AC31" s="237" t="s">
        <v>1236</v>
      </c>
      <c r="AD31" s="213" t="s">
        <v>1235</v>
      </c>
      <c r="AE31" s="741"/>
      <c r="AF31" s="811" t="str">
        <f>IF(SUM(AC$38)=0,"Prod=0",SUM(AD31)/SUM(AC$38))</f>
        <v>Prod=0</v>
      </c>
      <c r="AG31" s="1526">
        <f>SUM(AF31)+SUM(AF32)+SUM(AF33)</f>
        <v>0</v>
      </c>
      <c r="AH31" s="203"/>
      <c r="AI31" s="237" t="s">
        <v>1236</v>
      </c>
      <c r="AJ31" s="213" t="s">
        <v>1235</v>
      </c>
      <c r="AK31" s="741"/>
      <c r="AL31" s="811" t="str">
        <f>IF(SUM(AI$38)=0,"Prod=0",SUM(AJ31)/SUM(AI$38))</f>
        <v>Prod=0</v>
      </c>
      <c r="AM31" s="1526">
        <f>SUM(AL31)+SUM(AL32)+SUM(AL33)</f>
        <v>0</v>
      </c>
      <c r="AN31" s="203"/>
      <c r="AO31" s="237" t="s">
        <v>1236</v>
      </c>
      <c r="AP31" s="213" t="s">
        <v>1235</v>
      </c>
      <c r="AQ31" s="741"/>
      <c r="AR31" s="811" t="str">
        <f>IF(SUM(AO$38)=0,"Prod=0",SUM(AP31)/SUM(AO$38))</f>
        <v>Prod=0</v>
      </c>
      <c r="AS31" s="1526">
        <f>SUM(AR31)+SUM(AR32)+SUM(AR33)</f>
        <v>0</v>
      </c>
      <c r="AT31" s="203"/>
      <c r="AU31" s="37" t="s">
        <v>1236</v>
      </c>
      <c r="AV31" s="214"/>
      <c r="AW31" s="215"/>
      <c r="AX31" s="1563">
        <f>SUM(AV31)+SUM(AV32)</f>
        <v>0</v>
      </c>
      <c r="AY31" s="1566"/>
    </row>
    <row r="32" spans="1:57" ht="16" thickBot="1">
      <c r="A32" s="1553"/>
      <c r="B32" s="1554" t="str">
        <f>CONCATENATE('T I fibre sources'!H26)</f>
        <v>Hazardous wood waste</v>
      </c>
      <c r="C32" s="1555"/>
      <c r="D32" s="212"/>
      <c r="E32" s="425" t="s">
        <v>1236</v>
      </c>
      <c r="F32" s="213" t="s">
        <v>1235</v>
      </c>
      <c r="G32" s="741"/>
      <c r="H32" s="811">
        <f>IF(SUM(E$38)=0,"Prod=0",SUM(F32)/SUM(E$38))</f>
        <v>0</v>
      </c>
      <c r="I32" s="1527"/>
      <c r="J32" s="203"/>
      <c r="K32" s="425" t="s">
        <v>1236</v>
      </c>
      <c r="L32" s="213" t="s">
        <v>1235</v>
      </c>
      <c r="M32" s="741"/>
      <c r="N32" s="811">
        <f>IF(SUM(K$38)=0,"Prod=0",SUM(L32)/SUM(K$38))</f>
        <v>0</v>
      </c>
      <c r="O32" s="1527"/>
      <c r="P32" s="203"/>
      <c r="Q32" s="425" t="s">
        <v>1236</v>
      </c>
      <c r="R32" s="213" t="s">
        <v>1235</v>
      </c>
      <c r="S32" s="741"/>
      <c r="T32" s="811" t="str">
        <f>IF(SUM(Q$38)=0,"Prod=0",SUM(R32)/SUM(Q$38))</f>
        <v>Prod=0</v>
      </c>
      <c r="U32" s="1527"/>
      <c r="V32" s="203"/>
      <c r="W32" s="425" t="s">
        <v>1236</v>
      </c>
      <c r="X32" s="213" t="s">
        <v>1235</v>
      </c>
      <c r="Y32" s="741"/>
      <c r="Z32" s="811">
        <f>IF(SUM(W$38)=0,"Prod=0",SUM(X32)/SUM(W$38))</f>
        <v>0</v>
      </c>
      <c r="AA32" s="1527"/>
      <c r="AB32" s="203"/>
      <c r="AC32" s="237" t="s">
        <v>1236</v>
      </c>
      <c r="AD32" s="213" t="s">
        <v>1235</v>
      </c>
      <c r="AE32" s="741"/>
      <c r="AF32" s="811" t="str">
        <f>IF(SUM(AC$38)=0,"Prod=0",SUM(AD32)/SUM(AC$38))</f>
        <v>Prod=0</v>
      </c>
      <c r="AG32" s="1527"/>
      <c r="AH32" s="203"/>
      <c r="AI32" s="237" t="s">
        <v>1236</v>
      </c>
      <c r="AJ32" s="213" t="s">
        <v>1235</v>
      </c>
      <c r="AK32" s="741"/>
      <c r="AL32" s="811" t="str">
        <f>IF(SUM(AI$38)=0,"Prod=0",SUM(AJ32)/SUM(AI$38))</f>
        <v>Prod=0</v>
      </c>
      <c r="AM32" s="1527"/>
      <c r="AN32" s="203"/>
      <c r="AO32" s="237" t="s">
        <v>1236</v>
      </c>
      <c r="AP32" s="213" t="s">
        <v>1235</v>
      </c>
      <c r="AQ32" s="741"/>
      <c r="AR32" s="811" t="str">
        <f>IF(SUM(AO$38)=0,"Prod=0",SUM(AP32)/SUM(AO$38))</f>
        <v>Prod=0</v>
      </c>
      <c r="AS32" s="1527"/>
      <c r="AT32" s="203"/>
      <c r="AU32" s="37" t="s">
        <v>1236</v>
      </c>
      <c r="AV32" s="214"/>
      <c r="AW32" s="215"/>
      <c r="AX32" s="1565"/>
      <c r="AY32" s="1568"/>
    </row>
    <row r="33" spans="1:58" ht="16" thickBot="1">
      <c r="A33" s="223"/>
      <c r="B33" s="1554" t="str">
        <f>'T I fibre sources'!H27</f>
        <v>Unspecified wood waste</v>
      </c>
      <c r="C33" s="1555"/>
      <c r="D33" s="166"/>
      <c r="E33" s="425" t="s">
        <v>1236</v>
      </c>
      <c r="F33" s="213" t="s">
        <v>1235</v>
      </c>
      <c r="G33" s="741"/>
      <c r="H33" s="811">
        <f>IF(SUM(E$38)=0,"Prod=0",SUM(F33)/SUM(E$38))</f>
        <v>0</v>
      </c>
      <c r="I33" s="1551"/>
      <c r="J33" s="203"/>
      <c r="K33" s="425" t="s">
        <v>1236</v>
      </c>
      <c r="L33" s="213" t="s">
        <v>1235</v>
      </c>
      <c r="M33" s="741"/>
      <c r="N33" s="811">
        <f>IF(SUM(K$38)=0,"Prod=0",SUM(L33)/SUM(K$38))</f>
        <v>0</v>
      </c>
      <c r="O33" s="1551"/>
      <c r="P33" s="203"/>
      <c r="Q33" s="425" t="s">
        <v>1236</v>
      </c>
      <c r="R33" s="213" t="s">
        <v>1235</v>
      </c>
      <c r="S33" s="741"/>
      <c r="T33" s="811" t="str">
        <f>IF(SUM(Q$38)=0,"Prod=0",SUM(R33)/SUM(Q$38))</f>
        <v>Prod=0</v>
      </c>
      <c r="U33" s="1528"/>
      <c r="V33" s="203"/>
      <c r="W33" s="425" t="s">
        <v>1236</v>
      </c>
      <c r="X33" s="213" t="s">
        <v>1235</v>
      </c>
      <c r="Y33" s="741"/>
      <c r="Z33" s="811">
        <f>IF(SUM(W$38)=0,"Prod=0",SUM(X33)/SUM(W$38))</f>
        <v>0</v>
      </c>
      <c r="AA33" s="1551"/>
      <c r="AB33" s="203"/>
      <c r="AC33" s="237" t="s">
        <v>1236</v>
      </c>
      <c r="AD33" s="213" t="s">
        <v>1235</v>
      </c>
      <c r="AE33" s="741"/>
      <c r="AF33" s="811" t="str">
        <f>IF(SUM(AC$38)=0,"Prod=0",SUM(AD33)/SUM(AC$38))</f>
        <v>Prod=0</v>
      </c>
      <c r="AG33" s="1551"/>
      <c r="AH33" s="203"/>
      <c r="AI33" s="237" t="s">
        <v>1236</v>
      </c>
      <c r="AJ33" s="213" t="s">
        <v>1235</v>
      </c>
      <c r="AK33" s="741"/>
      <c r="AL33" s="811" t="str">
        <f>IF(SUM(AI$38)=0,"Prod=0",SUM(AJ33)/SUM(AI$38))</f>
        <v>Prod=0</v>
      </c>
      <c r="AM33" s="1551"/>
      <c r="AN33" s="266"/>
      <c r="AO33" s="237" t="s">
        <v>1236</v>
      </c>
      <c r="AP33" s="213" t="s">
        <v>1235</v>
      </c>
      <c r="AQ33" s="741"/>
      <c r="AR33" s="811" t="str">
        <f>IF(SUM(AO$38)=0,"Prod=0",SUM(AP33)/SUM(AO$38))</f>
        <v>Prod=0</v>
      </c>
      <c r="AS33" s="1551"/>
      <c r="AT33" s="203"/>
      <c r="AU33" s="37"/>
      <c r="AV33" s="26"/>
      <c r="AW33" s="203"/>
      <c r="AX33" s="20"/>
      <c r="AY33" s="217"/>
    </row>
    <row r="34" spans="1:58" s="950" customFormat="1" ht="16" thickBot="1">
      <c r="A34" s="1076"/>
      <c r="B34" s="744"/>
      <c r="C34" s="225"/>
      <c r="D34" s="166"/>
      <c r="E34" s="237"/>
      <c r="F34" s="240"/>
      <c r="G34" s="1113"/>
      <c r="H34" s="241"/>
      <c r="I34" s="242"/>
      <c r="J34" s="203"/>
      <c r="K34" s="237"/>
      <c r="L34" s="240"/>
      <c r="M34" s="1113"/>
      <c r="N34" s="241"/>
      <c r="O34" s="242"/>
      <c r="P34" s="203"/>
      <c r="Q34" s="425"/>
      <c r="R34" s="240"/>
      <c r="S34" s="1113"/>
      <c r="T34" s="241"/>
      <c r="U34" s="1049"/>
      <c r="V34" s="203"/>
      <c r="W34" s="237"/>
      <c r="X34" s="240"/>
      <c r="Y34" s="1113"/>
      <c r="Z34" s="241"/>
      <c r="AA34" s="242"/>
      <c r="AB34" s="203"/>
      <c r="AC34" s="237"/>
      <c r="AD34" s="240"/>
      <c r="AE34" s="1113"/>
      <c r="AF34" s="241"/>
      <c r="AG34" s="242"/>
      <c r="AH34" s="203"/>
      <c r="AI34" s="237"/>
      <c r="AJ34" s="240"/>
      <c r="AK34" s="1113"/>
      <c r="AL34" s="241"/>
      <c r="AM34" s="242"/>
      <c r="AN34" s="266"/>
      <c r="AO34" s="237"/>
      <c r="AP34" s="240"/>
      <c r="AQ34" s="1113"/>
      <c r="AR34" s="241"/>
      <c r="AS34" s="242"/>
      <c r="AT34" s="203"/>
      <c r="AU34" s="204"/>
      <c r="AV34" s="26"/>
      <c r="AW34" s="203"/>
      <c r="AX34" s="20"/>
      <c r="AY34" s="203"/>
      <c r="BD34" s="77"/>
      <c r="BE34" s="77"/>
      <c r="BF34" s="77"/>
    </row>
    <row r="35" spans="1:58" s="7" customFormat="1" ht="16" thickBot="1">
      <c r="A35" s="223"/>
      <c r="B35" s="744"/>
      <c r="C35" s="225"/>
      <c r="D35" s="166"/>
      <c r="E35" s="239" t="s">
        <v>1184</v>
      </c>
      <c r="F35" s="812">
        <f>SUM(F17)+SUM(F18)+SUM(F19)+SUM(F20)+SUM(F21)+SUM(F23)+SUM(F24)+SUM(F25)+SUM(F26)+SUM(F31)+SUM(F32)+SUM(F33)</f>
        <v>26.5</v>
      </c>
      <c r="G35" s="1529" t="str">
        <f>CONCATENATE("[",I38,"]")</f>
        <v>[1000 t.d.m.]</v>
      </c>
      <c r="H35" s="1594"/>
      <c r="I35" s="1595"/>
      <c r="J35" s="203"/>
      <c r="K35" s="239" t="s">
        <v>1184</v>
      </c>
      <c r="L35" s="812">
        <f>SUM(L17)+SUM(L18)+SUM(L19)+SUM(L20)+SUM(L21)+SUM(L23)+SUM(L24)+SUM(L25)+SUM(L26)+SUM(L31)+SUM(L32)+SUM(L33)</f>
        <v>2550.4617599999992</v>
      </c>
      <c r="M35" s="1529" t="str">
        <f>CONCATENATE("[",O38,"]")</f>
        <v>[1000 t.d.m.]</v>
      </c>
      <c r="N35" s="1594"/>
      <c r="O35" s="1595"/>
      <c r="P35" s="203"/>
      <c r="Q35" s="1050" t="s">
        <v>1184</v>
      </c>
      <c r="R35" s="812">
        <f>SUM(R17)+SUM(R18)+SUM(R19)+SUM(R20)+SUM(R21)+SUM(R23)+SUM(R24)+SUM(R25)+SUM(R26)+SUM(R31)+SUM(R32)+SUM(R33)</f>
        <v>0</v>
      </c>
      <c r="S35" s="1529" t="str">
        <f>CONCATENATE("[",U38,"]")</f>
        <v>[1000 t.d.m.]</v>
      </c>
      <c r="T35" s="1530"/>
      <c r="U35" s="1531"/>
      <c r="V35" s="203"/>
      <c r="W35" s="239" t="s">
        <v>1184</v>
      </c>
      <c r="X35" s="812">
        <f>SUM(X17)+SUM(X18)+SUM(X19)+SUM(X20)+SUM(X21)+SUM(X23)+SUM(X24)+SUM(X25)+SUM(X26)+SUM(X31)+SUM(X32)+SUM(X33)</f>
        <v>52.899000000000001</v>
      </c>
      <c r="Y35" s="1529" t="str">
        <f>CONCATENATE("[",AA38,"]")</f>
        <v>[1000 t.d.m.]</v>
      </c>
      <c r="Z35" s="1594"/>
      <c r="AA35" s="1595"/>
      <c r="AB35" s="203"/>
      <c r="AC35" s="239" t="s">
        <v>1184</v>
      </c>
      <c r="AD35" s="812">
        <f>SUM(AD17)+SUM(AD18)+SUM(AD19)+SUM(AD20)+SUM(AD21)+SUM(AD23)+SUM(AD24)+SUM(AD25)+SUM(AD26)+SUM(AD31)+SUM(AD32)+SUM(AD33)</f>
        <v>0</v>
      </c>
      <c r="AE35" s="1529" t="str">
        <f>CONCATENATE("[",AG38,"]")</f>
        <v>[1000 t.d.m.]</v>
      </c>
      <c r="AF35" s="1594"/>
      <c r="AG35" s="1595"/>
      <c r="AH35" s="203"/>
      <c r="AI35" s="239" t="s">
        <v>1184</v>
      </c>
      <c r="AJ35" s="812">
        <f>SUM(AJ17)+SUM(AJ18)+SUM(AJ19)+SUM(AJ20)+SUM(AJ21)+SUM(AJ23)+SUM(AJ24)+SUM(AJ25)+SUM(AJ26)+SUM(AJ31)+SUM(AJ32)+SUM(AJ33)</f>
        <v>0</v>
      </c>
      <c r="AK35" s="1529" t="str">
        <f>CONCATENATE("[",AM38,"]")</f>
        <v>[1000 t.d.m.]</v>
      </c>
      <c r="AL35" s="1594"/>
      <c r="AM35" s="1595"/>
      <c r="AN35" s="266"/>
      <c r="AO35" s="239" t="s">
        <v>1184</v>
      </c>
      <c r="AP35" s="812">
        <f>SUM(AP17)+SUM(AP18)+SUM(AP19)+SUM(AP20)+SUM(AP21)+SUM(AP23)+SUM(AP24)+SUM(AP25)+SUM(AP26)+SUM(AP31)+SUM(AP32)+SUM(AP33)</f>
        <v>0</v>
      </c>
      <c r="AQ35" s="1529" t="str">
        <f>CONCATENATE("[",AS38,"]")</f>
        <v>[1000 t.d.m.]</v>
      </c>
      <c r="AR35" s="1594"/>
      <c r="AS35" s="1595"/>
      <c r="AT35" s="203"/>
      <c r="AU35" s="204"/>
      <c r="AV35" s="26"/>
      <c r="AW35" s="203"/>
      <c r="AX35" s="20"/>
      <c r="AY35" s="203"/>
      <c r="BD35" s="167"/>
      <c r="BE35" s="77"/>
      <c r="BF35" s="167"/>
    </row>
    <row r="36" spans="1:58" ht="21" customHeight="1" thickTop="1" thickBot="1">
      <c r="A36" s="223"/>
      <c r="B36" s="744"/>
      <c r="C36" s="225"/>
      <c r="D36" s="166"/>
      <c r="E36" s="251"/>
      <c r="F36" s="252"/>
      <c r="G36" s="253"/>
      <c r="H36" s="254"/>
      <c r="I36" s="244"/>
      <c r="J36" s="203"/>
      <c r="K36" s="251"/>
      <c r="L36" s="252"/>
      <c r="M36" s="253"/>
      <c r="N36" s="254"/>
      <c r="O36" s="244"/>
      <c r="P36" s="203"/>
      <c r="Q36" s="1051"/>
      <c r="R36" s="252"/>
      <c r="S36" s="253"/>
      <c r="T36" s="1052"/>
      <c r="U36" s="244"/>
      <c r="V36" s="203"/>
      <c r="W36" s="251"/>
      <c r="X36" s="252"/>
      <c r="Y36" s="253"/>
      <c r="Z36" s="254"/>
      <c r="AA36" s="244"/>
      <c r="AB36" s="203"/>
      <c r="AC36" s="251"/>
      <c r="AD36" s="252"/>
      <c r="AE36" s="253"/>
      <c r="AF36" s="254"/>
      <c r="AG36" s="244"/>
      <c r="AH36" s="203"/>
      <c r="AI36" s="251"/>
      <c r="AJ36" s="252"/>
      <c r="AK36" s="253"/>
      <c r="AL36" s="254"/>
      <c r="AM36" s="244"/>
      <c r="AN36" s="266"/>
      <c r="AO36" s="251"/>
      <c r="AP36" s="252"/>
      <c r="AQ36" s="253"/>
      <c r="AR36" s="254"/>
      <c r="AS36" s="244"/>
      <c r="AT36" s="203"/>
      <c r="AU36" s="227"/>
      <c r="AV36" s="228"/>
      <c r="AW36" s="226"/>
      <c r="AX36" s="228"/>
      <c r="AY36" s="229"/>
      <c r="BE36" s="167"/>
    </row>
    <row r="37" spans="1:58" ht="7.5" customHeight="1" thickTop="1" thickBot="1">
      <c r="A37" s="223"/>
      <c r="B37" s="744"/>
      <c r="C37" s="225"/>
      <c r="D37" s="166"/>
      <c r="E37" s="23"/>
      <c r="F37" s="19"/>
      <c r="G37" s="19"/>
      <c r="H37" s="958"/>
      <c r="I37" s="255"/>
      <c r="J37" s="203"/>
      <c r="K37" s="23"/>
      <c r="L37" s="19"/>
      <c r="M37" s="19"/>
      <c r="N37" s="958"/>
      <c r="O37" s="255"/>
      <c r="P37" s="203"/>
      <c r="Q37" s="427"/>
      <c r="R37" s="253"/>
      <c r="S37" s="253"/>
      <c r="T37" s="958"/>
      <c r="U37" s="255"/>
      <c r="V37" s="203"/>
      <c r="W37" s="23"/>
      <c r="X37" s="19"/>
      <c r="Y37" s="19"/>
      <c r="Z37" s="958"/>
      <c r="AA37" s="255"/>
      <c r="AB37" s="203"/>
      <c r="AC37" s="23"/>
      <c r="AD37" s="19"/>
      <c r="AE37" s="19"/>
      <c r="AF37" s="958"/>
      <c r="AG37" s="255"/>
      <c r="AH37" s="203"/>
      <c r="AI37" s="23"/>
      <c r="AJ37" s="19"/>
      <c r="AK37" s="19"/>
      <c r="AL37" s="958"/>
      <c r="AM37" s="255"/>
      <c r="AN37" s="266"/>
      <c r="AO37" s="23"/>
      <c r="AP37" s="19"/>
      <c r="AQ37" s="19"/>
      <c r="AR37" s="958"/>
      <c r="AS37" s="255"/>
      <c r="AT37" s="203"/>
      <c r="AU37" s="212"/>
      <c r="AV37" s="26"/>
      <c r="AW37" s="203"/>
      <c r="AX37" s="26"/>
      <c r="AY37" s="217"/>
    </row>
    <row r="38" spans="1:58" s="7" customFormat="1" ht="45.75" customHeight="1" thickTop="1" thickBot="1">
      <c r="A38" s="223"/>
      <c r="B38" s="1601" t="s">
        <v>2712</v>
      </c>
      <c r="C38" s="1602"/>
      <c r="D38" s="171"/>
      <c r="E38" s="1598">
        <f>F35</f>
        <v>26.5</v>
      </c>
      <c r="F38" s="1599"/>
      <c r="G38" s="1599"/>
      <c r="H38" s="1600"/>
      <c r="I38" s="1150" t="s">
        <v>1163</v>
      </c>
      <c r="J38" s="165"/>
      <c r="K38" s="1598">
        <f>L35</f>
        <v>2550.4617599999992</v>
      </c>
      <c r="L38" s="1599"/>
      <c r="M38" s="1599"/>
      <c r="N38" s="1600"/>
      <c r="O38" s="1150" t="s">
        <v>1163</v>
      </c>
      <c r="P38" s="230"/>
      <c r="Q38" s="1532">
        <f>IF(ISNUMBER('T II processed wood based fuels'!J13),'T II processed wood based fuels'!J13*'Conversion Factors'!H30*'Conversion Factors'!AF30*'Conversion Factors'!Q14,"…")</f>
        <v>0</v>
      </c>
      <c r="R38" s="1533"/>
      <c r="S38" s="1533"/>
      <c r="T38" s="1534"/>
      <c r="U38" s="1150" t="s">
        <v>1163</v>
      </c>
      <c r="V38" s="230"/>
      <c r="W38" s="1532">
        <v>52.899000000000001</v>
      </c>
      <c r="X38" s="1533"/>
      <c r="Y38" s="1533"/>
      <c r="Z38" s="1593"/>
      <c r="AA38" s="1150" t="s">
        <v>1163</v>
      </c>
      <c r="AB38" s="230"/>
      <c r="AC38" s="1532">
        <f>IF('Conversion Factors'!AF32="","no conversion factor",IF(ISNUMBER('T II processed wood based fuels'!J15),'T II processed wood based fuels'!J15*'Conversion Factors'!AF32*'Conversion Factors'!Q14,"…"))</f>
        <v>0</v>
      </c>
      <c r="AD38" s="1533"/>
      <c r="AE38" s="1533"/>
      <c r="AF38" s="1593"/>
      <c r="AG38" s="1150" t="s">
        <v>1163</v>
      </c>
      <c r="AH38" s="230"/>
      <c r="AI38" s="1532">
        <f>IF('Conversion Factors'!AF33="","no conversion factor",IF(ISNUMBER('T II processed wood based fuels'!J16),'T II processed wood based fuels'!J16*'Conversion Factors'!AF33*'Conversion Factors'!Q14,"…"))</f>
        <v>0</v>
      </c>
      <c r="AJ38" s="1533"/>
      <c r="AK38" s="1533"/>
      <c r="AL38" s="1593"/>
      <c r="AM38" s="1150" t="s">
        <v>1163</v>
      </c>
      <c r="AN38" s="265"/>
      <c r="AO38" s="1532">
        <f>IF('Conversion Factors'!AF34="","no conversion factor",IF(ISNUMBER('T II processed wood based fuels'!J17),'T II processed wood based fuels'!J17*'Conversion Factors'!AF34*'Conversion Factors'!Q14,"…"))</f>
        <v>0</v>
      </c>
      <c r="AP38" s="1533"/>
      <c r="AQ38" s="1533"/>
      <c r="AR38" s="1593"/>
      <c r="AS38" s="1150" t="s">
        <v>1163</v>
      </c>
      <c r="AT38" s="203"/>
      <c r="AU38" s="212"/>
      <c r="AV38" s="26"/>
      <c r="AW38" s="203"/>
      <c r="AX38" s="26"/>
      <c r="AY38" s="217"/>
      <c r="BD38" s="167"/>
      <c r="BE38" s="77"/>
      <c r="BF38" s="167"/>
    </row>
    <row r="39" spans="1:58" ht="14.5" thickBot="1">
      <c r="A39" s="170"/>
      <c r="B39" s="1596" t="str">
        <f>Overview!A2</f>
        <v>© 2016 UNECE/FAO Forestry and Timber Section - In case of any uncertainties or questions on the JWEE 2015 please contact: woodenergy.timber@unece.org</v>
      </c>
      <c r="C39" s="1597"/>
      <c r="D39" s="1597"/>
      <c r="E39" s="1597"/>
      <c r="F39" s="1597"/>
      <c r="G39" s="1597"/>
      <c r="H39" s="1597"/>
      <c r="I39" s="1597"/>
      <c r="J39" s="1597"/>
      <c r="K39" s="1597"/>
      <c r="L39" s="1597"/>
      <c r="M39" s="1597"/>
      <c r="N39" s="1597"/>
      <c r="O39" s="1597"/>
      <c r="P39" s="745"/>
      <c r="Q39" s="745"/>
      <c r="R39" s="745"/>
      <c r="S39" s="746"/>
      <c r="T39" s="747"/>
      <c r="U39" s="747"/>
      <c r="V39" s="745"/>
      <c r="W39" s="745"/>
      <c r="X39" s="745"/>
      <c r="Y39" s="746"/>
      <c r="Z39" s="747"/>
      <c r="AA39" s="747"/>
      <c r="AB39" s="746"/>
      <c r="AC39" s="746"/>
      <c r="AD39" s="746"/>
      <c r="AE39" s="746"/>
      <c r="AF39" s="747"/>
      <c r="AG39" s="747"/>
      <c r="AH39" s="746"/>
      <c r="AI39" s="746"/>
      <c r="AJ39" s="746"/>
      <c r="AK39" s="746"/>
      <c r="AL39" s="747"/>
      <c r="AM39" s="747"/>
      <c r="AN39" s="746"/>
      <c r="AO39" s="747"/>
      <c r="AP39" s="747"/>
      <c r="AQ39" s="747"/>
      <c r="AR39" s="747"/>
      <c r="AS39" s="748"/>
      <c r="AT39" s="171"/>
      <c r="AU39" s="171"/>
      <c r="AW39" s="171"/>
      <c r="AY39" s="171"/>
      <c r="BE39" s="169"/>
    </row>
    <row r="40" spans="1:58" ht="14.5" thickBot="1">
      <c r="A40" s="159" t="s">
        <v>1263</v>
      </c>
      <c r="B40" s="794"/>
      <c r="C40" s="794"/>
      <c r="D40" s="794"/>
      <c r="E40" s="794"/>
      <c r="F40" s="794"/>
      <c r="G40" s="794"/>
      <c r="H40" s="794"/>
      <c r="I40" s="794"/>
      <c r="J40" s="794"/>
      <c r="K40" s="794"/>
      <c r="L40" s="794"/>
      <c r="M40" s="794"/>
      <c r="N40" s="794"/>
      <c r="O40" s="794"/>
      <c r="P40" s="706"/>
      <c r="Q40" s="706"/>
      <c r="R40" s="706"/>
      <c r="S40" s="171"/>
      <c r="T40" s="75"/>
      <c r="U40" s="75"/>
      <c r="V40" s="706"/>
      <c r="W40" s="706"/>
      <c r="X40" s="706"/>
      <c r="Y40" s="171"/>
      <c r="Z40" s="75"/>
      <c r="AA40" s="75"/>
      <c r="AB40" s="171"/>
      <c r="AC40" s="171"/>
      <c r="AD40" s="171"/>
      <c r="AE40" s="171"/>
      <c r="AF40" s="75"/>
      <c r="AG40" s="75"/>
      <c r="AH40" s="171"/>
      <c r="AI40" s="171"/>
      <c r="AJ40" s="171"/>
      <c r="AK40" s="171"/>
      <c r="AL40" s="75"/>
      <c r="AM40" s="75"/>
      <c r="AN40" s="171"/>
      <c r="AR40" s="75"/>
      <c r="AS40" s="75"/>
      <c r="AT40" s="171"/>
      <c r="AU40" s="171"/>
      <c r="AW40" s="171"/>
      <c r="AY40" s="171"/>
    </row>
    <row r="41" spans="1:58" ht="20.149999999999999" customHeight="1">
      <c r="A41" s="159"/>
      <c r="B41" s="1468" t="s">
        <v>2688</v>
      </c>
      <c r="C41" s="1469"/>
      <c r="D41" s="1469"/>
      <c r="E41" s="1469"/>
      <c r="F41" s="1469"/>
      <c r="G41" s="1469"/>
      <c r="H41" s="1469"/>
      <c r="I41" s="1469"/>
      <c r="J41" s="1469"/>
      <c r="K41" s="1469"/>
      <c r="L41" s="1469"/>
      <c r="M41" s="1469"/>
      <c r="N41" s="1469"/>
      <c r="O41" s="1469"/>
      <c r="P41" s="1469"/>
      <c r="Q41" s="1469"/>
      <c r="R41" s="1469"/>
      <c r="S41" s="1469"/>
      <c r="T41" s="1469"/>
      <c r="U41" s="1469"/>
      <c r="V41" s="1469"/>
      <c r="W41" s="1469"/>
      <c r="X41" s="1469"/>
      <c r="Y41" s="1469"/>
      <c r="Z41" s="1469"/>
      <c r="AA41" s="1469"/>
      <c r="AB41" s="1469"/>
      <c r="AC41" s="1469"/>
      <c r="AD41" s="1469"/>
      <c r="AE41" s="1469"/>
      <c r="AF41" s="1469"/>
      <c r="AG41" s="1469"/>
      <c r="AH41" s="1469"/>
      <c r="AI41" s="1469"/>
      <c r="AJ41" s="1469"/>
      <c r="AK41" s="1469"/>
      <c r="AL41" s="1469"/>
      <c r="AM41" s="1469"/>
      <c r="AN41" s="1469"/>
      <c r="AO41" s="1469"/>
      <c r="AP41" s="1469"/>
      <c r="AQ41" s="1469"/>
      <c r="AR41" s="1469"/>
      <c r="AS41" s="1470"/>
      <c r="AT41" s="171"/>
      <c r="AU41" s="171"/>
      <c r="AW41" s="171"/>
      <c r="AY41" s="171"/>
    </row>
    <row r="42" spans="1:58" ht="20.149999999999999" customHeight="1">
      <c r="A42" s="159"/>
      <c r="B42" s="796"/>
      <c r="C42" s="168"/>
      <c r="D42" s="956"/>
      <c r="E42" s="955"/>
      <c r="F42" s="955"/>
      <c r="G42" s="955"/>
      <c r="H42" s="955"/>
      <c r="I42" s="955"/>
      <c r="J42" s="955"/>
      <c r="K42" s="955"/>
      <c r="L42" s="955"/>
      <c r="M42" s="955"/>
      <c r="N42" s="955"/>
      <c r="O42" s="955"/>
      <c r="P42" s="955"/>
      <c r="Q42" s="955"/>
      <c r="R42" s="955"/>
      <c r="S42" s="956"/>
      <c r="T42" s="955"/>
      <c r="U42" s="955"/>
      <c r="V42" s="955"/>
      <c r="W42" s="955"/>
      <c r="X42" s="955"/>
      <c r="Y42" s="956"/>
      <c r="Z42" s="955"/>
      <c r="AA42" s="955"/>
      <c r="AB42" s="956"/>
      <c r="AC42" s="956"/>
      <c r="AD42" s="956"/>
      <c r="AE42" s="956"/>
      <c r="AF42" s="955"/>
      <c r="AG42" s="955"/>
      <c r="AH42" s="956"/>
      <c r="AI42" s="956"/>
      <c r="AJ42" s="956"/>
      <c r="AK42" s="956"/>
      <c r="AL42" s="955"/>
      <c r="AM42" s="955"/>
      <c r="AN42" s="956"/>
      <c r="AO42" s="956"/>
      <c r="AP42" s="956"/>
      <c r="AQ42" s="956"/>
      <c r="AR42" s="955"/>
      <c r="AS42" s="728"/>
      <c r="AT42" s="171"/>
      <c r="AU42" s="171"/>
      <c r="AW42" s="171"/>
      <c r="AY42" s="171"/>
    </row>
    <row r="43" spans="1:58">
      <c r="A43" s="168"/>
      <c r="B43" s="946" t="s">
        <v>2715</v>
      </c>
      <c r="C43" s="940" t="s">
        <v>2713</v>
      </c>
      <c r="D43" s="945"/>
      <c r="E43" s="945"/>
      <c r="F43" s="945"/>
      <c r="G43" s="945"/>
      <c r="H43" s="945"/>
      <c r="I43" s="795"/>
      <c r="J43" s="795"/>
      <c r="K43" s="795"/>
      <c r="L43" s="795"/>
      <c r="M43" s="795"/>
      <c r="N43" s="795"/>
      <c r="O43" s="795"/>
      <c r="P43" s="795"/>
      <c r="Q43" s="795"/>
      <c r="R43" s="795"/>
      <c r="S43" s="795"/>
      <c r="T43" s="795"/>
      <c r="U43" s="38"/>
      <c r="V43" s="951"/>
      <c r="W43" s="951"/>
      <c r="X43" s="951"/>
      <c r="Y43" s="955"/>
      <c r="Z43" s="955"/>
      <c r="AA43" s="955"/>
      <c r="AB43" s="955"/>
      <c r="AC43" s="955"/>
      <c r="AD43" s="955"/>
      <c r="AE43" s="955"/>
      <c r="AF43" s="955"/>
      <c r="AG43" s="955"/>
      <c r="AH43" s="955"/>
      <c r="AI43" s="955"/>
      <c r="AJ43" s="955"/>
      <c r="AK43" s="955"/>
      <c r="AL43" s="955"/>
      <c r="AM43" s="955"/>
      <c r="AN43" s="955"/>
      <c r="AO43" s="955"/>
      <c r="AP43" s="955"/>
      <c r="AQ43" s="955"/>
      <c r="AR43" s="955"/>
      <c r="AS43" s="728"/>
      <c r="AT43" s="174"/>
      <c r="AU43" s="174"/>
      <c r="AW43" s="174"/>
      <c r="AY43" s="174"/>
    </row>
    <row r="44" spans="1:58" ht="30" customHeight="1" thickBot="1">
      <c r="A44" s="168"/>
      <c r="B44" s="948" t="s">
        <v>2716</v>
      </c>
      <c r="C44" s="943" t="s">
        <v>2714</v>
      </c>
      <c r="D44" s="939"/>
      <c r="E44" s="939"/>
      <c r="F44" s="939"/>
      <c r="G44" s="939"/>
      <c r="H44" s="939"/>
      <c r="I44" s="939"/>
      <c r="J44" s="939"/>
      <c r="K44" s="939"/>
      <c r="L44" s="939"/>
      <c r="M44" s="939"/>
      <c r="N44" s="939"/>
      <c r="O44" s="939"/>
      <c r="P44" s="939"/>
      <c r="Q44" s="939"/>
      <c r="R44" s="939"/>
      <c r="S44" s="939"/>
      <c r="T44" s="939"/>
      <c r="U44" s="939"/>
      <c r="V44" s="949"/>
      <c r="W44" s="949"/>
      <c r="X44" s="949"/>
      <c r="Y44" s="942"/>
      <c r="Z44" s="947"/>
      <c r="AA44" s="947"/>
      <c r="AB44" s="942"/>
      <c r="AC44" s="942"/>
      <c r="AD44" s="942"/>
      <c r="AE44" s="942"/>
      <c r="AF44" s="947"/>
      <c r="AG44" s="947"/>
      <c r="AH44" s="942"/>
      <c r="AI44" s="942"/>
      <c r="AJ44" s="942"/>
      <c r="AK44" s="942"/>
      <c r="AL44" s="947"/>
      <c r="AM44" s="947"/>
      <c r="AN44" s="942"/>
      <c r="AO44" s="942"/>
      <c r="AP44" s="942"/>
      <c r="AQ44" s="942"/>
      <c r="AR44" s="947"/>
      <c r="AS44" s="941"/>
    </row>
    <row r="45" spans="1:58" ht="48" customHeight="1" thickBot="1">
      <c r="A45" s="168"/>
      <c r="AT45" s="175"/>
      <c r="AU45" s="175"/>
      <c r="AW45" s="175"/>
      <c r="AY45" s="175"/>
    </row>
    <row r="46" spans="1:58" ht="16" thickBot="1">
      <c r="B46" s="1514" t="s">
        <v>2831</v>
      </c>
      <c r="C46" s="1515"/>
      <c r="D46" s="1515"/>
      <c r="E46" s="1515"/>
      <c r="F46" s="1515"/>
      <c r="G46" s="1515"/>
      <c r="H46" s="1515"/>
      <c r="I46" s="1515"/>
      <c r="J46" s="1515"/>
      <c r="K46" s="1515"/>
      <c r="L46" s="1515"/>
      <c r="M46" s="1515"/>
      <c r="N46" s="1515"/>
      <c r="O46" s="1515"/>
      <c r="P46" s="1515"/>
      <c r="Q46" s="1515"/>
      <c r="R46" s="1515"/>
      <c r="S46" s="1515"/>
      <c r="T46" s="1515"/>
      <c r="U46" s="1515"/>
      <c r="V46" s="1515"/>
      <c r="W46" s="1515"/>
      <c r="X46" s="1515"/>
      <c r="Y46" s="1515"/>
      <c r="Z46" s="1515"/>
      <c r="AA46" s="1515"/>
      <c r="AB46" s="1515"/>
      <c r="AC46" s="1515"/>
      <c r="AD46" s="1515"/>
      <c r="AE46" s="1515"/>
      <c r="AF46" s="1515"/>
      <c r="AG46" s="1515"/>
      <c r="AH46" s="1515"/>
      <c r="AI46" s="1515"/>
      <c r="AJ46" s="1515"/>
      <c r="AK46" s="1515"/>
      <c r="AL46" s="1515"/>
      <c r="AM46" s="1515"/>
      <c r="AN46" s="1515"/>
      <c r="AO46" s="1515"/>
      <c r="AP46" s="1515"/>
      <c r="AQ46" s="1515"/>
      <c r="AR46" s="1515"/>
      <c r="AS46" s="1516"/>
    </row>
    <row r="47" spans="1:58" ht="27" customHeight="1">
      <c r="B47" s="1517"/>
      <c r="C47" s="1518"/>
      <c r="D47" s="1518"/>
      <c r="E47" s="1518"/>
      <c r="F47" s="1518"/>
      <c r="G47" s="1518"/>
      <c r="H47" s="1518"/>
      <c r="I47" s="1518"/>
      <c r="J47" s="1518"/>
      <c r="K47" s="1518"/>
      <c r="L47" s="1518"/>
      <c r="M47" s="1518"/>
      <c r="N47" s="1518"/>
      <c r="O47" s="1518"/>
      <c r="P47" s="1518"/>
      <c r="Q47" s="1518"/>
      <c r="R47" s="1518"/>
      <c r="S47" s="1518"/>
      <c r="T47" s="1518"/>
      <c r="U47" s="1518"/>
      <c r="V47" s="1518"/>
      <c r="W47" s="1518"/>
      <c r="X47" s="1518"/>
      <c r="Y47" s="1518"/>
      <c r="Z47" s="1518"/>
      <c r="AA47" s="1518"/>
      <c r="AB47" s="1518"/>
      <c r="AC47" s="1518"/>
      <c r="AD47" s="1518"/>
      <c r="AE47" s="1518"/>
      <c r="AF47" s="1518"/>
      <c r="AG47" s="1518"/>
      <c r="AH47" s="1518"/>
      <c r="AI47" s="1518"/>
      <c r="AJ47" s="1518"/>
      <c r="AK47" s="1518"/>
      <c r="AL47" s="1518"/>
      <c r="AM47" s="1518"/>
      <c r="AN47" s="1518"/>
      <c r="AO47" s="1518"/>
      <c r="AP47" s="1518"/>
      <c r="AQ47" s="1518"/>
      <c r="AR47" s="1518"/>
      <c r="AS47" s="1519"/>
    </row>
    <row r="48" spans="1:58" ht="49.5" customHeight="1">
      <c r="B48" s="1520"/>
      <c r="C48" s="1521"/>
      <c r="D48" s="1521"/>
      <c r="E48" s="1521"/>
      <c r="F48" s="1521"/>
      <c r="G48" s="1521"/>
      <c r="H48" s="1521"/>
      <c r="I48" s="1521"/>
      <c r="J48" s="1521"/>
      <c r="K48" s="1521"/>
      <c r="L48" s="1521"/>
      <c r="M48" s="1521"/>
      <c r="N48" s="1521"/>
      <c r="O48" s="1521"/>
      <c r="P48" s="1521"/>
      <c r="Q48" s="1521"/>
      <c r="R48" s="1521"/>
      <c r="S48" s="1521"/>
      <c r="T48" s="1521"/>
      <c r="U48" s="1521"/>
      <c r="V48" s="1521"/>
      <c r="W48" s="1521"/>
      <c r="X48" s="1521"/>
      <c r="Y48" s="1521"/>
      <c r="Z48" s="1521"/>
      <c r="AA48" s="1521"/>
      <c r="AB48" s="1521"/>
      <c r="AC48" s="1521"/>
      <c r="AD48" s="1521"/>
      <c r="AE48" s="1521"/>
      <c r="AF48" s="1521"/>
      <c r="AG48" s="1521"/>
      <c r="AH48" s="1521"/>
      <c r="AI48" s="1521"/>
      <c r="AJ48" s="1521"/>
      <c r="AK48" s="1521"/>
      <c r="AL48" s="1521"/>
      <c r="AM48" s="1521"/>
      <c r="AN48" s="1521"/>
      <c r="AO48" s="1521"/>
      <c r="AP48" s="1521"/>
      <c r="AQ48" s="1521"/>
      <c r="AR48" s="1521"/>
      <c r="AS48" s="1522"/>
    </row>
    <row r="49" spans="2:45">
      <c r="B49" s="1520"/>
      <c r="C49" s="1521"/>
      <c r="D49" s="1521"/>
      <c r="E49" s="1521"/>
      <c r="F49" s="1521"/>
      <c r="G49" s="1521"/>
      <c r="H49" s="1521"/>
      <c r="I49" s="1521"/>
      <c r="J49" s="1521"/>
      <c r="K49" s="1521"/>
      <c r="L49" s="1521"/>
      <c r="M49" s="1521"/>
      <c r="N49" s="1521"/>
      <c r="O49" s="1521"/>
      <c r="P49" s="1521"/>
      <c r="Q49" s="1521"/>
      <c r="R49" s="1521"/>
      <c r="S49" s="1521"/>
      <c r="T49" s="1521"/>
      <c r="U49" s="1521"/>
      <c r="V49" s="1521"/>
      <c r="W49" s="1521"/>
      <c r="X49" s="1521"/>
      <c r="Y49" s="1521"/>
      <c r="Z49" s="1521"/>
      <c r="AA49" s="1521"/>
      <c r="AB49" s="1521"/>
      <c r="AC49" s="1521"/>
      <c r="AD49" s="1521"/>
      <c r="AE49" s="1521"/>
      <c r="AF49" s="1521"/>
      <c r="AG49" s="1521"/>
      <c r="AH49" s="1521"/>
      <c r="AI49" s="1521"/>
      <c r="AJ49" s="1521"/>
      <c r="AK49" s="1521"/>
      <c r="AL49" s="1521"/>
      <c r="AM49" s="1521"/>
      <c r="AN49" s="1521"/>
      <c r="AO49" s="1521"/>
      <c r="AP49" s="1521"/>
      <c r="AQ49" s="1521"/>
      <c r="AR49" s="1521"/>
      <c r="AS49" s="1522"/>
    </row>
    <row r="50" spans="2:45">
      <c r="B50" s="1520"/>
      <c r="C50" s="1521"/>
      <c r="D50" s="1521"/>
      <c r="E50" s="1521"/>
      <c r="F50" s="1521"/>
      <c r="G50" s="1521"/>
      <c r="H50" s="1521"/>
      <c r="I50" s="1521"/>
      <c r="J50" s="1521"/>
      <c r="K50" s="1521"/>
      <c r="L50" s="1521"/>
      <c r="M50" s="1521"/>
      <c r="N50" s="1521"/>
      <c r="O50" s="1521"/>
      <c r="P50" s="1521"/>
      <c r="Q50" s="1521"/>
      <c r="R50" s="1521"/>
      <c r="S50" s="1521"/>
      <c r="T50" s="1521"/>
      <c r="U50" s="1521"/>
      <c r="V50" s="1521"/>
      <c r="W50" s="1521"/>
      <c r="X50" s="1521"/>
      <c r="Y50" s="1521"/>
      <c r="Z50" s="1521"/>
      <c r="AA50" s="1521"/>
      <c r="AB50" s="1521"/>
      <c r="AC50" s="1521"/>
      <c r="AD50" s="1521"/>
      <c r="AE50" s="1521"/>
      <c r="AF50" s="1521"/>
      <c r="AG50" s="1521"/>
      <c r="AH50" s="1521"/>
      <c r="AI50" s="1521"/>
      <c r="AJ50" s="1521"/>
      <c r="AK50" s="1521"/>
      <c r="AL50" s="1521"/>
      <c r="AM50" s="1521"/>
      <c r="AN50" s="1521"/>
      <c r="AO50" s="1521"/>
      <c r="AP50" s="1521"/>
      <c r="AQ50" s="1521"/>
      <c r="AR50" s="1521"/>
      <c r="AS50" s="1522"/>
    </row>
    <row r="51" spans="2:45">
      <c r="B51" s="1520"/>
      <c r="C51" s="1521"/>
      <c r="D51" s="1521"/>
      <c r="E51" s="1521"/>
      <c r="F51" s="1521"/>
      <c r="G51" s="1521"/>
      <c r="H51" s="1521"/>
      <c r="I51" s="1521"/>
      <c r="J51" s="1521"/>
      <c r="K51" s="1521"/>
      <c r="L51" s="1521"/>
      <c r="M51" s="1521"/>
      <c r="N51" s="1521"/>
      <c r="O51" s="1521"/>
      <c r="P51" s="1521"/>
      <c r="Q51" s="1521"/>
      <c r="R51" s="1521"/>
      <c r="S51" s="1521"/>
      <c r="T51" s="1521"/>
      <c r="U51" s="1521"/>
      <c r="V51" s="1521"/>
      <c r="W51" s="1521"/>
      <c r="X51" s="1521"/>
      <c r="Y51" s="1521"/>
      <c r="Z51" s="1521"/>
      <c r="AA51" s="1521"/>
      <c r="AB51" s="1521"/>
      <c r="AC51" s="1521"/>
      <c r="AD51" s="1521"/>
      <c r="AE51" s="1521"/>
      <c r="AF51" s="1521"/>
      <c r="AG51" s="1521"/>
      <c r="AH51" s="1521"/>
      <c r="AI51" s="1521"/>
      <c r="AJ51" s="1521"/>
      <c r="AK51" s="1521"/>
      <c r="AL51" s="1521"/>
      <c r="AM51" s="1521"/>
      <c r="AN51" s="1521"/>
      <c r="AO51" s="1521"/>
      <c r="AP51" s="1521"/>
      <c r="AQ51" s="1521"/>
      <c r="AR51" s="1521"/>
      <c r="AS51" s="1522"/>
    </row>
    <row r="52" spans="2:45">
      <c r="B52" s="1520"/>
      <c r="C52" s="1521"/>
      <c r="D52" s="1521"/>
      <c r="E52" s="1521"/>
      <c r="F52" s="1521"/>
      <c r="G52" s="1521"/>
      <c r="H52" s="1521"/>
      <c r="I52" s="1521"/>
      <c r="J52" s="1521"/>
      <c r="K52" s="1521"/>
      <c r="L52" s="1521"/>
      <c r="M52" s="1521"/>
      <c r="N52" s="1521"/>
      <c r="O52" s="1521"/>
      <c r="P52" s="1521"/>
      <c r="Q52" s="1521"/>
      <c r="R52" s="1521"/>
      <c r="S52" s="1521"/>
      <c r="T52" s="1521"/>
      <c r="U52" s="1521"/>
      <c r="V52" s="1521"/>
      <c r="W52" s="1521"/>
      <c r="X52" s="1521"/>
      <c r="Y52" s="1521"/>
      <c r="Z52" s="1521"/>
      <c r="AA52" s="1521"/>
      <c r="AB52" s="1521"/>
      <c r="AC52" s="1521"/>
      <c r="AD52" s="1521"/>
      <c r="AE52" s="1521"/>
      <c r="AF52" s="1521"/>
      <c r="AG52" s="1521"/>
      <c r="AH52" s="1521"/>
      <c r="AI52" s="1521"/>
      <c r="AJ52" s="1521"/>
      <c r="AK52" s="1521"/>
      <c r="AL52" s="1521"/>
      <c r="AM52" s="1521"/>
      <c r="AN52" s="1521"/>
      <c r="AO52" s="1521"/>
      <c r="AP52" s="1521"/>
      <c r="AQ52" s="1521"/>
      <c r="AR52" s="1521"/>
      <c r="AS52" s="1522"/>
    </row>
    <row r="53" spans="2:45">
      <c r="B53" s="1520"/>
      <c r="C53" s="1521"/>
      <c r="D53" s="1521"/>
      <c r="E53" s="1521"/>
      <c r="F53" s="1521"/>
      <c r="G53" s="1521"/>
      <c r="H53" s="1521"/>
      <c r="I53" s="1521"/>
      <c r="J53" s="1521"/>
      <c r="K53" s="1521"/>
      <c r="L53" s="1521"/>
      <c r="M53" s="1521"/>
      <c r="N53" s="1521"/>
      <c r="O53" s="1521"/>
      <c r="P53" s="1521"/>
      <c r="Q53" s="1521"/>
      <c r="R53" s="1521"/>
      <c r="S53" s="1521"/>
      <c r="T53" s="1521"/>
      <c r="U53" s="1521"/>
      <c r="V53" s="1521"/>
      <c r="W53" s="1521"/>
      <c r="X53" s="1521"/>
      <c r="Y53" s="1521"/>
      <c r="Z53" s="1521"/>
      <c r="AA53" s="1521"/>
      <c r="AB53" s="1521"/>
      <c r="AC53" s="1521"/>
      <c r="AD53" s="1521"/>
      <c r="AE53" s="1521"/>
      <c r="AF53" s="1521"/>
      <c r="AG53" s="1521"/>
      <c r="AH53" s="1521"/>
      <c r="AI53" s="1521"/>
      <c r="AJ53" s="1521"/>
      <c r="AK53" s="1521"/>
      <c r="AL53" s="1521"/>
      <c r="AM53" s="1521"/>
      <c r="AN53" s="1521"/>
      <c r="AO53" s="1521"/>
      <c r="AP53" s="1521"/>
      <c r="AQ53" s="1521"/>
      <c r="AR53" s="1521"/>
      <c r="AS53" s="1522"/>
    </row>
    <row r="54" spans="2:45">
      <c r="B54" s="1520"/>
      <c r="C54" s="1521"/>
      <c r="D54" s="1521"/>
      <c r="E54" s="1521"/>
      <c r="F54" s="1521"/>
      <c r="G54" s="1521"/>
      <c r="H54" s="1521"/>
      <c r="I54" s="1521"/>
      <c r="J54" s="1521"/>
      <c r="K54" s="1521"/>
      <c r="L54" s="1521"/>
      <c r="M54" s="1521"/>
      <c r="N54" s="1521"/>
      <c r="O54" s="1521"/>
      <c r="P54" s="1521"/>
      <c r="Q54" s="1521"/>
      <c r="R54" s="1521"/>
      <c r="S54" s="1521"/>
      <c r="T54" s="1521"/>
      <c r="U54" s="1521"/>
      <c r="V54" s="1521"/>
      <c r="W54" s="1521"/>
      <c r="X54" s="1521"/>
      <c r="Y54" s="1521"/>
      <c r="Z54" s="1521"/>
      <c r="AA54" s="1521"/>
      <c r="AB54" s="1521"/>
      <c r="AC54" s="1521"/>
      <c r="AD54" s="1521"/>
      <c r="AE54" s="1521"/>
      <c r="AF54" s="1521"/>
      <c r="AG54" s="1521"/>
      <c r="AH54" s="1521"/>
      <c r="AI54" s="1521"/>
      <c r="AJ54" s="1521"/>
      <c r="AK54" s="1521"/>
      <c r="AL54" s="1521"/>
      <c r="AM54" s="1521"/>
      <c r="AN54" s="1521"/>
      <c r="AO54" s="1521"/>
      <c r="AP54" s="1521"/>
      <c r="AQ54" s="1521"/>
      <c r="AR54" s="1521"/>
      <c r="AS54" s="1522"/>
    </row>
    <row r="55" spans="2:45" ht="14.5" thickBot="1">
      <c r="B55" s="1523"/>
      <c r="C55" s="1524"/>
      <c r="D55" s="1524"/>
      <c r="E55" s="1524"/>
      <c r="F55" s="1524"/>
      <c r="G55" s="1524"/>
      <c r="H55" s="1524"/>
      <c r="I55" s="1524"/>
      <c r="J55" s="1524"/>
      <c r="K55" s="1524"/>
      <c r="L55" s="1524"/>
      <c r="M55" s="1524"/>
      <c r="N55" s="1524"/>
      <c r="O55" s="1524"/>
      <c r="P55" s="1524"/>
      <c r="Q55" s="1524"/>
      <c r="R55" s="1524"/>
      <c r="S55" s="1524"/>
      <c r="T55" s="1524"/>
      <c r="U55" s="1524"/>
      <c r="V55" s="1524"/>
      <c r="W55" s="1524"/>
      <c r="X55" s="1524"/>
      <c r="Y55" s="1524"/>
      <c r="Z55" s="1524"/>
      <c r="AA55" s="1524"/>
      <c r="AB55" s="1524"/>
      <c r="AC55" s="1524"/>
      <c r="AD55" s="1524"/>
      <c r="AE55" s="1524"/>
      <c r="AF55" s="1524"/>
      <c r="AG55" s="1524"/>
      <c r="AH55" s="1524"/>
      <c r="AI55" s="1524"/>
      <c r="AJ55" s="1524"/>
      <c r="AK55" s="1524"/>
      <c r="AL55" s="1524"/>
      <c r="AM55" s="1524"/>
      <c r="AN55" s="1524"/>
      <c r="AO55" s="1524"/>
      <c r="AP55" s="1524"/>
      <c r="AQ55" s="1524"/>
      <c r="AR55" s="1524"/>
      <c r="AS55" s="1525"/>
    </row>
  </sheetData>
  <mergeCells count="87">
    <mergeCell ref="B39:O39"/>
    <mergeCell ref="W38:Z38"/>
    <mergeCell ref="E38:H38"/>
    <mergeCell ref="G35:I35"/>
    <mergeCell ref="M35:O35"/>
    <mergeCell ref="B38:C38"/>
    <mergeCell ref="K38:N38"/>
    <mergeCell ref="Y35:AA35"/>
    <mergeCell ref="AS31:AS33"/>
    <mergeCell ref="AI38:AL38"/>
    <mergeCell ref="AE35:AG35"/>
    <mergeCell ref="AX23:AX25"/>
    <mergeCell ref="AC38:AF38"/>
    <mergeCell ref="AQ35:AS35"/>
    <mergeCell ref="AO38:AR38"/>
    <mergeCell ref="AK35:AM35"/>
    <mergeCell ref="AM31:AM33"/>
    <mergeCell ref="AG31:AG33"/>
    <mergeCell ref="AX31:AX32"/>
    <mergeCell ref="AY31:AY32"/>
    <mergeCell ref="E8:AS8"/>
    <mergeCell ref="AC10:AS10"/>
    <mergeCell ref="AD13:AG13"/>
    <mergeCell ref="AP13:AS13"/>
    <mergeCell ref="AM17:AM21"/>
    <mergeCell ref="W12:AA12"/>
    <mergeCell ref="F13:I13"/>
    <mergeCell ref="E10:AA10"/>
    <mergeCell ref="K12:O12"/>
    <mergeCell ref="E12:I12"/>
    <mergeCell ref="L13:O13"/>
    <mergeCell ref="AS17:AS21"/>
    <mergeCell ref="AO12:AS12"/>
    <mergeCell ref="AS23:AS26"/>
    <mergeCell ref="AC12:AG12"/>
    <mergeCell ref="AP14:AS14"/>
    <mergeCell ref="AU12:AY12"/>
    <mergeCell ref="AX13:AY13"/>
    <mergeCell ref="AX14:AY14"/>
    <mergeCell ref="AJ14:AM14"/>
    <mergeCell ref="AJ13:AM13"/>
    <mergeCell ref="X13:AA13"/>
    <mergeCell ref="B13:C13"/>
    <mergeCell ref="F14:I14"/>
    <mergeCell ref="L14:O14"/>
    <mergeCell ref="AI12:AM12"/>
    <mergeCell ref="AX17:AX20"/>
    <mergeCell ref="AY17:AY20"/>
    <mergeCell ref="AA17:AA21"/>
    <mergeCell ref="AA23:AA26"/>
    <mergeCell ref="AY23:AY25"/>
    <mergeCell ref="AM23:AM26"/>
    <mergeCell ref="AG17:AG21"/>
    <mergeCell ref="B33:C33"/>
    <mergeCell ref="B21:C21"/>
    <mergeCell ref="B27:B29"/>
    <mergeCell ref="B23:B26"/>
    <mergeCell ref="AA31:AA33"/>
    <mergeCell ref="O23:O26"/>
    <mergeCell ref="I23:I26"/>
    <mergeCell ref="I17:I21"/>
    <mergeCell ref="O17:O21"/>
    <mergeCell ref="I31:I33"/>
    <mergeCell ref="O31:O33"/>
    <mergeCell ref="A31:A32"/>
    <mergeCell ref="B32:C32"/>
    <mergeCell ref="B31:C31"/>
    <mergeCell ref="B17:B18"/>
    <mergeCell ref="AD14:AG14"/>
    <mergeCell ref="A17:A20"/>
    <mergeCell ref="A23:A28"/>
    <mergeCell ref="B46:AS46"/>
    <mergeCell ref="B47:AS55"/>
    <mergeCell ref="B6:AS6"/>
    <mergeCell ref="B41:AS41"/>
    <mergeCell ref="U31:U33"/>
    <mergeCell ref="S35:U35"/>
    <mergeCell ref="Q38:T38"/>
    <mergeCell ref="Q12:U12"/>
    <mergeCell ref="R13:U13"/>
    <mergeCell ref="R14:U14"/>
    <mergeCell ref="U17:U21"/>
    <mergeCell ref="U23:U26"/>
    <mergeCell ref="B19:B20"/>
    <mergeCell ref="B14:C14"/>
    <mergeCell ref="AG23:AG26"/>
    <mergeCell ref="X14:AA14"/>
  </mergeCells>
  <phoneticPr fontId="9" type="noConversion"/>
  <dataValidations disablePrompts="1" count="1">
    <dataValidation type="list" allowBlank="1" showInputMessage="1" showErrorMessage="1" sqref="AY31:AY35 S17:S21 S23:S26 S31:S33 P17:P21 P23:P26 AQ17:AQ21 AE23:AE26 AQ31:AQ33 AK17:AK21 AQ23:AQ26 AE17:AE21 M17:M21 M23:M26 AE31:AE33 Y17:Y21 Y23:Y26 M31:M33 G17:G21 G23:G26 AB17:AB21 AB23:AB26 AW23:AW26 AK23:AK26 AW17:AW21 AN23:AN26 V23:V26 AH17:AH21 AN17:AN21 AT17:AT21 AT23:AT26 AY23:AY26 AY17:AY21 AH23:AH26 AW31:AW35 AT31:AT35 V17:V21 Y31:Y33 AK31:AK33 G31:G33 AB31:AB34 AH31:AH34 AN31:AN34 P31:P34 V31:V34" xr:uid="{00000000-0002-0000-0300-000000000000}">
      <formula1>$BE$12:$BE$16</formula1>
    </dataValidation>
  </dataValidations>
  <hyperlinks>
    <hyperlink ref="C4" location="'T I Fibre sources'!B4" display="'T I Fibre sources'!B4" xr:uid="{00000000-0004-0000-0300-000000000000}"/>
    <hyperlink ref="C3" location="'T I Fibre sources'!B3" display="'T I Fibre sources'!B3" xr:uid="{00000000-0004-0000-0300-000001000000}"/>
    <hyperlink ref="B39" r:id="rId1" display="© 2008 UNECE/FAO Timber Section - In case of any uncertainties or questions on the JWEE 2008 please contact: woodenergy.info@unece.org  " xr:uid="{00000000-0004-0000-0300-000002000000}"/>
    <hyperlink ref="G16" location="'Data Quality'!Print_Area" display="DQ" xr:uid="{00000000-0004-0000-0300-000003000000}"/>
    <hyperlink ref="M16" location="'Data Quality'!Print_Area" display="DQ" xr:uid="{00000000-0004-0000-0300-000004000000}"/>
    <hyperlink ref="Y16" location="'Data Quality'!Print_Area" display="DQ" xr:uid="{00000000-0004-0000-0300-000005000000}"/>
    <hyperlink ref="AE16" location="'Data Quality'!Print_Area" display="DQ" xr:uid="{00000000-0004-0000-0300-000006000000}"/>
    <hyperlink ref="AK16" location="'Data Quality'!Print_Area" display="DQ" xr:uid="{00000000-0004-0000-0300-000007000000}"/>
    <hyperlink ref="AQ16" location="'Data Quality'!Print_Area" display="DQ" xr:uid="{00000000-0004-0000-0300-000008000000}"/>
    <hyperlink ref="S16" location="'Data Quality'!Print_Area" display="DQ" xr:uid="{00000000-0004-0000-0300-000009000000}"/>
  </hyperlinks>
  <pageMargins left="0" right="0" top="0" bottom="0" header="0.19685039370078741" footer="0.19685039370078741"/>
  <pageSetup paperSize="8" scale="45" orientation="landscape" r:id="rId2"/>
  <headerFooter alignWithMargins="0"/>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sheetPr>
  <dimension ref="A1:GG90"/>
  <sheetViews>
    <sheetView showGridLines="0" topLeftCell="E1" zoomScale="55" zoomScaleNormal="40" zoomScaleSheetLayoutView="40" zoomScalePageLayoutView="55" workbookViewId="0">
      <selection activeCell="AJ12" sqref="AJ12:AK15"/>
    </sheetView>
  </sheetViews>
  <sheetFormatPr defaultColWidth="12.453125" defaultRowHeight="14"/>
  <cols>
    <col min="1" max="1" width="1.26953125" style="4" customWidth="1"/>
    <col min="2" max="2" width="12" style="4" customWidth="1"/>
    <col min="3" max="3" width="2.26953125" style="4" customWidth="1"/>
    <col min="4" max="4" width="3.1796875" style="74" customWidth="1"/>
    <col min="5" max="5" width="26.7265625" style="74" customWidth="1"/>
    <col min="6" max="6" width="38.7265625" style="74" customWidth="1"/>
    <col min="7" max="7" width="5.453125" style="74" customWidth="1"/>
    <col min="8" max="8" width="9.453125" style="4" customWidth="1"/>
    <col min="9" max="9" width="18.26953125" style="76" bestFit="1" customWidth="1"/>
    <col min="10" max="10" width="20.1796875" style="818" customWidth="1"/>
    <col min="11" max="11" width="2" style="75" customWidth="1"/>
    <col min="12" max="12" width="9.26953125" style="4" customWidth="1"/>
    <col min="13" max="13" width="4" style="4" customWidth="1"/>
    <col min="14" max="14" width="13.453125" style="4" customWidth="1"/>
    <col min="15" max="15" width="4" style="4" customWidth="1"/>
    <col min="16" max="16" width="9" style="4" customWidth="1"/>
    <col min="17" max="17" width="4" style="4" customWidth="1"/>
    <col min="18" max="18" width="9" style="4" customWidth="1"/>
    <col min="19" max="19" width="4" style="4" customWidth="1"/>
    <col min="20" max="20" width="10" style="4" customWidth="1"/>
    <col min="21" max="21" width="4" style="4" customWidth="1"/>
    <col min="22" max="22" width="1.453125" style="7" customWidth="1"/>
    <col min="23" max="23" width="10.26953125" style="4" customWidth="1"/>
    <col min="24" max="24" width="4.1796875" style="4" customWidth="1"/>
    <col min="25" max="25" width="9.7265625" style="4" customWidth="1"/>
    <col min="26" max="26" width="4.7265625" style="4" customWidth="1"/>
    <col min="27" max="27" width="8.7265625" style="4" customWidth="1"/>
    <col min="28" max="28" width="4" style="4" customWidth="1"/>
    <col min="29" max="29" width="8.7265625" style="4" customWidth="1"/>
    <col min="30" max="30" width="4" style="4" customWidth="1"/>
    <col min="31" max="31" width="9.453125" style="4" customWidth="1"/>
    <col min="32" max="32" width="4" style="4" customWidth="1"/>
    <col min="33" max="33" width="1.453125" style="7" customWidth="1"/>
    <col min="34" max="34" width="10.1796875" style="4" customWidth="1"/>
    <col min="35" max="35" width="4.453125" style="4" customWidth="1"/>
    <col min="36" max="36" width="11.7265625" style="4" customWidth="1"/>
    <col min="37" max="37" width="4.7265625" style="4" customWidth="1"/>
    <col min="38" max="38" width="10.1796875" style="4" customWidth="1"/>
    <col min="39" max="39" width="4.453125" style="4" customWidth="1"/>
    <col min="40" max="40" width="9.453125" style="4" customWidth="1"/>
    <col min="41" max="41" width="3.7265625" style="4" customWidth="1"/>
    <col min="42" max="42" width="10.1796875" style="4" customWidth="1"/>
    <col min="43" max="43" width="4.1796875" style="4" customWidth="1"/>
    <col min="44" max="44" width="10.1796875" style="4" customWidth="1"/>
    <col min="45" max="45" width="4.1796875" style="4" customWidth="1"/>
    <col min="46" max="46" width="11.1796875" style="4" customWidth="1"/>
    <col min="47" max="47" width="4" style="4" customWidth="1"/>
    <col min="48" max="48" width="4.1796875" style="7" customWidth="1"/>
    <col min="49" max="49" width="11.26953125" style="4" customWidth="1"/>
    <col min="50" max="50" width="4" style="4" customWidth="1"/>
    <col min="51" max="51" width="13.453125" style="4" customWidth="1"/>
    <col min="52" max="52" width="4" style="4" customWidth="1"/>
    <col min="53" max="53" width="11.26953125" style="4" customWidth="1"/>
    <col min="54" max="54" width="4" style="4" customWidth="1"/>
    <col min="55" max="55" width="11.26953125" style="4" customWidth="1"/>
    <col min="56" max="56" width="4" style="4" customWidth="1"/>
    <col min="57" max="57" width="11.26953125" style="4" customWidth="1"/>
    <col min="58" max="58" width="4" style="4" customWidth="1"/>
    <col min="59" max="59" width="1.453125" style="7" customWidth="1"/>
    <col min="60" max="60" width="11.26953125" style="4" customWidth="1"/>
    <col min="61" max="61" width="4.1796875" style="4" customWidth="1"/>
    <col min="62" max="62" width="15" style="4" customWidth="1"/>
    <col min="63" max="63" width="4.7265625" style="4" customWidth="1"/>
    <col min="64" max="64" width="11.26953125" style="4" customWidth="1"/>
    <col min="65" max="65" width="4" style="4" customWidth="1"/>
    <col min="66" max="66" width="11.26953125" style="4" customWidth="1"/>
    <col min="67" max="67" width="4" style="4" customWidth="1"/>
    <col min="68" max="68" width="11.26953125" style="4" customWidth="1"/>
    <col min="69" max="69" width="4" style="4" customWidth="1"/>
    <col min="70" max="70" width="1.453125" style="7" customWidth="1"/>
    <col min="71" max="71" width="11.26953125" style="4" customWidth="1"/>
    <col min="72" max="72" width="4.453125" style="4" customWidth="1"/>
    <col min="73" max="73" width="11.7265625" style="4" customWidth="1"/>
    <col min="74" max="74" width="4.7265625" style="4" customWidth="1"/>
    <col min="75" max="75" width="11.26953125" style="4" customWidth="1"/>
    <col min="76" max="76" width="4.453125" style="4" customWidth="1"/>
    <col min="77" max="77" width="11.26953125" style="4" customWidth="1"/>
    <col min="78" max="78" width="3.7265625" style="4" customWidth="1"/>
    <col min="79" max="79" width="11.26953125" style="4" customWidth="1"/>
    <col min="80" max="80" width="4.1796875" style="4" customWidth="1"/>
    <col min="81" max="81" width="11.26953125" style="4" customWidth="1"/>
    <col min="82" max="82" width="4.1796875" style="4" customWidth="1"/>
    <col min="83" max="83" width="12.1796875" style="4" customWidth="1"/>
    <col min="84" max="84" width="4" style="4" customWidth="1"/>
    <col min="85" max="188" width="12.453125" style="7" customWidth="1"/>
    <col min="189" max="189" width="19.7265625" style="431" customWidth="1"/>
    <col min="190" max="16384" width="12.453125" style="7"/>
  </cols>
  <sheetData>
    <row r="1" spans="1:189" ht="14.5" thickBot="1"/>
    <row r="2" spans="1:189" ht="14.5" thickBot="1">
      <c r="B2" s="384" t="s">
        <v>502</v>
      </c>
      <c r="C2" s="1650" t="s">
        <v>1307</v>
      </c>
      <c r="D2" s="1651"/>
      <c r="E2" s="1651"/>
      <c r="F2" s="1652"/>
      <c r="I2" s="950"/>
    </row>
    <row r="3" spans="1:189" ht="14.5" thickBot="1">
      <c r="B3" s="386" t="s">
        <v>1137</v>
      </c>
      <c r="C3" s="1650" t="str">
        <f>IF(Overview!B7="Please select country","Please select country in ""Overview""",Overview!B7)</f>
        <v>Latvia</v>
      </c>
      <c r="D3" s="1651"/>
      <c r="E3" s="1651"/>
      <c r="F3" s="1652"/>
      <c r="I3" s="950"/>
    </row>
    <row r="4" spans="1:189" ht="14.5" thickBot="1">
      <c r="B4" s="386" t="s">
        <v>1138</v>
      </c>
      <c r="C4" s="1650">
        <f>IF(Overview!B8="select year","Please select year in ""introduction""",Overview!B8)</f>
        <v>2018</v>
      </c>
      <c r="D4" s="1651"/>
      <c r="E4" s="1651"/>
      <c r="F4" s="1652"/>
      <c r="I4" s="950"/>
    </row>
    <row r="5" spans="1:189" ht="14.5" thickBot="1">
      <c r="A5" s="7"/>
      <c r="B5" s="749"/>
      <c r="C5" s="750"/>
      <c r="D5" s="750"/>
      <c r="E5" s="750"/>
      <c r="F5" s="750"/>
      <c r="G5" s="751"/>
      <c r="H5" s="7"/>
      <c r="I5" s="75"/>
      <c r="J5" s="817"/>
      <c r="L5" s="7"/>
      <c r="M5" s="7"/>
      <c r="N5" s="7"/>
      <c r="O5" s="7"/>
      <c r="P5" s="7"/>
      <c r="Q5" s="7"/>
      <c r="R5" s="7"/>
      <c r="S5" s="7"/>
      <c r="T5" s="7"/>
      <c r="U5" s="7"/>
      <c r="W5" s="7"/>
      <c r="X5" s="7"/>
      <c r="Y5" s="7"/>
      <c r="Z5" s="7"/>
      <c r="AA5" s="7"/>
      <c r="AB5" s="7"/>
      <c r="AC5" s="7"/>
      <c r="AD5" s="7"/>
      <c r="AE5" s="7"/>
      <c r="AF5" s="7"/>
      <c r="AH5" s="7"/>
      <c r="AI5" s="7"/>
      <c r="AJ5" s="7"/>
      <c r="AK5" s="7"/>
      <c r="AL5" s="7"/>
      <c r="AM5" s="7"/>
      <c r="AN5" s="7"/>
      <c r="AO5" s="7"/>
      <c r="AP5" s="7"/>
      <c r="AQ5" s="7"/>
      <c r="AR5" s="7"/>
      <c r="AS5" s="7"/>
      <c r="AT5" s="7"/>
      <c r="AU5" s="7"/>
      <c r="AW5" s="7"/>
      <c r="AX5" s="7"/>
      <c r="AY5" s="7"/>
      <c r="AZ5" s="7"/>
      <c r="BA5" s="7"/>
      <c r="BB5" s="7"/>
      <c r="BC5" s="7"/>
      <c r="BD5" s="7"/>
      <c r="BE5" s="7"/>
      <c r="BF5" s="7"/>
      <c r="BH5" s="7"/>
      <c r="BI5" s="7"/>
      <c r="BJ5" s="7"/>
      <c r="BK5" s="7"/>
      <c r="BL5" s="7"/>
      <c r="BM5" s="7"/>
      <c r="BN5" s="7"/>
      <c r="BO5" s="7"/>
      <c r="BP5" s="7"/>
      <c r="BQ5" s="7"/>
      <c r="BS5" s="7"/>
      <c r="BT5" s="7"/>
      <c r="BU5" s="7"/>
      <c r="BV5" s="7"/>
      <c r="BW5" s="7"/>
      <c r="BX5" s="7"/>
      <c r="BY5" s="7"/>
      <c r="BZ5" s="7"/>
      <c r="CA5" s="7"/>
      <c r="CB5" s="7"/>
      <c r="CC5" s="7"/>
      <c r="CD5" s="7"/>
      <c r="CE5" s="7"/>
      <c r="CF5" s="7"/>
    </row>
    <row r="6" spans="1:189" ht="15.5">
      <c r="A6" s="7"/>
      <c r="B6" s="1468" t="s">
        <v>2692</v>
      </c>
      <c r="C6" s="1469"/>
      <c r="D6" s="1469"/>
      <c r="E6" s="1469"/>
      <c r="F6" s="1469"/>
      <c r="G6" s="1469"/>
      <c r="H6" s="1469"/>
      <c r="I6" s="1469"/>
      <c r="J6" s="1469"/>
      <c r="K6" s="1469"/>
      <c r="L6" s="1469"/>
      <c r="M6" s="1469"/>
      <c r="N6" s="1469"/>
      <c r="O6" s="1469"/>
      <c r="P6" s="1469"/>
      <c r="Q6" s="1469"/>
      <c r="R6" s="1469"/>
      <c r="S6" s="1469"/>
      <c r="T6" s="1469"/>
      <c r="U6" s="1469"/>
      <c r="V6" s="1469"/>
      <c r="W6" s="1469"/>
      <c r="X6" s="1469"/>
      <c r="Y6" s="1469"/>
      <c r="Z6" s="1469"/>
      <c r="AA6" s="1469"/>
      <c r="AB6" s="1469"/>
      <c r="AC6" s="1469"/>
      <c r="AD6" s="1469"/>
      <c r="AE6" s="1469"/>
      <c r="AF6" s="1469"/>
      <c r="AG6" s="1469"/>
      <c r="AH6" s="1469"/>
      <c r="AI6" s="1469"/>
      <c r="AJ6" s="1469"/>
      <c r="AK6" s="1469"/>
      <c r="AL6" s="1469"/>
      <c r="AM6" s="1469"/>
      <c r="AN6" s="1469"/>
      <c r="AO6" s="1469"/>
      <c r="AP6" s="1469"/>
      <c r="AQ6" s="1469"/>
      <c r="AR6" s="1469"/>
      <c r="AS6" s="1469"/>
      <c r="AT6" s="1469"/>
      <c r="AU6" s="1469"/>
      <c r="AV6" s="1469"/>
      <c r="AW6" s="1469"/>
      <c r="AX6" s="1469"/>
      <c r="AY6" s="1469"/>
      <c r="AZ6" s="1469"/>
      <c r="BA6" s="1469"/>
      <c r="BB6" s="1469"/>
      <c r="BC6" s="1469"/>
      <c r="BD6" s="1469"/>
      <c r="BE6" s="1469"/>
      <c r="BF6" s="1469"/>
      <c r="BG6" s="1469"/>
      <c r="BH6" s="1469"/>
      <c r="BI6" s="1469"/>
      <c r="BJ6" s="1469"/>
      <c r="BK6" s="1469"/>
      <c r="BL6" s="1469"/>
      <c r="BM6" s="1469"/>
      <c r="BN6" s="1469"/>
      <c r="BO6" s="1469"/>
      <c r="BP6" s="1469"/>
      <c r="BQ6" s="1469"/>
      <c r="BR6" s="1469"/>
      <c r="BS6" s="1469"/>
      <c r="BT6" s="1469"/>
      <c r="BU6" s="1469"/>
      <c r="BV6" s="1469"/>
      <c r="BW6" s="1469"/>
      <c r="BX6" s="1469"/>
      <c r="BY6" s="1469"/>
      <c r="BZ6" s="1469"/>
      <c r="CA6" s="1469"/>
      <c r="CB6" s="1469"/>
      <c r="CC6" s="1469"/>
      <c r="CD6" s="1469"/>
      <c r="CE6" s="1469"/>
      <c r="CF6" s="1470"/>
    </row>
    <row r="7" spans="1:189">
      <c r="A7" s="7"/>
      <c r="B7" s="273"/>
      <c r="C7" s="951"/>
      <c r="D7" s="751"/>
      <c r="E7" s="751"/>
      <c r="F7" s="751"/>
      <c r="G7" s="751"/>
      <c r="H7" s="951"/>
      <c r="I7" s="955"/>
      <c r="J7" s="955"/>
      <c r="K7" s="955"/>
      <c r="L7" s="951"/>
      <c r="M7" s="951"/>
      <c r="N7" s="951"/>
      <c r="O7" s="951"/>
      <c r="P7" s="951"/>
      <c r="Q7" s="951"/>
      <c r="R7" s="951"/>
      <c r="S7" s="951"/>
      <c r="T7" s="951"/>
      <c r="U7" s="951"/>
      <c r="V7" s="951"/>
      <c r="W7" s="951"/>
      <c r="X7" s="951"/>
      <c r="Y7" s="951"/>
      <c r="Z7" s="951"/>
      <c r="AA7" s="951"/>
      <c r="AB7" s="951"/>
      <c r="AC7" s="951"/>
      <c r="AD7" s="951"/>
      <c r="AE7" s="951"/>
      <c r="AF7" s="951"/>
      <c r="AG7" s="951"/>
      <c r="AH7" s="951"/>
      <c r="AI7" s="951"/>
      <c r="AJ7" s="951"/>
      <c r="AK7" s="951"/>
      <c r="AL7" s="951"/>
      <c r="AM7" s="951"/>
      <c r="AN7" s="951"/>
      <c r="AO7" s="951"/>
      <c r="AP7" s="951"/>
      <c r="AQ7" s="951"/>
      <c r="AR7" s="951"/>
      <c r="AS7" s="951"/>
      <c r="AT7" s="951"/>
      <c r="AU7" s="951"/>
      <c r="AV7" s="951"/>
      <c r="AW7" s="951"/>
      <c r="AX7" s="951"/>
      <c r="AY7" s="951"/>
      <c r="AZ7" s="951"/>
      <c r="BA7" s="951"/>
      <c r="BB7" s="951"/>
      <c r="BC7" s="951"/>
      <c r="BD7" s="951"/>
      <c r="BE7" s="951"/>
      <c r="BF7" s="951"/>
      <c r="BG7" s="951"/>
      <c r="BH7" s="951"/>
      <c r="BI7" s="951"/>
      <c r="BJ7" s="951"/>
      <c r="BK7" s="951"/>
      <c r="BL7" s="951"/>
      <c r="BM7" s="951"/>
      <c r="BN7" s="951"/>
      <c r="BO7" s="951"/>
      <c r="BP7" s="951"/>
      <c r="BQ7" s="951"/>
      <c r="BR7" s="951"/>
      <c r="BS7" s="951"/>
      <c r="BT7" s="951"/>
      <c r="BU7" s="951"/>
      <c r="BV7" s="951"/>
      <c r="BW7" s="951"/>
      <c r="BX7" s="951"/>
      <c r="BY7" s="951"/>
      <c r="BZ7" s="951"/>
      <c r="CA7" s="951"/>
      <c r="CB7" s="951"/>
      <c r="CC7" s="951"/>
      <c r="CD7" s="951"/>
      <c r="CE7" s="951"/>
      <c r="CF7" s="763"/>
    </row>
    <row r="8" spans="1:189" ht="6" customHeight="1" thickBot="1">
      <c r="A8" s="290"/>
      <c r="B8" s="764"/>
      <c r="C8" s="290"/>
      <c r="D8" s="290"/>
      <c r="E8" s="290"/>
      <c r="F8" s="290"/>
      <c r="G8" s="290"/>
      <c r="H8" s="290"/>
      <c r="I8" s="290"/>
      <c r="J8" s="290"/>
      <c r="K8" s="290"/>
      <c r="L8" s="916"/>
      <c r="M8" s="916"/>
      <c r="N8" s="916"/>
      <c r="O8" s="916"/>
      <c r="P8" s="916"/>
      <c r="Q8" s="916"/>
      <c r="R8" s="916"/>
      <c r="S8" s="916"/>
      <c r="T8" s="916"/>
      <c r="U8" s="916"/>
      <c r="V8" s="916"/>
      <c r="W8" s="916"/>
      <c r="X8" s="916"/>
      <c r="Y8" s="916"/>
      <c r="Z8" s="916"/>
      <c r="AA8" s="916"/>
      <c r="AB8" s="916"/>
      <c r="AC8" s="916"/>
      <c r="AD8" s="916"/>
      <c r="AE8" s="916"/>
      <c r="AF8" s="916"/>
      <c r="AG8" s="916"/>
      <c r="AH8" s="916"/>
      <c r="AI8" s="951"/>
      <c r="AJ8" s="916"/>
      <c r="AK8" s="916"/>
      <c r="AL8" s="916"/>
      <c r="AM8" s="916"/>
      <c r="AN8" s="916"/>
      <c r="AO8" s="916"/>
      <c r="AP8" s="916"/>
      <c r="AQ8" s="916"/>
      <c r="AR8" s="916"/>
      <c r="AS8" s="916"/>
      <c r="AT8" s="916"/>
      <c r="AU8" s="916"/>
      <c r="AV8" s="916"/>
      <c r="AW8" s="916"/>
      <c r="AX8" s="916"/>
      <c r="AY8" s="916"/>
      <c r="AZ8" s="916"/>
      <c r="BA8" s="916"/>
      <c r="BB8" s="916"/>
      <c r="BC8" s="916"/>
      <c r="BD8" s="916"/>
      <c r="BE8" s="916"/>
      <c r="BF8" s="916"/>
      <c r="BG8" s="916"/>
      <c r="BH8" s="916"/>
      <c r="BI8" s="916"/>
      <c r="BJ8" s="916"/>
      <c r="BK8" s="916"/>
      <c r="BL8" s="916"/>
      <c r="BM8" s="916"/>
      <c r="BN8" s="916"/>
      <c r="BO8" s="916"/>
      <c r="BP8" s="916"/>
      <c r="BQ8" s="916"/>
      <c r="BR8" s="916"/>
      <c r="BS8" s="916"/>
      <c r="BT8" s="951"/>
      <c r="BU8" s="916"/>
      <c r="BV8" s="916"/>
      <c r="BW8" s="916"/>
      <c r="BX8" s="916"/>
      <c r="BY8" s="916"/>
      <c r="BZ8" s="916"/>
      <c r="CA8" s="916"/>
      <c r="CB8" s="916"/>
      <c r="CC8" s="916"/>
      <c r="CD8" s="916"/>
      <c r="CE8" s="916"/>
      <c r="CF8" s="652"/>
    </row>
    <row r="9" spans="1:189" s="176" customFormat="1" ht="20.25" customHeight="1" thickBot="1">
      <c r="A9" s="292"/>
      <c r="B9" s="765"/>
      <c r="C9" s="823"/>
      <c r="D9" s="823"/>
      <c r="E9" s="823"/>
      <c r="F9" s="823"/>
      <c r="G9" s="385"/>
      <c r="H9" s="825"/>
      <c r="I9" s="825"/>
      <c r="J9" s="825"/>
      <c r="K9" s="834"/>
      <c r="L9" s="1653" t="s">
        <v>1375</v>
      </c>
      <c r="M9" s="1654"/>
      <c r="N9" s="1654"/>
      <c r="O9" s="1654"/>
      <c r="P9" s="1654"/>
      <c r="Q9" s="1654"/>
      <c r="R9" s="1654"/>
      <c r="S9" s="1654"/>
      <c r="T9" s="1654"/>
      <c r="U9" s="1654"/>
      <c r="V9" s="1654"/>
      <c r="W9" s="1654"/>
      <c r="X9" s="1654"/>
      <c r="Y9" s="1654"/>
      <c r="Z9" s="1654"/>
      <c r="AA9" s="1654"/>
      <c r="AB9" s="1654"/>
      <c r="AC9" s="1654"/>
      <c r="AD9" s="1654"/>
      <c r="AE9" s="1654"/>
      <c r="AF9" s="1654"/>
      <c r="AG9" s="1654"/>
      <c r="AH9" s="1654"/>
      <c r="AI9" s="1654"/>
      <c r="AJ9" s="1654"/>
      <c r="AK9" s="1654"/>
      <c r="AL9" s="1654"/>
      <c r="AM9" s="1654"/>
      <c r="AN9" s="1654"/>
      <c r="AO9" s="1654"/>
      <c r="AP9" s="1654"/>
      <c r="AQ9" s="1654"/>
      <c r="AR9" s="1654"/>
      <c r="AS9" s="1654"/>
      <c r="AT9" s="1654"/>
      <c r="AU9" s="1655"/>
      <c r="AV9" s="825"/>
      <c r="AW9" s="1656" t="s">
        <v>1374</v>
      </c>
      <c r="AX9" s="1657"/>
      <c r="AY9" s="1657"/>
      <c r="AZ9" s="1657"/>
      <c r="BA9" s="1657"/>
      <c r="BB9" s="1657"/>
      <c r="BC9" s="1657"/>
      <c r="BD9" s="1657"/>
      <c r="BE9" s="1657"/>
      <c r="BF9" s="1657"/>
      <c r="BG9" s="1657"/>
      <c r="BH9" s="1657"/>
      <c r="BI9" s="1657"/>
      <c r="BJ9" s="1657"/>
      <c r="BK9" s="1657"/>
      <c r="BL9" s="1657"/>
      <c r="BM9" s="1657"/>
      <c r="BN9" s="1657"/>
      <c r="BO9" s="1657"/>
      <c r="BP9" s="1657"/>
      <c r="BQ9" s="1657"/>
      <c r="BR9" s="1657"/>
      <c r="BS9" s="1657"/>
      <c r="BT9" s="1657"/>
      <c r="BU9" s="1657"/>
      <c r="BV9" s="1657"/>
      <c r="BW9" s="1657"/>
      <c r="BX9" s="1657"/>
      <c r="BY9" s="1657"/>
      <c r="BZ9" s="1657"/>
      <c r="CA9" s="1657"/>
      <c r="CB9" s="1657"/>
      <c r="CC9" s="1657"/>
      <c r="CD9" s="1657"/>
      <c r="CE9" s="1657"/>
      <c r="CF9" s="1658"/>
      <c r="GG9" s="432"/>
    </row>
    <row r="10" spans="1:189" s="176" customFormat="1" ht="20.25" customHeight="1" thickBot="1">
      <c r="B10" s="765"/>
      <c r="C10" s="823"/>
      <c r="D10" s="823"/>
      <c r="E10" s="823"/>
      <c r="F10" s="823"/>
      <c r="G10" s="385"/>
      <c r="H10" s="1114"/>
      <c r="I10" s="823"/>
      <c r="J10" s="823"/>
      <c r="K10" s="162"/>
      <c r="L10" s="823"/>
      <c r="M10" s="823"/>
      <c r="N10" s="823"/>
      <c r="O10" s="823"/>
      <c r="P10" s="823"/>
      <c r="Q10" s="823"/>
      <c r="R10" s="823"/>
      <c r="S10" s="823"/>
      <c r="T10" s="823"/>
      <c r="U10" s="823"/>
      <c r="V10" s="766"/>
      <c r="W10" s="823"/>
      <c r="X10" s="823"/>
      <c r="Y10" s="823"/>
      <c r="Z10" s="823"/>
      <c r="AA10" s="823"/>
      <c r="AB10" s="823"/>
      <c r="AC10" s="823"/>
      <c r="AD10" s="823"/>
      <c r="AE10" s="823"/>
      <c r="AF10" s="823"/>
      <c r="AG10" s="823"/>
      <c r="AH10" s="823"/>
      <c r="AI10" s="823"/>
      <c r="AJ10" s="823"/>
      <c r="AK10" s="823"/>
      <c r="AL10" s="823"/>
      <c r="AM10" s="823"/>
      <c r="AN10" s="823"/>
      <c r="AO10" s="823"/>
      <c r="AP10" s="823"/>
      <c r="AQ10" s="823"/>
      <c r="AR10" s="823"/>
      <c r="AS10" s="823"/>
      <c r="AT10" s="823"/>
      <c r="AU10" s="823"/>
      <c r="AV10" s="293"/>
      <c r="AW10" s="1669" t="s">
        <v>2453</v>
      </c>
      <c r="AX10" s="1669"/>
      <c r="AY10" s="1669"/>
      <c r="AZ10" s="1669"/>
      <c r="BA10" s="1669"/>
      <c r="BB10" s="1669"/>
      <c r="BC10" s="1669"/>
      <c r="BD10" s="1669"/>
      <c r="BE10" s="1669"/>
      <c r="BF10" s="1669"/>
      <c r="BG10" s="1669"/>
      <c r="BH10" s="1669"/>
      <c r="BI10" s="1669"/>
      <c r="BJ10" s="1669"/>
      <c r="BK10" s="1669"/>
      <c r="BL10" s="1669"/>
      <c r="BM10" s="1669"/>
      <c r="BN10" s="1669"/>
      <c r="BO10" s="1669"/>
      <c r="BP10" s="1669"/>
      <c r="BQ10" s="1669"/>
      <c r="BR10" s="1669"/>
      <c r="BS10" s="1669"/>
      <c r="BT10" s="1669"/>
      <c r="BU10" s="1669"/>
      <c r="BV10" s="1669"/>
      <c r="BW10" s="1669"/>
      <c r="BX10" s="1669"/>
      <c r="BY10" s="1669"/>
      <c r="BZ10" s="1669"/>
      <c r="CA10" s="1669"/>
      <c r="CB10" s="1669"/>
      <c r="CC10" s="1669"/>
      <c r="CD10" s="1669"/>
      <c r="CE10" s="1669"/>
      <c r="CF10" s="1670"/>
      <c r="GG10" s="432"/>
    </row>
    <row r="11" spans="1:189" s="176" customFormat="1" ht="20.25" customHeight="1" thickBot="1">
      <c r="A11" s="292"/>
      <c r="B11" s="765"/>
      <c r="C11" s="823"/>
      <c r="D11" s="823"/>
      <c r="E11" s="823"/>
      <c r="F11" s="823"/>
      <c r="G11" s="385"/>
      <c r="H11" s="1112"/>
      <c r="I11" s="1112"/>
      <c r="J11" s="1112"/>
      <c r="K11" s="825"/>
      <c r="L11" s="1671" t="s">
        <v>1243</v>
      </c>
      <c r="M11" s="1672"/>
      <c r="N11" s="1672"/>
      <c r="O11" s="1672"/>
      <c r="P11" s="1672"/>
      <c r="Q11" s="1672"/>
      <c r="R11" s="1672"/>
      <c r="S11" s="1672"/>
      <c r="T11" s="1672"/>
      <c r="U11" s="1673"/>
      <c r="V11" s="423"/>
      <c r="W11" s="1674" t="s">
        <v>1386</v>
      </c>
      <c r="X11" s="1674"/>
      <c r="Y11" s="1674"/>
      <c r="Z11" s="1674"/>
      <c r="AA11" s="1674"/>
      <c r="AB11" s="1674"/>
      <c r="AC11" s="1674"/>
      <c r="AD11" s="1674"/>
      <c r="AE11" s="1674"/>
      <c r="AF11" s="1675"/>
      <c r="AG11" s="293"/>
      <c r="AH11" s="1659" t="s">
        <v>2858</v>
      </c>
      <c r="AI11" s="1660"/>
      <c r="AJ11" s="1660"/>
      <c r="AK11" s="1660"/>
      <c r="AL11" s="1660"/>
      <c r="AM11" s="1660"/>
      <c r="AN11" s="1660"/>
      <c r="AO11" s="1661"/>
      <c r="AP11" s="1661"/>
      <c r="AQ11" s="1661"/>
      <c r="AR11" s="1661"/>
      <c r="AS11" s="1661"/>
      <c r="AT11" s="1661"/>
      <c r="AU11" s="1662"/>
      <c r="AV11" s="757"/>
      <c r="AW11" s="1676" t="s">
        <v>1243</v>
      </c>
      <c r="AX11" s="1676"/>
      <c r="AY11" s="1676"/>
      <c r="AZ11" s="1676"/>
      <c r="BA11" s="1676"/>
      <c r="BB11" s="1676"/>
      <c r="BC11" s="1676"/>
      <c r="BD11" s="1676"/>
      <c r="BE11" s="1676"/>
      <c r="BF11" s="1676"/>
      <c r="BG11" s="423"/>
      <c r="BH11" s="1667" t="s">
        <v>1386</v>
      </c>
      <c r="BI11" s="1667"/>
      <c r="BJ11" s="1667"/>
      <c r="BK11" s="1667"/>
      <c r="BL11" s="1667"/>
      <c r="BM11" s="1667"/>
      <c r="BN11" s="1667"/>
      <c r="BO11" s="1667"/>
      <c r="BP11" s="1667"/>
      <c r="BQ11" s="1677"/>
      <c r="BR11" s="293"/>
      <c r="BS11" s="1663" t="s">
        <v>2859</v>
      </c>
      <c r="BT11" s="1664"/>
      <c r="BU11" s="1664"/>
      <c r="BV11" s="1664"/>
      <c r="BW11" s="1664"/>
      <c r="BX11" s="1664"/>
      <c r="BY11" s="1665"/>
      <c r="BZ11" s="1666"/>
      <c r="CA11" s="1667"/>
      <c r="CB11" s="1667"/>
      <c r="CC11" s="1667"/>
      <c r="CD11" s="1667"/>
      <c r="CE11" s="1667"/>
      <c r="CF11" s="1668"/>
      <c r="GG11" s="432"/>
    </row>
    <row r="12" spans="1:189" s="176" customFormat="1" ht="27.75" hidden="1" customHeight="1" thickBot="1">
      <c r="A12" s="292"/>
      <c r="B12" s="273"/>
      <c r="C12" s="385"/>
      <c r="D12" s="385"/>
      <c r="E12" s="385"/>
      <c r="F12" s="385"/>
      <c r="G12" s="385"/>
      <c r="H12" s="860"/>
      <c r="I12" s="825"/>
      <c r="J12" s="834"/>
      <c r="K12" s="825"/>
      <c r="L12" s="1735" t="s">
        <v>1147</v>
      </c>
      <c r="M12" s="1736"/>
      <c r="N12" s="1736"/>
      <c r="O12" s="1736"/>
      <c r="P12" s="1736"/>
      <c r="Q12" s="1736"/>
      <c r="R12" s="1736"/>
      <c r="S12" s="1736"/>
      <c r="T12" s="1736"/>
      <c r="U12" s="1690"/>
      <c r="V12" s="421"/>
      <c r="W12" s="1740" t="s">
        <v>2862</v>
      </c>
      <c r="X12" s="1740"/>
      <c r="Y12" s="1740"/>
      <c r="Z12" s="1740"/>
      <c r="AA12" s="1740"/>
      <c r="AB12" s="1740"/>
      <c r="AC12" s="1740"/>
      <c r="AD12" s="1740"/>
      <c r="AE12" s="1740"/>
      <c r="AF12" s="1741"/>
      <c r="AG12" s="293"/>
      <c r="AH12" s="1735" t="s">
        <v>1182</v>
      </c>
      <c r="AI12" s="1688"/>
      <c r="AJ12" s="1735" t="s">
        <v>1150</v>
      </c>
      <c r="AK12" s="1688"/>
      <c r="AL12" s="1735" t="s">
        <v>1149</v>
      </c>
      <c r="AM12" s="1688"/>
      <c r="AN12" s="1735" t="s">
        <v>1151</v>
      </c>
      <c r="AO12" s="1688"/>
      <c r="AP12" s="1685" t="s">
        <v>1259</v>
      </c>
      <c r="AQ12" s="1686"/>
      <c r="AR12" s="1705" t="s">
        <v>1172</v>
      </c>
      <c r="AS12" s="1706"/>
      <c r="AT12" s="1693" t="s">
        <v>1258</v>
      </c>
      <c r="AU12" s="1694"/>
      <c r="AV12" s="757"/>
      <c r="AW12" s="1699" t="s">
        <v>1147</v>
      </c>
      <c r="AX12" s="1700"/>
      <c r="AY12" s="1700"/>
      <c r="AZ12" s="1700"/>
      <c r="BA12" s="1700"/>
      <c r="BB12" s="1700"/>
      <c r="BC12" s="1700"/>
      <c r="BD12" s="1700"/>
      <c r="BE12" s="1700"/>
      <c r="BF12" s="1701"/>
      <c r="BG12" s="421"/>
      <c r="BH12" s="1700" t="s">
        <v>1388</v>
      </c>
      <c r="BI12" s="1700"/>
      <c r="BJ12" s="1700"/>
      <c r="BK12" s="1700"/>
      <c r="BL12" s="1700"/>
      <c r="BM12" s="1700"/>
      <c r="BN12" s="1700"/>
      <c r="BO12" s="1700"/>
      <c r="BP12" s="1700"/>
      <c r="BQ12" s="1702"/>
      <c r="BR12" s="293"/>
      <c r="BS12" s="1728" t="s">
        <v>1182</v>
      </c>
      <c r="BT12" s="1729"/>
      <c r="BU12" s="1728" t="s">
        <v>1150</v>
      </c>
      <c r="BV12" s="1729"/>
      <c r="BW12" s="1728" t="s">
        <v>1149</v>
      </c>
      <c r="BX12" s="1729"/>
      <c r="BY12" s="1753" t="s">
        <v>1151</v>
      </c>
      <c r="BZ12" s="1754"/>
      <c r="CA12" s="1728" t="s">
        <v>1259</v>
      </c>
      <c r="CB12" s="1751"/>
      <c r="CC12" s="1728" t="s">
        <v>1172</v>
      </c>
      <c r="CD12" s="1751"/>
      <c r="CE12" s="1693" t="s">
        <v>1258</v>
      </c>
      <c r="CF12" s="1713"/>
      <c r="GG12" s="432"/>
    </row>
    <row r="13" spans="1:189" ht="27.75" customHeight="1">
      <c r="A13" s="291"/>
      <c r="B13" s="273"/>
      <c r="C13" s="951"/>
      <c r="D13" s="751"/>
      <c r="E13" s="751"/>
      <c r="F13" s="951"/>
      <c r="G13" s="951"/>
      <c r="H13" s="1716" t="str">
        <f>CONCATENATE('T I fibre sources'!J9)</f>
        <v>Unit
[1 000]</v>
      </c>
      <c r="I13" s="1719" t="s">
        <v>2717</v>
      </c>
      <c r="J13" s="1719" t="s">
        <v>2700</v>
      </c>
      <c r="K13" s="160"/>
      <c r="L13" s="1689"/>
      <c r="M13" s="1708"/>
      <c r="N13" s="1708"/>
      <c r="O13" s="1708"/>
      <c r="P13" s="1708"/>
      <c r="Q13" s="1708"/>
      <c r="R13" s="1708"/>
      <c r="S13" s="1708"/>
      <c r="T13" s="1708"/>
      <c r="U13" s="1690"/>
      <c r="V13" s="422"/>
      <c r="W13" s="1742"/>
      <c r="X13" s="1742"/>
      <c r="Y13" s="1742"/>
      <c r="Z13" s="1742"/>
      <c r="AA13" s="1742"/>
      <c r="AB13" s="1742"/>
      <c r="AC13" s="1742"/>
      <c r="AD13" s="1742"/>
      <c r="AE13" s="1742"/>
      <c r="AF13" s="1741"/>
      <c r="AG13" s="387"/>
      <c r="AH13" s="1687"/>
      <c r="AI13" s="1688"/>
      <c r="AJ13" s="1687"/>
      <c r="AK13" s="1688"/>
      <c r="AL13" s="1687"/>
      <c r="AM13" s="1688"/>
      <c r="AN13" s="1687"/>
      <c r="AO13" s="1688"/>
      <c r="AP13" s="1687"/>
      <c r="AQ13" s="1688"/>
      <c r="AR13" s="1707"/>
      <c r="AS13" s="1706"/>
      <c r="AT13" s="1695"/>
      <c r="AU13" s="1694"/>
      <c r="AV13" s="758"/>
      <c r="AW13" s="1701"/>
      <c r="AX13" s="1701"/>
      <c r="AY13" s="1701"/>
      <c r="AZ13" s="1701"/>
      <c r="BA13" s="1701"/>
      <c r="BB13" s="1701"/>
      <c r="BC13" s="1701"/>
      <c r="BD13" s="1701"/>
      <c r="BE13" s="1701"/>
      <c r="BF13" s="1702"/>
      <c r="BG13" s="422"/>
      <c r="BH13" s="1726"/>
      <c r="BI13" s="1701"/>
      <c r="BJ13" s="1701"/>
      <c r="BK13" s="1701"/>
      <c r="BL13" s="1701"/>
      <c r="BM13" s="1701"/>
      <c r="BN13" s="1701"/>
      <c r="BO13" s="1701"/>
      <c r="BP13" s="1701"/>
      <c r="BQ13" s="1702"/>
      <c r="BR13" s="387"/>
      <c r="BS13" s="1730"/>
      <c r="BT13" s="1729"/>
      <c r="BU13" s="1730"/>
      <c r="BV13" s="1729"/>
      <c r="BW13" s="1730"/>
      <c r="BX13" s="1729"/>
      <c r="BY13" s="1730"/>
      <c r="BZ13" s="1729"/>
      <c r="CA13" s="1730"/>
      <c r="CB13" s="1751"/>
      <c r="CC13" s="1730"/>
      <c r="CD13" s="1751"/>
      <c r="CE13" s="1695"/>
      <c r="CF13" s="1713"/>
    </row>
    <row r="14" spans="1:189" ht="27.75" hidden="1" customHeight="1" thickBot="1">
      <c r="A14" s="291"/>
      <c r="B14" s="273"/>
      <c r="C14" s="951"/>
      <c r="D14" s="751"/>
      <c r="E14" s="751"/>
      <c r="F14" s="951"/>
      <c r="G14" s="951"/>
      <c r="H14" s="1717"/>
      <c r="I14" s="1720"/>
      <c r="J14" s="1720"/>
      <c r="K14" s="160"/>
      <c r="L14" s="1737"/>
      <c r="M14" s="1738"/>
      <c r="N14" s="1738"/>
      <c r="O14" s="1738"/>
      <c r="P14" s="1738"/>
      <c r="Q14" s="1738"/>
      <c r="R14" s="1738"/>
      <c r="S14" s="1738"/>
      <c r="T14" s="1738"/>
      <c r="U14" s="1739"/>
      <c r="V14" s="387"/>
      <c r="W14" s="1743"/>
      <c r="X14" s="1744"/>
      <c r="Y14" s="1744"/>
      <c r="Z14" s="1744"/>
      <c r="AA14" s="1744"/>
      <c r="AB14" s="1744"/>
      <c r="AC14" s="1744"/>
      <c r="AD14" s="1744"/>
      <c r="AE14" s="1744"/>
      <c r="AF14" s="1745"/>
      <c r="AG14" s="387"/>
      <c r="AH14" s="1689"/>
      <c r="AI14" s="1690"/>
      <c r="AJ14" s="1689"/>
      <c r="AK14" s="1690"/>
      <c r="AL14" s="1689"/>
      <c r="AM14" s="1690"/>
      <c r="AN14" s="1689"/>
      <c r="AO14" s="1690"/>
      <c r="AP14" s="1689"/>
      <c r="AQ14" s="1690"/>
      <c r="AR14" s="1708"/>
      <c r="AS14" s="1709"/>
      <c r="AT14" s="1696"/>
      <c r="AU14" s="1694"/>
      <c r="AV14" s="758"/>
      <c r="AW14" s="1703"/>
      <c r="AX14" s="1703"/>
      <c r="AY14" s="1703"/>
      <c r="AZ14" s="1703"/>
      <c r="BA14" s="1703"/>
      <c r="BB14" s="1703"/>
      <c r="BC14" s="1703"/>
      <c r="BD14" s="1703"/>
      <c r="BE14" s="1703"/>
      <c r="BF14" s="1704"/>
      <c r="BG14" s="387"/>
      <c r="BH14" s="1727"/>
      <c r="BI14" s="1703"/>
      <c r="BJ14" s="1703"/>
      <c r="BK14" s="1703"/>
      <c r="BL14" s="1703"/>
      <c r="BM14" s="1703"/>
      <c r="BN14" s="1703"/>
      <c r="BO14" s="1703"/>
      <c r="BP14" s="1703"/>
      <c r="BQ14" s="1704"/>
      <c r="BR14" s="387"/>
      <c r="BS14" s="1726"/>
      <c r="BT14" s="1702"/>
      <c r="BU14" s="1726"/>
      <c r="BV14" s="1702"/>
      <c r="BW14" s="1726"/>
      <c r="BX14" s="1702"/>
      <c r="BY14" s="1726"/>
      <c r="BZ14" s="1702"/>
      <c r="CA14" s="1726"/>
      <c r="CB14" s="1701"/>
      <c r="CC14" s="1726"/>
      <c r="CD14" s="1701"/>
      <c r="CE14" s="1714"/>
      <c r="CF14" s="1713"/>
    </row>
    <row r="15" spans="1:189" ht="42" customHeight="1" thickBot="1">
      <c r="A15" s="291"/>
      <c r="B15" s="273"/>
      <c r="C15" s="951"/>
      <c r="D15" s="951"/>
      <c r="E15" s="951"/>
      <c r="F15" s="951"/>
      <c r="G15" s="951"/>
      <c r="H15" s="1718"/>
      <c r="I15" s="1721"/>
      <c r="J15" s="1749"/>
      <c r="K15" s="294"/>
      <c r="L15" s="1722" t="s">
        <v>1241</v>
      </c>
      <c r="M15" s="1723"/>
      <c r="N15" s="1724" t="s">
        <v>1321</v>
      </c>
      <c r="O15" s="1725"/>
      <c r="P15" s="1722" t="s">
        <v>1242</v>
      </c>
      <c r="Q15" s="1723"/>
      <c r="R15" s="1746" t="s">
        <v>1172</v>
      </c>
      <c r="S15" s="1747"/>
      <c r="T15" s="1756" t="s">
        <v>1258</v>
      </c>
      <c r="U15" s="1755"/>
      <c r="V15" s="822"/>
      <c r="W15" s="1724" t="s">
        <v>1146</v>
      </c>
      <c r="X15" s="1725"/>
      <c r="Y15" s="1748" t="s">
        <v>1381</v>
      </c>
      <c r="Z15" s="1725"/>
      <c r="AA15" s="1724" t="s">
        <v>1387</v>
      </c>
      <c r="AB15" s="1723"/>
      <c r="AC15" s="1748" t="s">
        <v>1172</v>
      </c>
      <c r="AD15" s="1747"/>
      <c r="AE15" s="1683" t="s">
        <v>1258</v>
      </c>
      <c r="AF15" s="1755"/>
      <c r="AG15" s="388"/>
      <c r="AH15" s="1691"/>
      <c r="AI15" s="1692"/>
      <c r="AJ15" s="1691"/>
      <c r="AK15" s="1692"/>
      <c r="AL15" s="1691"/>
      <c r="AM15" s="1692"/>
      <c r="AN15" s="1691"/>
      <c r="AO15" s="1692"/>
      <c r="AP15" s="1691"/>
      <c r="AQ15" s="1692"/>
      <c r="AR15" s="1710"/>
      <c r="AS15" s="1711"/>
      <c r="AT15" s="1697"/>
      <c r="AU15" s="1698"/>
      <c r="AV15" s="759"/>
      <c r="AW15" s="1678" t="s">
        <v>1241</v>
      </c>
      <c r="AX15" s="1679"/>
      <c r="AY15" s="1680" t="s">
        <v>1321</v>
      </c>
      <c r="AZ15" s="1681"/>
      <c r="BA15" s="1682" t="s">
        <v>1242</v>
      </c>
      <c r="BB15" s="1679"/>
      <c r="BC15" s="1678" t="s">
        <v>1172</v>
      </c>
      <c r="BD15" s="1712"/>
      <c r="BE15" s="1683" t="s">
        <v>1258</v>
      </c>
      <c r="BF15" s="1684"/>
      <c r="BG15" s="822"/>
      <c r="BH15" s="1680" t="s">
        <v>1146</v>
      </c>
      <c r="BI15" s="1733"/>
      <c r="BJ15" s="1680" t="s">
        <v>497</v>
      </c>
      <c r="BK15" s="1733"/>
      <c r="BL15" s="1680" t="s">
        <v>1389</v>
      </c>
      <c r="BM15" s="1679"/>
      <c r="BN15" s="1750" t="s">
        <v>1172</v>
      </c>
      <c r="BO15" s="1712"/>
      <c r="BP15" s="1683" t="s">
        <v>1258</v>
      </c>
      <c r="BQ15" s="1734"/>
      <c r="BR15" s="822"/>
      <c r="BS15" s="1731"/>
      <c r="BT15" s="1732"/>
      <c r="BU15" s="1731"/>
      <c r="BV15" s="1732"/>
      <c r="BW15" s="1731"/>
      <c r="BX15" s="1732"/>
      <c r="BY15" s="1731"/>
      <c r="BZ15" s="1732"/>
      <c r="CA15" s="1731"/>
      <c r="CB15" s="1752"/>
      <c r="CC15" s="1731"/>
      <c r="CD15" s="1752"/>
      <c r="CE15" s="1715"/>
      <c r="CF15" s="1713"/>
      <c r="GG15" s="431" t="s">
        <v>1254</v>
      </c>
    </row>
    <row r="16" spans="1:189" ht="15" customHeight="1" thickBot="1">
      <c r="A16" s="291"/>
      <c r="B16" s="711"/>
      <c r="C16" s="387"/>
      <c r="D16" s="295"/>
      <c r="E16" s="295"/>
      <c r="F16" s="295"/>
      <c r="G16" s="295"/>
      <c r="H16" s="951"/>
      <c r="I16" s="294"/>
      <c r="J16" s="294"/>
      <c r="K16" s="294"/>
      <c r="L16" s="826"/>
      <c r="M16" s="853" t="s">
        <v>1282</v>
      </c>
      <c r="N16" s="835"/>
      <c r="O16" s="853" t="s">
        <v>1282</v>
      </c>
      <c r="P16" s="837"/>
      <c r="Q16" s="854" t="s">
        <v>1282</v>
      </c>
      <c r="R16" s="752"/>
      <c r="S16" s="855" t="s">
        <v>1282</v>
      </c>
      <c r="T16" s="813"/>
      <c r="U16" s="856" t="s">
        <v>1282</v>
      </c>
      <c r="V16" s="822"/>
      <c r="W16" s="836"/>
      <c r="X16" s="1115" t="s">
        <v>1282</v>
      </c>
      <c r="Y16" s="826"/>
      <c r="Z16" s="854" t="s">
        <v>1282</v>
      </c>
      <c r="AA16" s="837"/>
      <c r="AB16" s="854" t="s">
        <v>1282</v>
      </c>
      <c r="AC16" s="836"/>
      <c r="AD16" s="857" t="s">
        <v>1282</v>
      </c>
      <c r="AE16" s="838"/>
      <c r="AF16" s="858" t="s">
        <v>1282</v>
      </c>
      <c r="AG16" s="824"/>
      <c r="AH16" s="822"/>
      <c r="AI16" s="853" t="s">
        <v>1282</v>
      </c>
      <c r="AJ16" s="835"/>
      <c r="AK16" s="858" t="s">
        <v>1282</v>
      </c>
      <c r="AL16" s="835"/>
      <c r="AM16" s="859" t="s">
        <v>1282</v>
      </c>
      <c r="AN16" s="826"/>
      <c r="AO16" s="856" t="s">
        <v>1282</v>
      </c>
      <c r="AP16" s="826"/>
      <c r="AQ16" s="855" t="s">
        <v>1282</v>
      </c>
      <c r="AR16" s="826"/>
      <c r="AS16" s="855" t="s">
        <v>1282</v>
      </c>
      <c r="AT16" s="813"/>
      <c r="AU16" s="858" t="s">
        <v>1282</v>
      </c>
      <c r="AV16" s="759"/>
      <c r="AW16" s="826"/>
      <c r="AX16" s="853" t="s">
        <v>1282</v>
      </c>
      <c r="AY16" s="835"/>
      <c r="AZ16" s="853" t="s">
        <v>1282</v>
      </c>
      <c r="BA16" s="837"/>
      <c r="BB16" s="854" t="s">
        <v>1282</v>
      </c>
      <c r="BC16" s="752"/>
      <c r="BD16" s="855" t="s">
        <v>1282</v>
      </c>
      <c r="BE16" s="813"/>
      <c r="BF16" s="856" t="s">
        <v>1282</v>
      </c>
      <c r="BG16" s="822"/>
      <c r="BH16" s="836"/>
      <c r="BI16" s="1115" t="s">
        <v>1282</v>
      </c>
      <c r="BJ16" s="826"/>
      <c r="BK16" s="854" t="s">
        <v>1282</v>
      </c>
      <c r="BL16" s="837"/>
      <c r="BM16" s="854" t="s">
        <v>1282</v>
      </c>
      <c r="BN16" s="836"/>
      <c r="BO16" s="857" t="s">
        <v>1282</v>
      </c>
      <c r="BP16" s="838"/>
      <c r="BQ16" s="858" t="s">
        <v>1282</v>
      </c>
      <c r="BR16" s="824"/>
      <c r="BS16" s="822"/>
      <c r="BT16" s="853" t="s">
        <v>1282</v>
      </c>
      <c r="BU16" s="835"/>
      <c r="BV16" s="858" t="s">
        <v>1282</v>
      </c>
      <c r="BW16" s="835"/>
      <c r="BX16" s="859" t="s">
        <v>1282</v>
      </c>
      <c r="BY16" s="826"/>
      <c r="BZ16" s="856"/>
      <c r="CA16" s="826"/>
      <c r="CB16" s="855" t="s">
        <v>1282</v>
      </c>
      <c r="CC16" s="826"/>
      <c r="CD16" s="855" t="s">
        <v>1282</v>
      </c>
      <c r="CE16" s="813"/>
      <c r="CF16" s="856" t="s">
        <v>1282</v>
      </c>
      <c r="GG16" s="431" t="s">
        <v>1235</v>
      </c>
    </row>
    <row r="17" spans="1:189" ht="22.5" customHeight="1" thickBot="1">
      <c r="A17" s="291"/>
      <c r="B17" s="1636" t="str">
        <f>CONCATENATE('T I fibre sources'!C11)</f>
        <v>Primary solid biomass</v>
      </c>
      <c r="C17" s="1637"/>
      <c r="D17" s="1638"/>
      <c r="E17" s="1627" t="str">
        <f>'T I fibre sources'!D11</f>
        <v>Woody Biomass from Forests</v>
      </c>
      <c r="F17" s="1647" t="str">
        <f>CONCATENATE('T III pwbf origins'!C17)</f>
        <v>Industrial Roundwood (C &amp; NC)</v>
      </c>
      <c r="G17" s="1648"/>
      <c r="H17" s="839" t="s">
        <v>1185</v>
      </c>
      <c r="I17" s="861">
        <f>SUM('T I fibre sources'!Q11)*'Conversion Factors'!H14-SUM('T III pwbf origins'!F17,'T III pwbf origins'!L17,'T III pwbf origins'!R17,'T III pwbf origins'!X17,'T III pwbf origins'!AD17,'T III pwbf origins'!AJ17,'T III pwbf origins'!AP17)</f>
        <v>2642.0789420000001</v>
      </c>
      <c r="J17" s="861">
        <f>SUM(T17,AE17,AT17)</f>
        <v>0</v>
      </c>
      <c r="K17" s="957"/>
      <c r="L17" s="919"/>
      <c r="M17" s="920" t="s">
        <v>1235</v>
      </c>
      <c r="N17" s="919"/>
      <c r="O17" s="920" t="s">
        <v>1235</v>
      </c>
      <c r="P17" s="919">
        <v>0</v>
      </c>
      <c r="Q17" s="920" t="s">
        <v>1235</v>
      </c>
      <c r="R17" s="919"/>
      <c r="S17" s="920" t="s">
        <v>1235</v>
      </c>
      <c r="T17" s="931">
        <f>SUM(L17)+SUM(N17)+SUM(P17)+SUM(R17)</f>
        <v>0</v>
      </c>
      <c r="U17" s="921" t="s">
        <v>1235</v>
      </c>
      <c r="V17" s="932"/>
      <c r="W17" s="919"/>
      <c r="X17" s="920" t="s">
        <v>1235</v>
      </c>
      <c r="Y17" s="919"/>
      <c r="Z17" s="920" t="s">
        <v>1235</v>
      </c>
      <c r="AA17" s="919"/>
      <c r="AB17" s="920" t="s">
        <v>1235</v>
      </c>
      <c r="AC17" s="919"/>
      <c r="AD17" s="920" t="s">
        <v>1235</v>
      </c>
      <c r="AE17" s="931">
        <f>SUM(W17)+SUM(Y17)+SUM(AA17)+SUM(AC17)</f>
        <v>0</v>
      </c>
      <c r="AF17" s="921" t="s">
        <v>1235</v>
      </c>
      <c r="AG17" s="932"/>
      <c r="AH17" s="919"/>
      <c r="AI17" s="920" t="s">
        <v>1235</v>
      </c>
      <c r="AJ17" s="919"/>
      <c r="AK17" s="920" t="s">
        <v>1235</v>
      </c>
      <c r="AL17" s="919"/>
      <c r="AM17" s="920" t="s">
        <v>1235</v>
      </c>
      <c r="AN17" s="298"/>
      <c r="AO17" s="330"/>
      <c r="AP17" s="919"/>
      <c r="AQ17" s="920" t="s">
        <v>1235</v>
      </c>
      <c r="AR17" s="919"/>
      <c r="AS17" s="920" t="s">
        <v>1235</v>
      </c>
      <c r="AT17" s="931">
        <f>SUM(AH17)+SUM(AJ17)+SUM(AL17)+SUM(AP17)+SUM(AR17)</f>
        <v>0</v>
      </c>
      <c r="AU17" s="921" t="s">
        <v>1235</v>
      </c>
      <c r="AV17" s="760"/>
      <c r="AW17" s="297">
        <f>L17*'Conversion Factors'!$J14</f>
        <v>0</v>
      </c>
      <c r="AX17" s="921" t="s">
        <v>1235</v>
      </c>
      <c r="AY17" s="767">
        <f>N17*'Conversion Factors'!$J14</f>
        <v>0</v>
      </c>
      <c r="AZ17" s="920" t="s">
        <v>1235</v>
      </c>
      <c r="BA17" s="767">
        <f>P17*'Conversion Factors'!$J14</f>
        <v>0</v>
      </c>
      <c r="BB17" s="920" t="s">
        <v>1235</v>
      </c>
      <c r="BC17" s="767">
        <f>R17*'Conversion Factors'!$J14</f>
        <v>0</v>
      </c>
      <c r="BD17" s="920" t="s">
        <v>1235</v>
      </c>
      <c r="BE17" s="389">
        <f>IF(SUM(AW17,AY17,BA17,BC17)&gt;0,SUM(AW17,AY17,BA17,BC17),T17*'Conversion Factors'!$J14)</f>
        <v>0</v>
      </c>
      <c r="BF17" s="921" t="s">
        <v>1235</v>
      </c>
      <c r="BG17" s="932"/>
      <c r="BH17" s="300">
        <f>W17*'Conversion Factors'!$J14</f>
        <v>0</v>
      </c>
      <c r="BI17" s="920" t="s">
        <v>1235</v>
      </c>
      <c r="BJ17" s="919">
        <f>Y17*'Conversion Factors'!$J14</f>
        <v>0</v>
      </c>
      <c r="BK17" s="569" t="s">
        <v>1235</v>
      </c>
      <c r="BL17" s="919">
        <f>AA17*'Conversion Factors'!$J14</f>
        <v>0</v>
      </c>
      <c r="BM17" s="921" t="s">
        <v>1235</v>
      </c>
      <c r="BN17" s="297">
        <f>AC17*'Conversion Factors'!$J14</f>
        <v>0</v>
      </c>
      <c r="BO17" s="301" t="s">
        <v>1235</v>
      </c>
      <c r="BP17" s="768">
        <f>IF(SUM(BH17,BJ17,BL17,BN17)&gt;0,SUM(BH17,BJ17,BL17,BN17),AE17*'Conversion Factors'!$J14)</f>
        <v>0</v>
      </c>
      <c r="BQ17" s="921" t="s">
        <v>1235</v>
      </c>
      <c r="BR17" s="932"/>
      <c r="BS17" s="302">
        <f>AH17*'Conversion Factors'!$J14</f>
        <v>0</v>
      </c>
      <c r="BT17" s="299" t="s">
        <v>1235</v>
      </c>
      <c r="BU17" s="303">
        <f>AJ17*'Conversion Factors'!$J14</f>
        <v>0</v>
      </c>
      <c r="BV17" s="299" t="s">
        <v>1235</v>
      </c>
      <c r="BW17" s="303">
        <f>AL17*'Conversion Factors'!$J14</f>
        <v>0</v>
      </c>
      <c r="BX17" s="920" t="s">
        <v>1235</v>
      </c>
      <c r="BY17" s="298"/>
      <c r="BZ17" s="298"/>
      <c r="CA17" s="303">
        <f>AP17*'Conversion Factors'!$J14</f>
        <v>0</v>
      </c>
      <c r="CB17" s="921" t="s">
        <v>1235</v>
      </c>
      <c r="CC17" s="303">
        <f>AR17*'Conversion Factors'!$J14</f>
        <v>0</v>
      </c>
      <c r="CD17" s="921" t="s">
        <v>1235</v>
      </c>
      <c r="CE17" s="931">
        <f>IF(SUM(BS17,BU17,BW17,CA17,CC17)&gt;0,SUM(BS17,BU17,BW17,CA17,CC17),AT17*'Conversion Factors'!$J14)</f>
        <v>0</v>
      </c>
      <c r="CF17" s="921" t="s">
        <v>1235</v>
      </c>
      <c r="GG17" s="433" t="s">
        <v>1152</v>
      </c>
    </row>
    <row r="18" spans="1:189" ht="22.5" customHeight="1" thickBot="1">
      <c r="A18" s="291"/>
      <c r="B18" s="1639"/>
      <c r="C18" s="1640"/>
      <c r="D18" s="1641"/>
      <c r="E18" s="1649"/>
      <c r="F18" s="1646" t="str">
        <f>CONCATENATE('T III pwbf origins'!C18)</f>
        <v>Fuelwood (C &amp; NC)</v>
      </c>
      <c r="G18" s="1648"/>
      <c r="H18" s="839" t="s">
        <v>1185</v>
      </c>
      <c r="I18" s="862">
        <f>SUM('T I fibre sources'!Q12)*'Conversion Factors'!H15-SUM('T III pwbf origins'!F18,'T III pwbf origins'!L18,'T III pwbf origins'!R18,'T III pwbf origins'!X18,'T III pwbf origins'!AD18,'T III pwbf origins'!AJ18,'T III pwbf origins'!AP18)</f>
        <v>2685.7423399999998</v>
      </c>
      <c r="J18" s="862">
        <f t="shared" ref="J18:J21" si="0">SUM(T18,AE18,AT18)</f>
        <v>2651.04</v>
      </c>
      <c r="K18" s="957"/>
      <c r="L18" s="309"/>
      <c r="M18" s="922" t="s">
        <v>1235</v>
      </c>
      <c r="N18" s="309">
        <f>3778/2.5*0.42</f>
        <v>634.70399999999995</v>
      </c>
      <c r="O18" s="922" t="s">
        <v>1235</v>
      </c>
      <c r="P18" s="309">
        <f>163*0.42+(5849-3778)/2.5*0.42</f>
        <v>416.38799999999998</v>
      </c>
      <c r="Q18" s="922" t="s">
        <v>1235</v>
      </c>
      <c r="R18" s="309"/>
      <c r="S18" s="922" t="s">
        <v>1235</v>
      </c>
      <c r="T18" s="933">
        <f>SUM(L18)+SUM(N18)+SUM(P18)+SUM(R18)</f>
        <v>1051.0919999999999</v>
      </c>
      <c r="U18" s="923" t="s">
        <v>1235</v>
      </c>
      <c r="V18" s="932"/>
      <c r="W18" s="309">
        <v>0</v>
      </c>
      <c r="X18" s="922" t="s">
        <v>1235</v>
      </c>
      <c r="Y18" s="309">
        <f>268*0.42+1582/2.5*0.42</f>
        <v>378.33599999999996</v>
      </c>
      <c r="Z18" s="922" t="s">
        <v>1235</v>
      </c>
      <c r="AA18" s="309">
        <f>(324-268)*0.42+(1691-1582)/2.5*0.42</f>
        <v>41.832000000000001</v>
      </c>
      <c r="AB18" s="922" t="s">
        <v>1235</v>
      </c>
      <c r="AC18" s="309"/>
      <c r="AD18" s="922" t="s">
        <v>1235</v>
      </c>
      <c r="AE18" s="933">
        <f>SUM(W18)+SUM(Y18)+SUM(AA18)+SUM(AC18)</f>
        <v>420.16799999999995</v>
      </c>
      <c r="AF18" s="923" t="s">
        <v>1235</v>
      </c>
      <c r="AG18" s="932"/>
      <c r="AH18" s="309">
        <f>2546*0.42</f>
        <v>1069.32</v>
      </c>
      <c r="AI18" s="922" t="s">
        <v>1235</v>
      </c>
      <c r="AJ18" s="309">
        <f>32*0.42</f>
        <v>13.44</v>
      </c>
      <c r="AK18" s="922" t="s">
        <v>1235</v>
      </c>
      <c r="AL18" s="309">
        <f>231*0.42</f>
        <v>97.02</v>
      </c>
      <c r="AM18" s="922" t="s">
        <v>1235</v>
      </c>
      <c r="AN18" s="298"/>
      <c r="AO18" s="330"/>
      <c r="AP18" s="309"/>
      <c r="AQ18" s="922" t="s">
        <v>1235</v>
      </c>
      <c r="AR18" s="309"/>
      <c r="AS18" s="922" t="s">
        <v>1235</v>
      </c>
      <c r="AT18" s="933">
        <f>SUM(AH18)+SUM(AJ18)+SUM(AL18)+SUM(AP18)+SUM(AR18)</f>
        <v>1179.78</v>
      </c>
      <c r="AU18" s="923" t="s">
        <v>1235</v>
      </c>
      <c r="AV18" s="760"/>
      <c r="AW18" s="296">
        <f>L18*'Conversion Factors'!$J15</f>
        <v>0</v>
      </c>
      <c r="AX18" s="923" t="s">
        <v>1235</v>
      </c>
      <c r="AY18" s="304">
        <f>N18*'Conversion Factors'!$J15</f>
        <v>1523.6247974554403</v>
      </c>
      <c r="AZ18" s="922" t="s">
        <v>1235</v>
      </c>
      <c r="BA18" s="307">
        <f>P18*'Conversion Factors'!$J15</f>
        <v>999.55110124227338</v>
      </c>
      <c r="BB18" s="922" t="s">
        <v>1235</v>
      </c>
      <c r="BC18" s="307">
        <f>R18*'Conversion Factors'!$J15</f>
        <v>0</v>
      </c>
      <c r="BD18" s="922" t="s">
        <v>1235</v>
      </c>
      <c r="BE18" s="392">
        <f>IF(SUM(AW18,AY18,BA18,BC18)&gt;0,SUM(AW18,AY18,BA18,BC18),T18*'Conversion Factors'!$J15)</f>
        <v>2523.1758986977138</v>
      </c>
      <c r="BF18" s="923" t="s">
        <v>1235</v>
      </c>
      <c r="BG18" s="932"/>
      <c r="BH18" s="307">
        <f>W18*'Conversion Factors'!$J15</f>
        <v>0</v>
      </c>
      <c r="BI18" s="925" t="s">
        <v>1235</v>
      </c>
      <c r="BJ18" s="304">
        <f>Y18*'Conversion Factors'!$J15</f>
        <v>908.20620536518038</v>
      </c>
      <c r="BK18" s="924" t="s">
        <v>1235</v>
      </c>
      <c r="BL18" s="309">
        <f>AA18*'Conversion Factors'!$J15</f>
        <v>100.4188921562744</v>
      </c>
      <c r="BM18" s="923" t="s">
        <v>1235</v>
      </c>
      <c r="BN18" s="335">
        <f>AC18*'Conversion Factors'!$J15</f>
        <v>0</v>
      </c>
      <c r="BO18" s="310" t="s">
        <v>1235</v>
      </c>
      <c r="BP18" s="393">
        <f>IF(SUM(BH18,BJ18,BL18,BN18)&gt;0,SUM(BH18,BJ18,BL18,BN18),AE18*'Conversion Factors'!$J15)</f>
        <v>1008.6250975214548</v>
      </c>
      <c r="BQ18" s="923" t="s">
        <v>1235</v>
      </c>
      <c r="BR18" s="932"/>
      <c r="BS18" s="311">
        <f>AH18*'Conversion Factors'!$J15</f>
        <v>2566.9327251995442</v>
      </c>
      <c r="BT18" s="306" t="s">
        <v>1235</v>
      </c>
      <c r="BU18" s="312">
        <f>AJ18*'Conversion Factors'!$J15</f>
        <v>32.263097881533938</v>
      </c>
      <c r="BV18" s="306" t="s">
        <v>1235</v>
      </c>
      <c r="BW18" s="312">
        <f>AL18*'Conversion Factors'!$J15</f>
        <v>232.89923783232314</v>
      </c>
      <c r="BX18" s="923" t="s">
        <v>1235</v>
      </c>
      <c r="BY18" s="298"/>
      <c r="BZ18" s="298"/>
      <c r="CA18" s="312">
        <f>AP18*'Conversion Factors'!$J15</f>
        <v>0</v>
      </c>
      <c r="CB18" s="923" t="s">
        <v>1235</v>
      </c>
      <c r="CC18" s="312">
        <f>AR18*'Conversion Factors'!$J15</f>
        <v>0</v>
      </c>
      <c r="CD18" s="923" t="s">
        <v>1235</v>
      </c>
      <c r="CE18" s="394">
        <f>IF(SUM(BS18,BU18,BW18,CA18,CC18)&gt;0,SUM(BS18,BU18,BW18,CA18,CC18),AT18*'Conversion Factors'!$J15)</f>
        <v>2832.0950609134015</v>
      </c>
      <c r="CF18" s="923" t="s">
        <v>1235</v>
      </c>
      <c r="GG18" s="433" t="s">
        <v>1326</v>
      </c>
    </row>
    <row r="19" spans="1:189" ht="22.5" customHeight="1" thickBot="1">
      <c r="A19" s="291"/>
      <c r="B19" s="1639"/>
      <c r="C19" s="1640"/>
      <c r="D19" s="1641"/>
      <c r="E19" s="1627" t="str">
        <f>'T I fibre sources'!D15</f>
        <v>Woody Biomass Outside Forests</v>
      </c>
      <c r="F19" s="1646" t="str">
        <f>CONCATENATE('T III pwbf origins'!C17)</f>
        <v>Industrial Roundwood (C &amp; NC)</v>
      </c>
      <c r="G19" s="1648"/>
      <c r="H19" s="839" t="s">
        <v>1185</v>
      </c>
      <c r="I19" s="862">
        <f>SUM('T I fibre sources'!Q15)*'Conversion Factors'!H16-SUM('T III pwbf origins'!F19,'T III pwbf origins'!L19,'T III pwbf origins'!R19,'T III pwbf origins'!X19,'T III pwbf origins'!AD19,'T III pwbf origins'!AJ19,'T III pwbf origins'!AP19)</f>
        <v>0</v>
      </c>
      <c r="J19" s="862">
        <f t="shared" si="0"/>
        <v>0</v>
      </c>
      <c r="K19" s="957"/>
      <c r="L19" s="309"/>
      <c r="M19" s="922" t="s">
        <v>1235</v>
      </c>
      <c r="N19" s="309"/>
      <c r="O19" s="922" t="s">
        <v>1235</v>
      </c>
      <c r="P19" s="309">
        <v>0</v>
      </c>
      <c r="Q19" s="922" t="s">
        <v>1235</v>
      </c>
      <c r="R19" s="309"/>
      <c r="S19" s="922" t="s">
        <v>1235</v>
      </c>
      <c r="T19" s="933">
        <f>SUM(L19)+SUM(N19)+SUM(P19)+SUM(R19)</f>
        <v>0</v>
      </c>
      <c r="U19" s="923" t="s">
        <v>1235</v>
      </c>
      <c r="V19" s="932"/>
      <c r="W19" s="309"/>
      <c r="X19" s="922" t="s">
        <v>1235</v>
      </c>
      <c r="Y19" s="309"/>
      <c r="Z19" s="922" t="s">
        <v>1235</v>
      </c>
      <c r="AA19" s="309"/>
      <c r="AB19" s="922" t="s">
        <v>1235</v>
      </c>
      <c r="AC19" s="309"/>
      <c r="AD19" s="922" t="s">
        <v>1235</v>
      </c>
      <c r="AE19" s="933">
        <f>SUM(W19)+SUM(Y19)+SUM(AA19)+SUM(AC19)</f>
        <v>0</v>
      </c>
      <c r="AF19" s="923" t="s">
        <v>1235</v>
      </c>
      <c r="AG19" s="932"/>
      <c r="AH19" s="309"/>
      <c r="AI19" s="922" t="s">
        <v>1235</v>
      </c>
      <c r="AJ19" s="309"/>
      <c r="AK19" s="922" t="s">
        <v>1235</v>
      </c>
      <c r="AL19" s="309"/>
      <c r="AM19" s="922" t="s">
        <v>1235</v>
      </c>
      <c r="AN19" s="298"/>
      <c r="AO19" s="330"/>
      <c r="AP19" s="309"/>
      <c r="AQ19" s="922" t="s">
        <v>1235</v>
      </c>
      <c r="AR19" s="309"/>
      <c r="AS19" s="922" t="s">
        <v>1235</v>
      </c>
      <c r="AT19" s="933">
        <f>SUM(AH19)+SUM(AJ19)+SUM(AL19)+SUM(AP19)+SUM(AR19)</f>
        <v>0</v>
      </c>
      <c r="AU19" s="923" t="s">
        <v>1235</v>
      </c>
      <c r="AV19" s="760"/>
      <c r="AW19" s="296">
        <f>L19*'Conversion Factors'!$J16</f>
        <v>0</v>
      </c>
      <c r="AX19" s="923" t="s">
        <v>1235</v>
      </c>
      <c r="AY19" s="304">
        <f>N19*'Conversion Factors'!$J16</f>
        <v>0</v>
      </c>
      <c r="AZ19" s="922" t="s">
        <v>1235</v>
      </c>
      <c r="BA19" s="307">
        <f>P19*'Conversion Factors'!$J16</f>
        <v>0</v>
      </c>
      <c r="BB19" s="922" t="s">
        <v>1235</v>
      </c>
      <c r="BC19" s="307">
        <f>R19*'Conversion Factors'!$J16</f>
        <v>0</v>
      </c>
      <c r="BD19" s="922" t="s">
        <v>1235</v>
      </c>
      <c r="BE19" s="424">
        <f>IF(SUM(AW19,AY19,BA19,BC19)&gt;0,SUM(AW19,AY19,BA19,BC19),T19*'Conversion Factors'!$J16)</f>
        <v>0</v>
      </c>
      <c r="BF19" s="923" t="s">
        <v>1235</v>
      </c>
      <c r="BG19" s="932"/>
      <c r="BH19" s="307">
        <f>W19*'Conversion Factors'!$J16</f>
        <v>0</v>
      </c>
      <c r="BI19" s="924" t="s">
        <v>1235</v>
      </c>
      <c r="BJ19" s="304">
        <f>Y19*'Conversion Factors'!$J16</f>
        <v>0</v>
      </c>
      <c r="BK19" s="924" t="s">
        <v>1235</v>
      </c>
      <c r="BL19" s="309">
        <f>AA19*'Conversion Factors'!$J16</f>
        <v>0</v>
      </c>
      <c r="BM19" s="923" t="s">
        <v>1235</v>
      </c>
      <c r="BN19" s="335">
        <f>AC19*'Conversion Factors'!$J16</f>
        <v>0</v>
      </c>
      <c r="BO19" s="310" t="s">
        <v>1235</v>
      </c>
      <c r="BP19" s="393">
        <f>IF(SUM(BH19,BJ19,BL19,BN19)&gt;0,SUM(BH19,BJ19,BL19,BN19),AE19*'Conversion Factors'!$J16)</f>
        <v>0</v>
      </c>
      <c r="BQ19" s="923" t="s">
        <v>1235</v>
      </c>
      <c r="BR19" s="932"/>
      <c r="BS19" s="311">
        <f>AH19*'Conversion Factors'!$J16</f>
        <v>0</v>
      </c>
      <c r="BT19" s="306" t="s">
        <v>1235</v>
      </c>
      <c r="BU19" s="312">
        <f>AJ19*'Conversion Factors'!$J16</f>
        <v>0</v>
      </c>
      <c r="BV19" s="306" t="s">
        <v>1235</v>
      </c>
      <c r="BW19" s="312">
        <f>AL19*'Conversion Factors'!$J16</f>
        <v>0</v>
      </c>
      <c r="BX19" s="923" t="s">
        <v>1235</v>
      </c>
      <c r="BY19" s="298"/>
      <c r="BZ19" s="298"/>
      <c r="CA19" s="312">
        <f>AP19*'Conversion Factors'!$J16</f>
        <v>0</v>
      </c>
      <c r="CB19" s="923" t="s">
        <v>1235</v>
      </c>
      <c r="CC19" s="312">
        <f>AR19*'Conversion Factors'!$J16</f>
        <v>0</v>
      </c>
      <c r="CD19" s="923" t="s">
        <v>1235</v>
      </c>
      <c r="CE19" s="394">
        <f>IF(SUM(BS19,BU19,BW19,CA19,CC19)&gt;0,SUM(BS19,BU19,BW19,CA19,CC19),AT19*'Conversion Factors'!$J16)</f>
        <v>0</v>
      </c>
      <c r="CF19" s="923" t="s">
        <v>1235</v>
      </c>
      <c r="GG19" s="433" t="s">
        <v>1153</v>
      </c>
    </row>
    <row r="20" spans="1:189" ht="22.5" customHeight="1" thickBot="1">
      <c r="A20" s="291"/>
      <c r="B20" s="1642"/>
      <c r="C20" s="1640"/>
      <c r="D20" s="1641"/>
      <c r="E20" s="1649"/>
      <c r="F20" s="1647" t="str">
        <f>CONCATENATE('T III pwbf origins'!C18)</f>
        <v>Fuelwood (C &amp; NC)</v>
      </c>
      <c r="G20" s="1648"/>
      <c r="H20" s="839" t="s">
        <v>1185</v>
      </c>
      <c r="I20" s="862">
        <f>SUM('T I fibre sources'!Q16)*'Conversion Factors'!H17-SUM('T III pwbf origins'!F20,'T III pwbf origins'!L20,'T III pwbf origins'!R20,'T III pwbf origins'!X20,'T III pwbf origins'!AD20,'T III pwbf origins'!AJ20,'T III pwbf origins'!AP20)</f>
        <v>44.65461980000002</v>
      </c>
      <c r="J20" s="862">
        <f t="shared" si="0"/>
        <v>0</v>
      </c>
      <c r="K20" s="957"/>
      <c r="L20" s="304"/>
      <c r="M20" s="922" t="s">
        <v>1235</v>
      </c>
      <c r="N20" s="304"/>
      <c r="O20" s="922" t="s">
        <v>1235</v>
      </c>
      <c r="P20" s="304">
        <v>0</v>
      </c>
      <c r="Q20" s="922" t="s">
        <v>1235</v>
      </c>
      <c r="R20" s="304"/>
      <c r="S20" s="922" t="s">
        <v>1235</v>
      </c>
      <c r="T20" s="933">
        <f>SUM(L20)+SUM(N20)+SUM(P20)+SUM(R20)</f>
        <v>0</v>
      </c>
      <c r="U20" s="923" t="s">
        <v>1235</v>
      </c>
      <c r="V20" s="390"/>
      <c r="W20" s="304"/>
      <c r="X20" s="922" t="s">
        <v>1235</v>
      </c>
      <c r="Y20" s="304"/>
      <c r="Z20" s="922" t="s">
        <v>1235</v>
      </c>
      <c r="AA20" s="304"/>
      <c r="AB20" s="922" t="s">
        <v>1235</v>
      </c>
      <c r="AC20" s="304"/>
      <c r="AD20" s="922" t="s">
        <v>1235</v>
      </c>
      <c r="AE20" s="933">
        <f>SUM(W20)+SUM(Y20)+SUM(AA20)+SUM(AC20)</f>
        <v>0</v>
      </c>
      <c r="AF20" s="923" t="s">
        <v>1235</v>
      </c>
      <c r="AG20" s="391"/>
      <c r="AH20" s="309"/>
      <c r="AI20" s="922" t="s">
        <v>1235</v>
      </c>
      <c r="AJ20" s="309"/>
      <c r="AK20" s="922" t="s">
        <v>1235</v>
      </c>
      <c r="AL20" s="309"/>
      <c r="AM20" s="922" t="s">
        <v>1235</v>
      </c>
      <c r="AN20" s="305"/>
      <c r="AO20" s="305"/>
      <c r="AP20" s="309"/>
      <c r="AQ20" s="922" t="s">
        <v>1235</v>
      </c>
      <c r="AR20" s="309"/>
      <c r="AS20" s="922" t="s">
        <v>1235</v>
      </c>
      <c r="AT20" s="933">
        <f>SUM(AH20)+SUM(AJ20)+SUM(AL20)+SUM(AP20)+SUM(AR20)</f>
        <v>0</v>
      </c>
      <c r="AU20" s="923" t="s">
        <v>1235</v>
      </c>
      <c r="AV20" s="761"/>
      <c r="AW20" s="296">
        <f>L20*'Conversion Factors'!$J17</f>
        <v>0</v>
      </c>
      <c r="AX20" s="922" t="s">
        <v>1235</v>
      </c>
      <c r="AY20" s="304">
        <f>N20*'Conversion Factors'!$J17</f>
        <v>0</v>
      </c>
      <c r="AZ20" s="922" t="s">
        <v>1235</v>
      </c>
      <c r="BA20" s="307">
        <f>P20*'Conversion Factors'!$J17</f>
        <v>0</v>
      </c>
      <c r="BB20" s="922" t="s">
        <v>1235</v>
      </c>
      <c r="BC20" s="307">
        <f>R20*'Conversion Factors'!$J17</f>
        <v>0</v>
      </c>
      <c r="BD20" s="922" t="s">
        <v>1235</v>
      </c>
      <c r="BE20" s="392">
        <f>IF(SUM(AW20,AY20,BA20,BC20)&gt;0,SUM(AW20,AY20,BA20,BC20),T20*'Conversion Factors'!$J17)</f>
        <v>0</v>
      </c>
      <c r="BF20" s="923" t="s">
        <v>1235</v>
      </c>
      <c r="BG20" s="390"/>
      <c r="BH20" s="307">
        <f>W20*'Conversion Factors'!$J17</f>
        <v>0</v>
      </c>
      <c r="BI20" s="925" t="s">
        <v>1235</v>
      </c>
      <c r="BJ20" s="304">
        <f>Y20*'Conversion Factors'!$J17</f>
        <v>0</v>
      </c>
      <c r="BK20" s="926" t="s">
        <v>1235</v>
      </c>
      <c r="BL20" s="309">
        <f>AA20*'Conversion Factors'!$J17</f>
        <v>0</v>
      </c>
      <c r="BM20" s="923" t="s">
        <v>1235</v>
      </c>
      <c r="BN20" s="335">
        <f>AC20*'Conversion Factors'!$J17</f>
        <v>0</v>
      </c>
      <c r="BO20" s="310" t="s">
        <v>1235</v>
      </c>
      <c r="BP20" s="393">
        <f>IF(SUM(BH20,BJ20,BL20,BN20)&gt;0,SUM(BH20,BJ20,BL20,BN20),AE20*'Conversion Factors'!$J17)</f>
        <v>0</v>
      </c>
      <c r="BQ20" s="923" t="s">
        <v>1235</v>
      </c>
      <c r="BR20" s="391"/>
      <c r="BS20" s="311">
        <f>AH20*'Conversion Factors'!$J17</f>
        <v>0</v>
      </c>
      <c r="BT20" s="306" t="s">
        <v>1235</v>
      </c>
      <c r="BU20" s="312">
        <f>AJ20*'Conversion Factors'!$J17</f>
        <v>0</v>
      </c>
      <c r="BV20" s="306" t="s">
        <v>1235</v>
      </c>
      <c r="BW20" s="312">
        <f>AL20*'Conversion Factors'!$J17</f>
        <v>0</v>
      </c>
      <c r="BX20" s="923" t="s">
        <v>1235</v>
      </c>
      <c r="BY20" s="298"/>
      <c r="BZ20" s="298"/>
      <c r="CA20" s="312">
        <f>AP20*'Conversion Factors'!$J17</f>
        <v>0</v>
      </c>
      <c r="CB20" s="923" t="s">
        <v>1235</v>
      </c>
      <c r="CC20" s="312">
        <f>AR20*'Conversion Factors'!$J17</f>
        <v>0</v>
      </c>
      <c r="CD20" s="923" t="s">
        <v>1235</v>
      </c>
      <c r="CE20" s="394">
        <f>IF(SUM(BS20,BU20,BW20,CA20,CC20)&gt;0,SUM(BS20,BU20,BW20,CA20,CC20),AT20*'Conversion Factors'!$J17)</f>
        <v>0</v>
      </c>
      <c r="CF20" s="923" t="s">
        <v>1235</v>
      </c>
      <c r="GG20" s="433" t="s">
        <v>1155</v>
      </c>
    </row>
    <row r="21" spans="1:189" ht="22.5" customHeight="1" thickBot="1">
      <c r="A21" s="291"/>
      <c r="B21" s="1643"/>
      <c r="C21" s="1644"/>
      <c r="D21" s="1645"/>
      <c r="E21" s="1646" t="str">
        <f>CONCATENATE('T III pwbf origins'!B21)</f>
        <v>Unspecified primary solid biomass</v>
      </c>
      <c r="F21" s="1647"/>
      <c r="G21" s="1648"/>
      <c r="H21" s="839" t="s">
        <v>1185</v>
      </c>
      <c r="I21" s="1116">
        <f>-SUM('T III pwbf origins'!F21,'T III pwbf origins'!L21,'T III pwbf origins'!R21,'T III pwbf origins'!X21,'T III pwbf origins'!AD21,'T III pwbf origins'!AJ21,'T III pwbf origins'!AP21)</f>
        <v>0</v>
      </c>
      <c r="J21" s="1116">
        <f t="shared" si="0"/>
        <v>0</v>
      </c>
      <c r="K21" s="957"/>
      <c r="L21" s="313"/>
      <c r="M21" s="927" t="s">
        <v>1235</v>
      </c>
      <c r="N21" s="313"/>
      <c r="O21" s="927" t="s">
        <v>1235</v>
      </c>
      <c r="P21" s="313"/>
      <c r="Q21" s="927" t="s">
        <v>1235</v>
      </c>
      <c r="R21" s="313"/>
      <c r="S21" s="927" t="s">
        <v>1235</v>
      </c>
      <c r="T21" s="934">
        <f>SUM(L21)+SUM(N21)+SUM(P21)+SUM(R21)</f>
        <v>0</v>
      </c>
      <c r="U21" s="928" t="s">
        <v>1235</v>
      </c>
      <c r="V21" s="390"/>
      <c r="W21" s="313"/>
      <c r="X21" s="927" t="s">
        <v>1235</v>
      </c>
      <c r="Y21" s="313"/>
      <c r="Z21" s="927" t="s">
        <v>1235</v>
      </c>
      <c r="AA21" s="313"/>
      <c r="AB21" s="927" t="s">
        <v>1235</v>
      </c>
      <c r="AC21" s="313"/>
      <c r="AD21" s="927" t="s">
        <v>1235</v>
      </c>
      <c r="AE21" s="934">
        <f>SUM(W21)+SUM(Y21)+SUM(AA21)+SUM(AC21)</f>
        <v>0</v>
      </c>
      <c r="AF21" s="928" t="s">
        <v>1235</v>
      </c>
      <c r="AG21" s="390"/>
      <c r="AH21" s="886"/>
      <c r="AI21" s="898" t="s">
        <v>1235</v>
      </c>
      <c r="AJ21" s="886"/>
      <c r="AK21" s="898" t="s">
        <v>1235</v>
      </c>
      <c r="AL21" s="886"/>
      <c r="AM21" s="898" t="s">
        <v>1235</v>
      </c>
      <c r="AN21" s="305"/>
      <c r="AO21" s="305"/>
      <c r="AP21" s="886"/>
      <c r="AQ21" s="898" t="s">
        <v>1235</v>
      </c>
      <c r="AR21" s="886"/>
      <c r="AS21" s="898" t="s">
        <v>1235</v>
      </c>
      <c r="AT21" s="934">
        <f>SUM(AH21)+SUM(AJ21)+SUM(AL21)+SUM(AP21)+SUM(AR21)</f>
        <v>0</v>
      </c>
      <c r="AU21" s="928" t="s">
        <v>1235</v>
      </c>
      <c r="AV21" s="761"/>
      <c r="AW21" s="1117">
        <f>L21*'Conversion Factors'!$J18</f>
        <v>0</v>
      </c>
      <c r="AX21" s="927" t="s">
        <v>1235</v>
      </c>
      <c r="AY21" s="886">
        <f>N21*'Conversion Factors'!$J18</f>
        <v>0</v>
      </c>
      <c r="AZ21" s="927" t="s">
        <v>1235</v>
      </c>
      <c r="BA21" s="313">
        <f>P21*'Conversion Factors'!$J18</f>
        <v>0</v>
      </c>
      <c r="BB21" s="927" t="s">
        <v>1235</v>
      </c>
      <c r="BC21" s="313">
        <f>R21*'Conversion Factors'!$J18</f>
        <v>0</v>
      </c>
      <c r="BD21" s="927" t="s">
        <v>1235</v>
      </c>
      <c r="BE21" s="395">
        <f>IF(SUM(AW21,AY21,BA21,BC21)&gt;0,SUM(AW21,AY21,BA21,BC21),T21*'Conversion Factors'!$J18)</f>
        <v>0</v>
      </c>
      <c r="BF21" s="928" t="s">
        <v>1235</v>
      </c>
      <c r="BG21" s="390"/>
      <c r="BH21" s="313">
        <f>W21*'Conversion Factors'!$J18</f>
        <v>0</v>
      </c>
      <c r="BI21" s="927" t="s">
        <v>1235</v>
      </c>
      <c r="BJ21" s="313">
        <f>Y21*'Conversion Factors'!$J18</f>
        <v>0</v>
      </c>
      <c r="BK21" s="927" t="s">
        <v>1235</v>
      </c>
      <c r="BL21" s="886">
        <f>AA21*'Conversion Factors'!$J18</f>
        <v>0</v>
      </c>
      <c r="BM21" s="927" t="s">
        <v>1235</v>
      </c>
      <c r="BN21" s="1117">
        <f>AC21*'Conversion Factors'!$J18</f>
        <v>0</v>
      </c>
      <c r="BO21" s="315" t="s">
        <v>1235</v>
      </c>
      <c r="BP21" s="396">
        <f>IF(SUM(BH21,BJ21,BL21,BN21)&gt;0,SUM(BH21,BJ21,BL21,BN21),AE21*'Conversion Factors'!$J18)</f>
        <v>0</v>
      </c>
      <c r="BQ21" s="928" t="s">
        <v>1235</v>
      </c>
      <c r="BR21" s="390"/>
      <c r="BS21" s="1118">
        <f>AH21*'Conversion Factors'!$J18</f>
        <v>0</v>
      </c>
      <c r="BT21" s="1119" t="s">
        <v>1235</v>
      </c>
      <c r="BU21" s="1120">
        <f>AJ21*'Conversion Factors'!$J18</f>
        <v>0</v>
      </c>
      <c r="BV21" s="1119" t="s">
        <v>1235</v>
      </c>
      <c r="BW21" s="1120">
        <f>AL21*'Conversion Factors'!$J18</f>
        <v>0</v>
      </c>
      <c r="BX21" s="1119" t="s">
        <v>1235</v>
      </c>
      <c r="BY21" s="298"/>
      <c r="BZ21" s="298"/>
      <c r="CA21" s="316">
        <f>AP21*'Conversion Factors'!$J18</f>
        <v>0</v>
      </c>
      <c r="CB21" s="928" t="s">
        <v>1235</v>
      </c>
      <c r="CC21" s="316">
        <f>AR21*'Conversion Factors'!$J18</f>
        <v>0</v>
      </c>
      <c r="CD21" s="928" t="s">
        <v>1235</v>
      </c>
      <c r="CE21" s="934">
        <f>IF(SUM(BS21,BU21,BW21,CA21,CC21)&gt;0,SUM(BS21,BU21,BW21,CA21,CC21),AT21*'Conversion Factors'!$J18)</f>
        <v>0</v>
      </c>
      <c r="CF21" s="928" t="s">
        <v>1235</v>
      </c>
      <c r="GG21" s="433"/>
    </row>
    <row r="22" spans="1:189" ht="4.5" customHeight="1" thickBot="1">
      <c r="A22" s="291"/>
      <c r="B22" s="769"/>
      <c r="C22" s="770"/>
      <c r="D22" s="770"/>
      <c r="E22" s="770"/>
      <c r="F22" s="770"/>
      <c r="G22" s="770"/>
      <c r="H22" s="770"/>
      <c r="I22" s="397"/>
      <c r="J22" s="397"/>
      <c r="K22" s="397"/>
      <c r="L22" s="398"/>
      <c r="M22" s="398"/>
      <c r="N22" s="398"/>
      <c r="O22" s="398"/>
      <c r="P22" s="398"/>
      <c r="Q22" s="398"/>
      <c r="R22" s="398"/>
      <c r="S22" s="398"/>
      <c r="T22" s="398"/>
      <c r="U22" s="398"/>
      <c r="V22" s="398"/>
      <c r="W22" s="398"/>
      <c r="X22" s="398"/>
      <c r="Y22" s="398"/>
      <c r="Z22" s="398"/>
      <c r="AA22" s="398"/>
      <c r="AB22" s="398"/>
      <c r="AC22" s="398"/>
      <c r="AD22" s="398"/>
      <c r="AE22" s="398"/>
      <c r="AF22" s="398"/>
      <c r="AG22" s="398"/>
      <c r="AH22" s="398"/>
      <c r="AI22" s="398"/>
      <c r="AJ22" s="398"/>
      <c r="AK22" s="398"/>
      <c r="AL22" s="398"/>
      <c r="AM22" s="398"/>
      <c r="AN22" s="398"/>
      <c r="AO22" s="398"/>
      <c r="AP22" s="398"/>
      <c r="AQ22" s="398"/>
      <c r="AR22" s="398"/>
      <c r="AS22" s="398"/>
      <c r="AT22" s="935"/>
      <c r="AU22" s="398"/>
      <c r="AV22" s="915"/>
      <c r="AW22" s="398"/>
      <c r="AX22" s="398"/>
      <c r="AY22" s="398"/>
      <c r="AZ22" s="398"/>
      <c r="BA22" s="398"/>
      <c r="BB22" s="398"/>
      <c r="BC22" s="398"/>
      <c r="BD22" s="398"/>
      <c r="BE22" s="398"/>
      <c r="BF22" s="398"/>
      <c r="BG22" s="398"/>
      <c r="BH22" s="771"/>
      <c r="BI22" s="398"/>
      <c r="BJ22" s="771"/>
      <c r="BK22" s="398"/>
      <c r="BL22" s="771"/>
      <c r="BM22" s="771"/>
      <c r="BN22" s="771"/>
      <c r="BO22" s="771"/>
      <c r="BP22" s="771"/>
      <c r="BQ22" s="398"/>
      <c r="BR22" s="398"/>
      <c r="BS22" s="771"/>
      <c r="BT22" s="771"/>
      <c r="BU22" s="771"/>
      <c r="BV22" s="771"/>
      <c r="BW22" s="771"/>
      <c r="BX22" s="771"/>
      <c r="BY22" s="398"/>
      <c r="BZ22" s="398"/>
      <c r="CA22" s="771"/>
      <c r="CB22" s="771"/>
      <c r="CC22" s="771"/>
      <c r="CD22" s="771"/>
      <c r="CE22" s="398"/>
      <c r="CF22" s="772"/>
      <c r="GG22" s="433"/>
    </row>
    <row r="23" spans="1:189" ht="22.5" customHeight="1" thickBot="1">
      <c r="A23" s="291"/>
      <c r="B23" s="1611" t="str">
        <f>CONCATENATE('T I fibre sources'!D19)</f>
        <v>Forest based Industry</v>
      </c>
      <c r="C23" s="1612"/>
      <c r="D23" s="1613"/>
      <c r="E23" s="1620" t="str">
        <f>CONCATENATE('T I fibre sources'!G19)</f>
        <v>Solid
co-products
(C &amp; NC)</v>
      </c>
      <c r="F23" s="1623" t="str">
        <f>CONCATENATE('T I fibre sources'!H19)</f>
        <v>Chips and particles</v>
      </c>
      <c r="G23" s="1624"/>
      <c r="H23" s="839" t="s">
        <v>1185</v>
      </c>
      <c r="I23" s="864">
        <f>SUM('T I fibre sources'!Q19)*'Conversion Factors'!H20-SUM('T III pwbf origins'!F23,'T III pwbf origins'!L23,'T III pwbf origins'!R23,'T III pwbf origins'!X23,'T III pwbf origins'!AD23,'T III pwbf origins'!AJ23,'T III pwbf origins'!AP23)</f>
        <v>316.87844000000007</v>
      </c>
      <c r="J23" s="864">
        <f t="shared" ref="J23:J29" si="1">SUM(T23,AE23,AT23)</f>
        <v>304.57599999999996</v>
      </c>
      <c r="K23" s="397"/>
      <c r="L23" s="919"/>
      <c r="M23" s="920" t="s">
        <v>1235</v>
      </c>
      <c r="N23" s="919">
        <f>81/2.5*0.42</f>
        <v>13.607999999999999</v>
      </c>
      <c r="O23" s="920" t="s">
        <v>1235</v>
      </c>
      <c r="P23" s="919">
        <f>17/2.5*0.42</f>
        <v>2.8559999999999999</v>
      </c>
      <c r="Q23" s="920" t="s">
        <v>1235</v>
      </c>
      <c r="R23" s="919"/>
      <c r="S23" s="920" t="s">
        <v>1235</v>
      </c>
      <c r="T23" s="931">
        <f t="shared" ref="T23:T29" si="2">SUM(L23)+SUM(N23)+SUM(P23)+SUM(R23)</f>
        <v>16.463999999999999</v>
      </c>
      <c r="U23" s="920" t="s">
        <v>1235</v>
      </c>
      <c r="V23" s="932"/>
      <c r="W23" s="919">
        <v>0</v>
      </c>
      <c r="X23" s="920" t="s">
        <v>1235</v>
      </c>
      <c r="Y23" s="919">
        <v>148</v>
      </c>
      <c r="Z23" s="920" t="s">
        <v>1235</v>
      </c>
      <c r="AA23" s="919">
        <f>(2639-2070)/2.5*0.42</f>
        <v>95.591999999999999</v>
      </c>
      <c r="AB23" s="920" t="s">
        <v>1235</v>
      </c>
      <c r="AC23" s="919"/>
      <c r="AD23" s="920" t="s">
        <v>1235</v>
      </c>
      <c r="AE23" s="931">
        <f t="shared" ref="AE23:AE29" si="3">SUM(W23)+SUM(Y23)+SUM(AA23)+SUM(AC23)</f>
        <v>243.59199999999998</v>
      </c>
      <c r="AF23" s="920" t="s">
        <v>1235</v>
      </c>
      <c r="AG23" s="932"/>
      <c r="AH23" s="919">
        <f>126/2.5*0.42</f>
        <v>21.167999999999999</v>
      </c>
      <c r="AI23" s="920" t="s">
        <v>1235</v>
      </c>
      <c r="AJ23" s="919">
        <f>124/2.5*0.42</f>
        <v>20.832000000000001</v>
      </c>
      <c r="AK23" s="920" t="s">
        <v>1235</v>
      </c>
      <c r="AL23" s="919">
        <f>15/2.5*0.42</f>
        <v>2.52</v>
      </c>
      <c r="AM23" s="920" t="s">
        <v>1235</v>
      </c>
      <c r="AN23" s="398"/>
      <c r="AO23" s="398"/>
      <c r="AP23" s="919"/>
      <c r="AQ23" s="920" t="s">
        <v>1235</v>
      </c>
      <c r="AR23" s="919"/>
      <c r="AS23" s="920" t="s">
        <v>1235</v>
      </c>
      <c r="AT23" s="931">
        <f>SUM(AH23)+SUM(AJ23)+SUM(AL23)+SUM(AP23)+SUM(AR23)</f>
        <v>44.52</v>
      </c>
      <c r="AU23" s="920" t="s">
        <v>1235</v>
      </c>
      <c r="AV23" s="762"/>
      <c r="AW23" s="297">
        <f>L23*'Conversion Factors'!$J20</f>
        <v>0</v>
      </c>
      <c r="AX23" s="920" t="s">
        <v>1235</v>
      </c>
      <c r="AY23" s="919">
        <f>N23*'Conversion Factors'!$J20</f>
        <v>32.666386605053113</v>
      </c>
      <c r="AZ23" s="829" t="s">
        <v>1235</v>
      </c>
      <c r="BA23" s="919">
        <f>P23*'Conversion Factors'!$J20</f>
        <v>6.8559082998259626</v>
      </c>
      <c r="BB23" s="920" t="s">
        <v>1235</v>
      </c>
      <c r="BC23" s="297">
        <f>R23*'Conversion Factors'!$J20</f>
        <v>0</v>
      </c>
      <c r="BD23" s="920" t="s">
        <v>1235</v>
      </c>
      <c r="BE23" s="399">
        <f>IF(SUM(AW23,AY23,BA23,BC23)&gt;0,SUM(AW23,AY23,BA23,BC23),T23*'Conversion Factors'!$J20)</f>
        <v>39.522294904879075</v>
      </c>
      <c r="BF23" s="920" t="s">
        <v>1235</v>
      </c>
      <c r="BG23" s="400"/>
      <c r="BH23" s="919">
        <f>W23*'Conversion Factors'!$J20</f>
        <v>0</v>
      </c>
      <c r="BI23" s="317" t="s">
        <v>1235</v>
      </c>
      <c r="BJ23" s="919">
        <f>Y23*'Conversion Factors'!$J20</f>
        <v>355.27816119546304</v>
      </c>
      <c r="BK23" s="569" t="s">
        <v>1235</v>
      </c>
      <c r="BL23" s="300">
        <f>AA23*'Conversion Factors'!$J20</f>
        <v>229.47128368241016</v>
      </c>
      <c r="BM23" s="829" t="s">
        <v>1235</v>
      </c>
      <c r="BN23" s="767">
        <f>AC23*'Conversion Factors'!$J20</f>
        <v>0</v>
      </c>
      <c r="BO23" s="318" t="s">
        <v>1235</v>
      </c>
      <c r="BP23" s="773">
        <f>IF(SUM(BH23,BJ23,BL23,BN23)&gt;0,SUM(BH23,BJ23,BL23,BN23),AE23*'Conversion Factors'!$J20)</f>
        <v>584.7494448778732</v>
      </c>
      <c r="BQ23" s="921" t="s">
        <v>1235</v>
      </c>
      <c r="BR23" s="932"/>
      <c r="BS23" s="319">
        <f>AH23*'Conversion Factors'!$J20</f>
        <v>50.814379163415957</v>
      </c>
      <c r="BT23" s="299" t="s">
        <v>1235</v>
      </c>
      <c r="BU23" s="320">
        <f>AJ23*'Conversion Factors'!$J20</f>
        <v>50.007801716377614</v>
      </c>
      <c r="BV23" s="299" t="s">
        <v>1235</v>
      </c>
      <c r="BW23" s="320">
        <f>AL23*'Conversion Factors'!$J20</f>
        <v>6.0493308527876142</v>
      </c>
      <c r="BX23" s="921" t="s">
        <v>1235</v>
      </c>
      <c r="BY23" s="298"/>
      <c r="BZ23" s="298"/>
      <c r="CA23" s="320">
        <f>AP23*'Conversion Factors'!$J20</f>
        <v>0</v>
      </c>
      <c r="CB23" s="921" t="s">
        <v>1235</v>
      </c>
      <c r="CC23" s="848">
        <f>AR23*'Conversion Factors'!$J20</f>
        <v>0</v>
      </c>
      <c r="CD23" s="921" t="s">
        <v>1235</v>
      </c>
      <c r="CE23" s="931">
        <f>IF(SUM(BS23,BU23,BW23,CA23,CC23)&gt;0,SUM(BS23,BU23,BW23,CA23,CC23),AT23*'Conversion Factors'!$J20)</f>
        <v>106.87151173258118</v>
      </c>
      <c r="CF23" s="921" t="s">
        <v>1235</v>
      </c>
      <c r="GG23" s="433"/>
    </row>
    <row r="24" spans="1:189" ht="22.5" customHeight="1" thickBot="1">
      <c r="A24" s="291"/>
      <c r="B24" s="1614"/>
      <c r="C24" s="1615"/>
      <c r="D24" s="1616"/>
      <c r="E24" s="1621"/>
      <c r="F24" s="1623" t="str">
        <f>CONCATENATE('T I fibre sources'!H20)</f>
        <v>Wood residues</v>
      </c>
      <c r="G24" s="1624"/>
      <c r="H24" s="839" t="s">
        <v>1185</v>
      </c>
      <c r="I24" s="863">
        <f>SUM('T I fibre sources'!Q20)*'Conversion Factors'!H21-SUM('T III pwbf origins'!F24,'T III pwbf origins'!L24,'T III pwbf origins'!R24,'T III pwbf origins'!X24,'T III pwbf origins'!AD24,'T III pwbf origins'!AJ24,'T III pwbf origins'!AP24)</f>
        <v>2.2596499999999651</v>
      </c>
      <c r="J24" s="863">
        <f t="shared" si="1"/>
        <v>0</v>
      </c>
      <c r="K24" s="957"/>
      <c r="L24" s="309"/>
      <c r="M24" s="922" t="s">
        <v>1235</v>
      </c>
      <c r="N24" s="309"/>
      <c r="O24" s="922" t="s">
        <v>1235</v>
      </c>
      <c r="P24" s="309">
        <v>0</v>
      </c>
      <c r="Q24" s="922" t="s">
        <v>1235</v>
      </c>
      <c r="R24" s="309"/>
      <c r="S24" s="922" t="s">
        <v>1235</v>
      </c>
      <c r="T24" s="933">
        <f t="shared" si="2"/>
        <v>0</v>
      </c>
      <c r="U24" s="929" t="s">
        <v>1235</v>
      </c>
      <c r="V24" s="932"/>
      <c r="W24" s="309"/>
      <c r="X24" s="922" t="s">
        <v>1235</v>
      </c>
      <c r="Y24" s="309"/>
      <c r="Z24" s="922" t="s">
        <v>1235</v>
      </c>
      <c r="AA24" s="309"/>
      <c r="AB24" s="922" t="s">
        <v>1235</v>
      </c>
      <c r="AC24" s="309"/>
      <c r="AD24" s="922" t="s">
        <v>1235</v>
      </c>
      <c r="AE24" s="933">
        <f t="shared" si="3"/>
        <v>0</v>
      </c>
      <c r="AF24" s="929" t="s">
        <v>1235</v>
      </c>
      <c r="AG24" s="401"/>
      <c r="AH24" s="309"/>
      <c r="AI24" s="922" t="s">
        <v>1235</v>
      </c>
      <c r="AJ24" s="309"/>
      <c r="AK24" s="922" t="s">
        <v>1235</v>
      </c>
      <c r="AL24" s="309"/>
      <c r="AM24" s="922" t="s">
        <v>1235</v>
      </c>
      <c r="AN24" s="298"/>
      <c r="AO24" s="298"/>
      <c r="AP24" s="309"/>
      <c r="AQ24" s="922" t="s">
        <v>1235</v>
      </c>
      <c r="AR24" s="309"/>
      <c r="AS24" s="922" t="s">
        <v>1235</v>
      </c>
      <c r="AT24" s="933">
        <f>SUM(AH24)+SUM(AJ24)+SUM(AL24)+SUM(AP24)+SUM(AR24)</f>
        <v>0</v>
      </c>
      <c r="AU24" s="924" t="s">
        <v>1235</v>
      </c>
      <c r="AV24" s="760"/>
      <c r="AW24" s="323">
        <f>L24*'Conversion Factors'!$J21</f>
        <v>0</v>
      </c>
      <c r="AX24" s="924" t="s">
        <v>1235</v>
      </c>
      <c r="AY24" s="309">
        <f>N24*'Conversion Factors'!$J21</f>
        <v>0</v>
      </c>
      <c r="AZ24" s="924" t="s">
        <v>1235</v>
      </c>
      <c r="BA24" s="308">
        <f>P24*'Conversion Factors'!$J21</f>
        <v>0</v>
      </c>
      <c r="BB24" s="924" t="s">
        <v>1235</v>
      </c>
      <c r="BC24" s="323">
        <f>R24*'Conversion Factors'!$J21</f>
        <v>0</v>
      </c>
      <c r="BD24" s="924" t="s">
        <v>1235</v>
      </c>
      <c r="BE24" s="402">
        <f>IF(SUM(AW24,AY24,BA24,BC24)&gt;0,SUM(AW24,AY24,BA24,BC24),T24*'Conversion Factors'!$J21)</f>
        <v>0</v>
      </c>
      <c r="BF24" s="929" t="s">
        <v>1235</v>
      </c>
      <c r="BG24" s="932"/>
      <c r="BH24" s="304">
        <f>W24*'Conversion Factors'!$J21</f>
        <v>0</v>
      </c>
      <c r="BI24" s="924" t="s">
        <v>1235</v>
      </c>
      <c r="BJ24" s="308">
        <f>Y24*'Conversion Factors'!$J21</f>
        <v>0</v>
      </c>
      <c r="BK24" s="924" t="s">
        <v>1235</v>
      </c>
      <c r="BL24" s="304">
        <f>AA24*'Conversion Factors'!$J21</f>
        <v>0</v>
      </c>
      <c r="BM24" s="924" t="s">
        <v>1235</v>
      </c>
      <c r="BN24" s="296">
        <f>AC24*'Conversion Factors'!$J21</f>
        <v>0</v>
      </c>
      <c r="BO24" s="321" t="s">
        <v>1235</v>
      </c>
      <c r="BP24" s="403">
        <f>IF(SUM(BH24,BJ24,BL24,BN24)&gt;0,SUM(BH24,BJ24,BL24,BN24),AE24*'Conversion Factors'!$J21)</f>
        <v>0</v>
      </c>
      <c r="BQ24" s="929" t="s">
        <v>1235</v>
      </c>
      <c r="BR24" s="932"/>
      <c r="BS24" s="324">
        <f>AH24*'Conversion Factors'!$J21</f>
        <v>0</v>
      </c>
      <c r="BT24" s="322" t="s">
        <v>1235</v>
      </c>
      <c r="BU24" s="325">
        <f>AJ24*'Conversion Factors'!$J21</f>
        <v>0</v>
      </c>
      <c r="BV24" s="322" t="s">
        <v>1235</v>
      </c>
      <c r="BW24" s="325">
        <f>AL24*'Conversion Factors'!$J21</f>
        <v>0</v>
      </c>
      <c r="BX24" s="929" t="s">
        <v>1235</v>
      </c>
      <c r="BY24" s="298"/>
      <c r="BZ24" s="298"/>
      <c r="CA24" s="326">
        <f>AP24*'Conversion Factors'!$J21</f>
        <v>0</v>
      </c>
      <c r="CB24" s="923" t="s">
        <v>1235</v>
      </c>
      <c r="CC24" s="846">
        <f>AR24*'Conversion Factors'!$J21</f>
        <v>0</v>
      </c>
      <c r="CD24" s="923" t="s">
        <v>1235</v>
      </c>
      <c r="CE24" s="394">
        <f>IF(SUM(BS24,BU24,BW24,CA24,CC24)&gt;0,SUM(BS24,BU24,BW24,CA24,CC24),AT24*'Conversion Factors'!$J21)</f>
        <v>0</v>
      </c>
      <c r="CF24" s="929" t="s">
        <v>1235</v>
      </c>
    </row>
    <row r="25" spans="1:189" ht="22.5" customHeight="1" thickBot="1">
      <c r="A25" s="291"/>
      <c r="B25" s="1614"/>
      <c r="C25" s="1615"/>
      <c r="D25" s="1616"/>
      <c r="E25" s="1621"/>
      <c r="F25" s="1623" t="str">
        <f>CONCATENATE('T I fibre sources'!H21)</f>
        <v xml:space="preserve">Bark </v>
      </c>
      <c r="G25" s="1624"/>
      <c r="H25" s="839" t="s">
        <v>1185</v>
      </c>
      <c r="I25" s="863">
        <f>SUM('T I fibre sources'!Q21)*'Conversion Factors'!H22-SUM('T III pwbf origins'!F25,'T III pwbf origins'!L25,'T III pwbf origins'!R25,'T III pwbf origins'!X25,'T III pwbf origins'!AD25,'T III pwbf origins'!AJ25,'T III pwbf origins'!AP25)</f>
        <v>205.35447977940007</v>
      </c>
      <c r="J25" s="863">
        <f t="shared" si="1"/>
        <v>203.28799999999998</v>
      </c>
      <c r="K25" s="957"/>
      <c r="L25" s="309"/>
      <c r="M25" s="922" t="s">
        <v>1235</v>
      </c>
      <c r="N25" s="309"/>
      <c r="O25" s="922" t="s">
        <v>1235</v>
      </c>
      <c r="P25" s="309">
        <v>0</v>
      </c>
      <c r="Q25" s="922" t="s">
        <v>1235</v>
      </c>
      <c r="R25" s="309"/>
      <c r="S25" s="922" t="s">
        <v>1235</v>
      </c>
      <c r="T25" s="933">
        <f t="shared" si="2"/>
        <v>0</v>
      </c>
      <c r="U25" s="929" t="s">
        <v>1235</v>
      </c>
      <c r="V25" s="932"/>
      <c r="W25" s="309"/>
      <c r="X25" s="922" t="s">
        <v>1235</v>
      </c>
      <c r="Y25" s="309">
        <f>2070/2.5*0.42-148</f>
        <v>199.76</v>
      </c>
      <c r="Z25" s="922" t="s">
        <v>1235</v>
      </c>
      <c r="AA25" s="309">
        <v>0</v>
      </c>
      <c r="AB25" s="922" t="s">
        <v>1235</v>
      </c>
      <c r="AC25" s="309"/>
      <c r="AD25" s="922" t="s">
        <v>1235</v>
      </c>
      <c r="AE25" s="933">
        <f t="shared" si="3"/>
        <v>199.76</v>
      </c>
      <c r="AF25" s="929" t="s">
        <v>1235</v>
      </c>
      <c r="AG25" s="932"/>
      <c r="AH25" s="309">
        <v>0</v>
      </c>
      <c r="AI25" s="922" t="s">
        <v>1235</v>
      </c>
      <c r="AJ25" s="309">
        <f>21/2.5*0.42</f>
        <v>3.528</v>
      </c>
      <c r="AK25" s="922" t="s">
        <v>1235</v>
      </c>
      <c r="AL25" s="309"/>
      <c r="AM25" s="922" t="s">
        <v>1235</v>
      </c>
      <c r="AN25" s="298"/>
      <c r="AO25" s="298"/>
      <c r="AP25" s="309"/>
      <c r="AQ25" s="922" t="s">
        <v>1235</v>
      </c>
      <c r="AR25" s="309"/>
      <c r="AS25" s="922" t="s">
        <v>1235</v>
      </c>
      <c r="AT25" s="933">
        <f>SUM(AH25)+SUM(AJ25)+SUM(AL25)+SUM(AP25)+SUM(AR25)</f>
        <v>3.528</v>
      </c>
      <c r="AU25" s="924" t="s">
        <v>1235</v>
      </c>
      <c r="AV25" s="760"/>
      <c r="AW25" s="753">
        <f>L25*'Conversion Factors'!$J22</f>
        <v>0</v>
      </c>
      <c r="AX25" s="924" t="s">
        <v>1235</v>
      </c>
      <c r="AY25" s="309">
        <f>N25*'Conversion Factors'!$J22</f>
        <v>0</v>
      </c>
      <c r="AZ25" s="924" t="s">
        <v>1235</v>
      </c>
      <c r="BA25" s="307">
        <f>P25*'Conversion Factors'!$J22</f>
        <v>0</v>
      </c>
      <c r="BB25" s="924" t="s">
        <v>1235</v>
      </c>
      <c r="BC25" s="753">
        <f>R25*'Conversion Factors'!$J22</f>
        <v>0</v>
      </c>
      <c r="BD25" s="924" t="s">
        <v>1235</v>
      </c>
      <c r="BE25" s="402">
        <f>IF(SUM(AW25,AY25,BA25,BC25)&gt;0,SUM(AW25,AY25,BA25,BC25),T25*'Conversion Factors'!$J22)</f>
        <v>0</v>
      </c>
      <c r="BF25" s="929" t="s">
        <v>1235</v>
      </c>
      <c r="BG25" s="932"/>
      <c r="BH25" s="304">
        <f>W25*'Conversion Factors'!$J22</f>
        <v>0</v>
      </c>
      <c r="BI25" s="830" t="s">
        <v>1235</v>
      </c>
      <c r="BJ25" s="304">
        <f>Y25*'Conversion Factors'!$J22</f>
        <v>425.9354518874286</v>
      </c>
      <c r="BK25" s="306" t="s">
        <v>1235</v>
      </c>
      <c r="BL25" s="304">
        <f>AA25*'Conversion Factors'!$J22</f>
        <v>0</v>
      </c>
      <c r="BM25" s="922" t="s">
        <v>1235</v>
      </c>
      <c r="BN25" s="296">
        <f>AC25*'Conversion Factors'!$J22</f>
        <v>0</v>
      </c>
      <c r="BO25" s="828" t="s">
        <v>1235</v>
      </c>
      <c r="BP25" s="405">
        <f>IF(SUM(BH25,BJ25,BL25,BN25)&gt;0,SUM(BH25,BJ25,BL25,BN25),AE25*'Conversion Factors'!$J22)</f>
        <v>425.9354518874286</v>
      </c>
      <c r="BQ25" s="929" t="s">
        <v>1235</v>
      </c>
      <c r="BR25" s="932"/>
      <c r="BS25" s="324">
        <f>AH25*'Conversion Factors'!$J22</f>
        <v>0</v>
      </c>
      <c r="BT25" s="322" t="s">
        <v>1235</v>
      </c>
      <c r="BU25" s="325">
        <f>AJ25*'Conversion Factors'!$J22</f>
        <v>7.5225284053806973</v>
      </c>
      <c r="BV25" s="322" t="s">
        <v>1235</v>
      </c>
      <c r="BW25" s="325">
        <f>AL25*'Conversion Factors'!$J22</f>
        <v>0</v>
      </c>
      <c r="BX25" s="327" t="s">
        <v>1235</v>
      </c>
      <c r="BY25" s="298"/>
      <c r="BZ25" s="298"/>
      <c r="CA25" s="326">
        <f>AP25*'Conversion Factors'!$J22</f>
        <v>0</v>
      </c>
      <c r="CB25" s="923" t="s">
        <v>1235</v>
      </c>
      <c r="CC25" s="846">
        <f>AR25*'Conversion Factors'!$J22</f>
        <v>0</v>
      </c>
      <c r="CD25" s="923" t="s">
        <v>1235</v>
      </c>
      <c r="CE25" s="394">
        <f>IF(SUM(BS25,BU25,BW25,CA25,CC25)&gt;0,SUM(BS25,BU25,BW25,CA25,CC25),AT25*'Conversion Factors'!$J22)</f>
        <v>7.5225284053806973</v>
      </c>
      <c r="CF25" s="929" t="s">
        <v>1235</v>
      </c>
    </row>
    <row r="26" spans="1:189" ht="22.5" customHeight="1" thickBot="1">
      <c r="A26" s="291"/>
      <c r="B26" s="1614"/>
      <c r="C26" s="1615"/>
      <c r="D26" s="1616"/>
      <c r="E26" s="1622"/>
      <c r="F26" s="1625" t="str">
        <f>CONCATENATE('T III pwbf origins'!C26)</f>
        <v>Unspecified solid co-products</v>
      </c>
      <c r="G26" s="1626"/>
      <c r="H26" s="839" t="s">
        <v>1185</v>
      </c>
      <c r="I26" s="863">
        <f>-SUM('T III pwbf origins'!F26,'T III pwbf origins'!L26,'T III pwbf origins'!R26,'T III pwbf origins'!X26,'T III pwbf origins'!AD26,'T III pwbf origins'!AJ26,'T III pwbf origins'!AP26)</f>
        <v>0</v>
      </c>
      <c r="J26" s="863">
        <f t="shared" si="1"/>
        <v>0</v>
      </c>
      <c r="K26" s="957"/>
      <c r="L26" s="309"/>
      <c r="M26" s="922" t="s">
        <v>1235</v>
      </c>
      <c r="N26" s="309"/>
      <c r="O26" s="922" t="s">
        <v>1235</v>
      </c>
      <c r="P26" s="309">
        <v>0</v>
      </c>
      <c r="Q26" s="922" t="s">
        <v>1235</v>
      </c>
      <c r="R26" s="309"/>
      <c r="S26" s="922" t="s">
        <v>1235</v>
      </c>
      <c r="T26" s="933">
        <f t="shared" si="2"/>
        <v>0</v>
      </c>
      <c r="U26" s="929" t="s">
        <v>1235</v>
      </c>
      <c r="V26" s="932"/>
      <c r="W26" s="309"/>
      <c r="X26" s="922" t="s">
        <v>1235</v>
      </c>
      <c r="Y26" s="309"/>
      <c r="Z26" s="922" t="s">
        <v>1235</v>
      </c>
      <c r="AA26" s="309"/>
      <c r="AB26" s="922" t="s">
        <v>1235</v>
      </c>
      <c r="AC26" s="309"/>
      <c r="AD26" s="922" t="s">
        <v>1235</v>
      </c>
      <c r="AE26" s="933">
        <f t="shared" si="3"/>
        <v>0</v>
      </c>
      <c r="AF26" s="929" t="s">
        <v>1235</v>
      </c>
      <c r="AG26" s="932"/>
      <c r="AH26" s="309"/>
      <c r="AI26" s="922" t="s">
        <v>1235</v>
      </c>
      <c r="AJ26" s="309"/>
      <c r="AK26" s="922" t="s">
        <v>1235</v>
      </c>
      <c r="AL26" s="309"/>
      <c r="AM26" s="922" t="s">
        <v>1235</v>
      </c>
      <c r="AN26" s="298"/>
      <c r="AO26" s="298"/>
      <c r="AP26" s="309"/>
      <c r="AQ26" s="922" t="s">
        <v>1235</v>
      </c>
      <c r="AR26" s="309"/>
      <c r="AS26" s="922" t="s">
        <v>1235</v>
      </c>
      <c r="AT26" s="933">
        <f>SUM(AH26)+SUM(AJ26)+SUM(AL26)+SUM(AP26)+SUM(AR26)</f>
        <v>0</v>
      </c>
      <c r="AU26" s="924" t="s">
        <v>1235</v>
      </c>
      <c r="AV26" s="760"/>
      <c r="AW26" s="753">
        <f>L26*'Conversion Factors'!$J23</f>
        <v>0</v>
      </c>
      <c r="AX26" s="926" t="s">
        <v>1235</v>
      </c>
      <c r="AY26" s="309">
        <f>N26*'Conversion Factors'!$J23</f>
        <v>0</v>
      </c>
      <c r="AZ26" s="924" t="s">
        <v>1235</v>
      </c>
      <c r="BA26" s="307">
        <f>P26*'Conversion Factors'!$J23</f>
        <v>0</v>
      </c>
      <c r="BB26" s="926" t="s">
        <v>1235</v>
      </c>
      <c r="BC26" s="753">
        <f>R26*'Conversion Factors'!$J23</f>
        <v>0</v>
      </c>
      <c r="BD26" s="926" t="s">
        <v>1235</v>
      </c>
      <c r="BE26" s="402">
        <f>IF(SUM(AW26,AY26,BA26,BC26)&gt;0,SUM(AW26,AY26,BA26,BC26),T26*'Conversion Factors'!$J23)</f>
        <v>0</v>
      </c>
      <c r="BF26" s="929" t="s">
        <v>1235</v>
      </c>
      <c r="BG26" s="932"/>
      <c r="BH26" s="304">
        <f>W26*'Conversion Factors'!$J23</f>
        <v>0</v>
      </c>
      <c r="BI26" s="830" t="s">
        <v>1235</v>
      </c>
      <c r="BJ26" s="308">
        <f>Y26*'Conversion Factors'!$J23</f>
        <v>0</v>
      </c>
      <c r="BK26" s="306" t="s">
        <v>1235</v>
      </c>
      <c r="BL26" s="309">
        <f>AA26*'Conversion Factors'!$J23</f>
        <v>0</v>
      </c>
      <c r="BM26" s="922" t="s">
        <v>1235</v>
      </c>
      <c r="BN26" s="335">
        <f>AC26*'Conversion Factors'!$J23</f>
        <v>0</v>
      </c>
      <c r="BO26" s="828" t="s">
        <v>1235</v>
      </c>
      <c r="BP26" s="405">
        <f>IF(SUM(BH26,BJ26,BL26,BN26)&gt;0,SUM(BH26,BJ26,BL26,BN26),AE26*'Conversion Factors'!$J23)</f>
        <v>0</v>
      </c>
      <c r="BQ26" s="830" t="s">
        <v>1235</v>
      </c>
      <c r="BR26" s="932"/>
      <c r="BS26" s="328">
        <f>AH26*'Conversion Factors'!$J23</f>
        <v>0</v>
      </c>
      <c r="BT26" s="923" t="s">
        <v>1235</v>
      </c>
      <c r="BU26" s="326">
        <f>AJ26*'Conversion Factors'!$J23</f>
        <v>0</v>
      </c>
      <c r="BV26" s="923" t="s">
        <v>1235</v>
      </c>
      <c r="BW26" s="326">
        <f>AL26*'Conversion Factors'!$J23</f>
        <v>0</v>
      </c>
      <c r="BX26" s="924" t="s">
        <v>1235</v>
      </c>
      <c r="BY26" s="329"/>
      <c r="BZ26" s="330"/>
      <c r="CA26" s="326">
        <f>AP26*'Conversion Factors'!$J23</f>
        <v>0</v>
      </c>
      <c r="CB26" s="923" t="s">
        <v>1235</v>
      </c>
      <c r="CC26" s="846">
        <f>AR26*'Conversion Factors'!$J23</f>
        <v>0</v>
      </c>
      <c r="CD26" s="310" t="s">
        <v>1235</v>
      </c>
      <c r="CE26" s="394">
        <f>IF(SUM(BS26,BU26,BW26,CA26,CC26)&gt;0,SUM(BS26,BU26,BW26,CA26,CC26),AT26*'Conversion Factors'!$J23)</f>
        <v>0</v>
      </c>
      <c r="CF26" s="929" t="s">
        <v>1235</v>
      </c>
    </row>
    <row r="27" spans="1:189" ht="22.5" customHeight="1" thickBot="1">
      <c r="A27" s="291"/>
      <c r="B27" s="1614"/>
      <c r="C27" s="1615"/>
      <c r="D27" s="1616"/>
      <c r="E27" s="1627" t="str">
        <f>CONCATENATE('T I fibre sources'!G22)</f>
        <v>Liquid
co-products
(C &amp; NC)</v>
      </c>
      <c r="F27" s="1623" t="str">
        <f>CONCATENATE('T I fibre sources'!H22)</f>
        <v>Black liquor (without crude tall oil)</v>
      </c>
      <c r="G27" s="1624"/>
      <c r="H27" s="839" t="s">
        <v>1185</v>
      </c>
      <c r="I27" s="863">
        <f>SUM('T I fibre sources'!Q22)*'Conversion Factors'!H24</f>
        <v>0</v>
      </c>
      <c r="J27" s="863">
        <f t="shared" si="1"/>
        <v>0</v>
      </c>
      <c r="K27" s="957"/>
      <c r="L27" s="309"/>
      <c r="M27" s="922" t="s">
        <v>1235</v>
      </c>
      <c r="N27" s="309"/>
      <c r="O27" s="922" t="s">
        <v>1235</v>
      </c>
      <c r="P27" s="309">
        <v>0</v>
      </c>
      <c r="Q27" s="922" t="s">
        <v>1235</v>
      </c>
      <c r="R27" s="309"/>
      <c r="S27" s="922" t="s">
        <v>1235</v>
      </c>
      <c r="T27" s="933">
        <f t="shared" si="2"/>
        <v>0</v>
      </c>
      <c r="U27" s="929" t="s">
        <v>1235</v>
      </c>
      <c r="V27" s="932"/>
      <c r="W27" s="309"/>
      <c r="X27" s="922" t="s">
        <v>1235</v>
      </c>
      <c r="Y27" s="309"/>
      <c r="Z27" s="922" t="s">
        <v>1235</v>
      </c>
      <c r="AA27" s="309"/>
      <c r="AB27" s="922" t="s">
        <v>1235</v>
      </c>
      <c r="AC27" s="309"/>
      <c r="AD27" s="922" t="s">
        <v>1235</v>
      </c>
      <c r="AE27" s="933">
        <f t="shared" si="3"/>
        <v>0</v>
      </c>
      <c r="AF27" s="929" t="s">
        <v>1235</v>
      </c>
      <c r="AG27" s="932"/>
      <c r="AH27" s="309"/>
      <c r="AI27" s="922" t="s">
        <v>1235</v>
      </c>
      <c r="AJ27" s="309"/>
      <c r="AK27" s="922" t="s">
        <v>1235</v>
      </c>
      <c r="AL27" s="309"/>
      <c r="AM27" s="922" t="s">
        <v>1235</v>
      </c>
      <c r="AN27" s="329"/>
      <c r="AO27" s="298"/>
      <c r="AP27" s="309"/>
      <c r="AQ27" s="922" t="s">
        <v>1235</v>
      </c>
      <c r="AR27" s="309"/>
      <c r="AS27" s="922" t="s">
        <v>1235</v>
      </c>
      <c r="AT27" s="933">
        <f>SUM(AH27)+SUM(AJ27)+SUM(AL27)+SUM(AP27)+SUM(AR27)</f>
        <v>0</v>
      </c>
      <c r="AU27" s="924" t="s">
        <v>1235</v>
      </c>
      <c r="AV27" s="760"/>
      <c r="AW27" s="753">
        <f>L27*'Conversion Factors'!$J24</f>
        <v>0</v>
      </c>
      <c r="AX27" s="924" t="s">
        <v>1235</v>
      </c>
      <c r="AY27" s="308">
        <f>N27*'Conversion Factors'!$J24</f>
        <v>0</v>
      </c>
      <c r="AZ27" s="922" t="s">
        <v>1235</v>
      </c>
      <c r="BA27" s="307">
        <f>P27*'Conversion Factors'!$J24</f>
        <v>0</v>
      </c>
      <c r="BB27" s="924" t="s">
        <v>1235</v>
      </c>
      <c r="BC27" s="753">
        <f>R27*'Conversion Factors'!$J24</f>
        <v>0</v>
      </c>
      <c r="BD27" s="321" t="s">
        <v>1235</v>
      </c>
      <c r="BE27" s="402">
        <f>IF(SUM(AW27,AY27,BA27,BC27)&gt;0,SUM(AW27,AY27,BA27,BC27),T27*'Conversion Factors'!$J24)</f>
        <v>0</v>
      </c>
      <c r="BF27" s="923" t="s">
        <v>1235</v>
      </c>
      <c r="BG27" s="401"/>
      <c r="BH27" s="304">
        <f>W27*'Conversion Factors'!$J24</f>
        <v>0</v>
      </c>
      <c r="BI27" s="830" t="s">
        <v>1235</v>
      </c>
      <c r="BJ27" s="307">
        <f>Y27*'Conversion Factors'!$J24</f>
        <v>0</v>
      </c>
      <c r="BK27" s="306" t="s">
        <v>1235</v>
      </c>
      <c r="BL27" s="309">
        <f>AA27*'Conversion Factors'!$J24</f>
        <v>0</v>
      </c>
      <c r="BM27" s="922" t="s">
        <v>1235</v>
      </c>
      <c r="BN27" s="335">
        <f>AC27*'Conversion Factors'!$J24</f>
        <v>0</v>
      </c>
      <c r="BO27" s="828" t="s">
        <v>1235</v>
      </c>
      <c r="BP27" s="436">
        <f>IF(SUM(BH27,BJ27,BL27,BN27)&gt;0,SUM(BH27,BJ27,BL27,BN27),AE27*'Conversion Factors'!$J24)</f>
        <v>0</v>
      </c>
      <c r="BQ27" s="929" t="s">
        <v>1235</v>
      </c>
      <c r="BR27" s="401"/>
      <c r="BS27" s="324">
        <f>AH27*'Conversion Factors'!$J24</f>
        <v>0</v>
      </c>
      <c r="BT27" s="322" t="s">
        <v>1235</v>
      </c>
      <c r="BU27" s="325">
        <f>AJ27*'Conversion Factors'!$J24</f>
        <v>0</v>
      </c>
      <c r="BV27" s="322" t="s">
        <v>1235</v>
      </c>
      <c r="BW27" s="325">
        <f>AL27*'Conversion Factors'!$J24</f>
        <v>0</v>
      </c>
      <c r="BX27" s="929" t="s">
        <v>1235</v>
      </c>
      <c r="BY27" s="298"/>
      <c r="BZ27" s="298"/>
      <c r="CA27" s="326">
        <f>AP27*'Conversion Factors'!$J24</f>
        <v>0</v>
      </c>
      <c r="CB27" s="327" t="s">
        <v>1235</v>
      </c>
      <c r="CC27" s="846">
        <f>AR27*'Conversion Factors'!$J24</f>
        <v>0</v>
      </c>
      <c r="CD27" s="331" t="s">
        <v>1235</v>
      </c>
      <c r="CE27" s="404">
        <f>IF(SUM(BS27,BU27,BW27,CA27,CC27)&gt;0,SUM(BS27,BU27,BW27,CA27,CC27),AT27*'Conversion Factors'!$J24)</f>
        <v>0</v>
      </c>
      <c r="CF27" s="929" t="s">
        <v>1235</v>
      </c>
    </row>
    <row r="28" spans="1:189" ht="22.5" customHeight="1" thickBot="1">
      <c r="A28" s="291"/>
      <c r="B28" s="1614"/>
      <c r="C28" s="1615"/>
      <c r="D28" s="1616"/>
      <c r="E28" s="1628"/>
      <c r="F28" s="1623" t="str">
        <f>CONCATENATE('T I fibre sources'!H23)</f>
        <v>Crude tall oil</v>
      </c>
      <c r="G28" s="1624"/>
      <c r="H28" s="839" t="s">
        <v>1262</v>
      </c>
      <c r="I28" s="863">
        <f>SUM('T I fibre sources'!Q23)*'Conversion Factors'!H25</f>
        <v>0</v>
      </c>
      <c r="J28" s="863">
        <f t="shared" si="1"/>
        <v>0</v>
      </c>
      <c r="K28" s="957"/>
      <c r="L28" s="309"/>
      <c r="M28" s="922" t="s">
        <v>1235</v>
      </c>
      <c r="N28" s="309"/>
      <c r="O28" s="922" t="s">
        <v>1235</v>
      </c>
      <c r="P28" s="309">
        <v>0</v>
      </c>
      <c r="Q28" s="922" t="s">
        <v>1235</v>
      </c>
      <c r="R28" s="309"/>
      <c r="S28" s="922" t="s">
        <v>1235</v>
      </c>
      <c r="T28" s="933">
        <f t="shared" si="2"/>
        <v>0</v>
      </c>
      <c r="U28" s="929" t="s">
        <v>1235</v>
      </c>
      <c r="V28" s="932"/>
      <c r="W28" s="309"/>
      <c r="X28" s="922" t="s">
        <v>1235</v>
      </c>
      <c r="Y28" s="309"/>
      <c r="Z28" s="922" t="s">
        <v>1235</v>
      </c>
      <c r="AA28" s="309"/>
      <c r="AB28" s="922" t="s">
        <v>1235</v>
      </c>
      <c r="AC28" s="309"/>
      <c r="AD28" s="922" t="s">
        <v>1235</v>
      </c>
      <c r="AE28" s="933">
        <f t="shared" si="3"/>
        <v>0</v>
      </c>
      <c r="AF28" s="929" t="s">
        <v>1235</v>
      </c>
      <c r="AG28" s="932"/>
      <c r="AH28" s="309"/>
      <c r="AI28" s="922" t="s">
        <v>1235</v>
      </c>
      <c r="AJ28" s="309"/>
      <c r="AK28" s="922" t="s">
        <v>1235</v>
      </c>
      <c r="AL28" s="309"/>
      <c r="AM28" s="922" t="s">
        <v>1235</v>
      </c>
      <c r="AN28" s="919"/>
      <c r="AO28" s="920" t="s">
        <v>1235</v>
      </c>
      <c r="AP28" s="309"/>
      <c r="AQ28" s="922" t="s">
        <v>1235</v>
      </c>
      <c r="AR28" s="309"/>
      <c r="AS28" s="922" t="s">
        <v>1235</v>
      </c>
      <c r="AT28" s="933">
        <f>SUM(AH28)+SUM(AJ28)+SUM(AL28)+SUM(AP28)+SUM(AR28)+SUM(AN28)</f>
        <v>0</v>
      </c>
      <c r="AU28" s="924" t="s">
        <v>1235</v>
      </c>
      <c r="AV28" s="760"/>
      <c r="AW28" s="753">
        <f>L28*'Conversion Factors'!$J25</f>
        <v>0</v>
      </c>
      <c r="AX28" s="924" t="s">
        <v>1235</v>
      </c>
      <c r="AY28" s="304">
        <f>N28*'Conversion Factors'!$J25</f>
        <v>0</v>
      </c>
      <c r="AZ28" s="924" t="s">
        <v>1235</v>
      </c>
      <c r="BA28" s="307">
        <f>P28*'Conversion Factors'!$J25</f>
        <v>0</v>
      </c>
      <c r="BB28" s="924" t="s">
        <v>1235</v>
      </c>
      <c r="BC28" s="753">
        <f>R28*'Conversion Factors'!$J25</f>
        <v>0</v>
      </c>
      <c r="BD28" s="924" t="s">
        <v>1235</v>
      </c>
      <c r="BE28" s="402">
        <f>IF(SUM(AW28,AY28,BA28,BC28)&gt;0,SUM(AW28,AY28,BA28,BC28),T28*'Conversion Factors'!$J25)</f>
        <v>0</v>
      </c>
      <c r="BF28" s="929" t="s">
        <v>1235</v>
      </c>
      <c r="BG28" s="932"/>
      <c r="BH28" s="304">
        <f>W28*'Conversion Factors'!$J25</f>
        <v>0</v>
      </c>
      <c r="BI28" s="830" t="s">
        <v>1235</v>
      </c>
      <c r="BJ28" s="307">
        <f>Y28*'Conversion Factors'!$J25</f>
        <v>0</v>
      </c>
      <c r="BK28" s="306" t="s">
        <v>1235</v>
      </c>
      <c r="BL28" s="309">
        <f>AA28*'Conversion Factors'!$J25</f>
        <v>0</v>
      </c>
      <c r="BM28" s="922" t="s">
        <v>1235</v>
      </c>
      <c r="BN28" s="335">
        <f>AC28*'Conversion Factors'!$J25</f>
        <v>0</v>
      </c>
      <c r="BO28" s="828" t="s">
        <v>1235</v>
      </c>
      <c r="BP28" s="405">
        <f>IF(SUM(BH28,BJ28,BL28,BN28)&gt;0,SUM(BH28,BJ28,BL28,BN28),AE28*'Conversion Factors'!$J25)</f>
        <v>0</v>
      </c>
      <c r="BQ28" s="929" t="s">
        <v>1235</v>
      </c>
      <c r="BR28" s="932"/>
      <c r="BS28" s="324">
        <f>AH28*'Conversion Factors'!$J25</f>
        <v>0</v>
      </c>
      <c r="BT28" s="322" t="s">
        <v>1235</v>
      </c>
      <c r="BU28" s="325">
        <f>AJ28*'Conversion Factors'!$J25</f>
        <v>0</v>
      </c>
      <c r="BV28" s="322" t="s">
        <v>1235</v>
      </c>
      <c r="BW28" s="325">
        <f>AL28*'Conversion Factors'!$J25</f>
        <v>0</v>
      </c>
      <c r="BX28" s="929" t="s">
        <v>1235</v>
      </c>
      <c r="BY28" s="320">
        <f>AN28*'Conversion Factors'!$J25</f>
        <v>0</v>
      </c>
      <c r="BZ28" s="920" t="s">
        <v>1235</v>
      </c>
      <c r="CA28" s="325">
        <f>AP28*'Conversion Factors'!$J25</f>
        <v>0</v>
      </c>
      <c r="CB28" s="929" t="s">
        <v>1235</v>
      </c>
      <c r="CC28" s="847">
        <f>AR28*'Conversion Factors'!$J25</f>
        <v>0</v>
      </c>
      <c r="CD28" s="831" t="s">
        <v>1235</v>
      </c>
      <c r="CE28" s="933">
        <f>IF(SUM(BS28,BU28,BW28,BY28,CA28,CC28)&gt;0,SUM(BS28,BU28,BW28,BY28,CA28,CC28),AT28*'Conversion Factors'!$J25)</f>
        <v>0</v>
      </c>
      <c r="CF28" s="929" t="s">
        <v>1235</v>
      </c>
    </row>
    <row r="29" spans="1:189" ht="22.5" customHeight="1" thickBot="1">
      <c r="A29" s="291"/>
      <c r="B29" s="1617"/>
      <c r="C29" s="1618"/>
      <c r="D29" s="1619"/>
      <c r="E29" s="1629"/>
      <c r="F29" s="1625" t="str">
        <f>CONCATENATE('T III pwbf origins'!C29)</f>
        <v>Unspecified liquid co-products</v>
      </c>
      <c r="G29" s="1626"/>
      <c r="H29" s="839" t="s">
        <v>1185</v>
      </c>
      <c r="I29" s="863">
        <f>-SUM('T III pwbf origins'!F29,'T III pwbf origins'!L29,'T III pwbf origins'!R29,'T III pwbf origins'!X29,'T III pwbf origins'!AD29,'T III pwbf origins'!AJ29,'T III pwbf origins'!AP29)</f>
        <v>0</v>
      </c>
      <c r="J29" s="1121">
        <f t="shared" si="1"/>
        <v>0</v>
      </c>
      <c r="K29" s="957"/>
      <c r="L29" s="886"/>
      <c r="M29" s="898" t="s">
        <v>1235</v>
      </c>
      <c r="N29" s="886"/>
      <c r="O29" s="898" t="s">
        <v>1235</v>
      </c>
      <c r="P29" s="886">
        <v>0</v>
      </c>
      <c r="Q29" s="898" t="s">
        <v>1235</v>
      </c>
      <c r="R29" s="886"/>
      <c r="S29" s="898" t="s">
        <v>1235</v>
      </c>
      <c r="T29" s="934">
        <f t="shared" si="2"/>
        <v>0</v>
      </c>
      <c r="U29" s="928" t="s">
        <v>1235</v>
      </c>
      <c r="V29" s="932"/>
      <c r="W29" s="886"/>
      <c r="X29" s="898" t="s">
        <v>1235</v>
      </c>
      <c r="Y29" s="886"/>
      <c r="Z29" s="898" t="s">
        <v>1235</v>
      </c>
      <c r="AA29" s="886"/>
      <c r="AB29" s="898" t="s">
        <v>1235</v>
      </c>
      <c r="AC29" s="886"/>
      <c r="AD29" s="898" t="s">
        <v>1235</v>
      </c>
      <c r="AE29" s="934">
        <f t="shared" si="3"/>
        <v>0</v>
      </c>
      <c r="AF29" s="928" t="s">
        <v>1235</v>
      </c>
      <c r="AG29" s="932"/>
      <c r="AH29" s="886"/>
      <c r="AI29" s="898" t="s">
        <v>1235</v>
      </c>
      <c r="AJ29" s="886"/>
      <c r="AK29" s="898" t="s">
        <v>1235</v>
      </c>
      <c r="AL29" s="886"/>
      <c r="AM29" s="898" t="s">
        <v>1235</v>
      </c>
      <c r="AN29" s="886"/>
      <c r="AO29" s="898" t="s">
        <v>1235</v>
      </c>
      <c r="AP29" s="886"/>
      <c r="AQ29" s="898" t="s">
        <v>1235</v>
      </c>
      <c r="AR29" s="886"/>
      <c r="AS29" s="898" t="s">
        <v>1235</v>
      </c>
      <c r="AT29" s="934">
        <f>SUM(AH29)+SUM(AJ29)+SUM(AL29)+SUM(AP29)+SUM(AR29)+SUM(AN29)</f>
        <v>0</v>
      </c>
      <c r="AU29" s="927" t="s">
        <v>1235</v>
      </c>
      <c r="AV29" s="760"/>
      <c r="AW29" s="314">
        <f>L29*'Conversion Factors'!$J26</f>
        <v>0</v>
      </c>
      <c r="AX29" s="927" t="s">
        <v>1235</v>
      </c>
      <c r="AY29" s="313">
        <f>N29*'Conversion Factors'!$J26</f>
        <v>0</v>
      </c>
      <c r="AZ29" s="927" t="s">
        <v>1235</v>
      </c>
      <c r="BA29" s="313">
        <f>P29*'Conversion Factors'!$J26</f>
        <v>0</v>
      </c>
      <c r="BB29" s="927" t="s">
        <v>1235</v>
      </c>
      <c r="BC29" s="314">
        <f>R29*'Conversion Factors'!$J26</f>
        <v>0</v>
      </c>
      <c r="BD29" s="927" t="s">
        <v>1235</v>
      </c>
      <c r="BE29" s="406">
        <f>IF(SUM(AW29,AY29,BA29,BC29)&gt;0,SUM(AW29,AY29,BA29,BC29),T29*'Conversion Factors'!$J26)</f>
        <v>0</v>
      </c>
      <c r="BF29" s="928" t="s">
        <v>1235</v>
      </c>
      <c r="BG29" s="932"/>
      <c r="BH29" s="313">
        <f>W29*'Conversion Factors'!$J26</f>
        <v>0</v>
      </c>
      <c r="BI29" s="928" t="s">
        <v>1235</v>
      </c>
      <c r="BJ29" s="313">
        <f>Y29*'Conversion Factors'!$J26</f>
        <v>0</v>
      </c>
      <c r="BK29" s="1119" t="s">
        <v>1235</v>
      </c>
      <c r="BL29" s="886">
        <f>AA29*'Conversion Factors'!$J26</f>
        <v>0</v>
      </c>
      <c r="BM29" s="898" t="s">
        <v>1235</v>
      </c>
      <c r="BN29" s="1117">
        <f>AC29*'Conversion Factors'!$J26</f>
        <v>0</v>
      </c>
      <c r="BO29" s="1122" t="s">
        <v>1235</v>
      </c>
      <c r="BP29" s="1123">
        <f>IF(SUM(BH29,BJ29,BL29,BN29)&gt;0,SUM(BH29,BJ29,BL29,BN29),AE29*'Conversion Factors'!$J26)</f>
        <v>0</v>
      </c>
      <c r="BQ29" s="928" t="s">
        <v>1235</v>
      </c>
      <c r="BR29" s="932"/>
      <c r="BS29" s="1124">
        <f>AH29*'Conversion Factors'!$J26</f>
        <v>0</v>
      </c>
      <c r="BT29" s="1119" t="s">
        <v>1235</v>
      </c>
      <c r="BU29" s="1125">
        <f>AJ29*'Conversion Factors'!$J26</f>
        <v>0</v>
      </c>
      <c r="BV29" s="1119" t="s">
        <v>1235</v>
      </c>
      <c r="BW29" s="1125">
        <f>AL29*'Conversion Factors'!$J26</f>
        <v>0</v>
      </c>
      <c r="BX29" s="1119" t="s">
        <v>1235</v>
      </c>
      <c r="BY29" s="1125">
        <f>AN29*'Conversion Factors'!$J26</f>
        <v>0</v>
      </c>
      <c r="BZ29" s="1119" t="s">
        <v>1235</v>
      </c>
      <c r="CA29" s="332">
        <f>AP29*'Conversion Factors'!$J26</f>
        <v>0</v>
      </c>
      <c r="CB29" s="928" t="s">
        <v>1235</v>
      </c>
      <c r="CC29" s="849">
        <f>AR29*'Conversion Factors'!$J26</f>
        <v>0</v>
      </c>
      <c r="CD29" s="333" t="s">
        <v>1235</v>
      </c>
      <c r="CE29" s="934">
        <f>IF(SUM(BS29,BU29,BW29,BY29,CA29,CC29)&gt;0,SUM(BS29,BU29,BW29,BY29,CA29,CC29),AT29*'Conversion Factors'!$J26)</f>
        <v>0</v>
      </c>
      <c r="CF29" s="928" t="s">
        <v>1235</v>
      </c>
    </row>
    <row r="30" spans="1:189" ht="4.5" customHeight="1" thickBot="1">
      <c r="A30" s="291"/>
      <c r="B30" s="774"/>
      <c r="C30" s="293"/>
      <c r="D30" s="293"/>
      <c r="E30" s="293"/>
      <c r="F30" s="775"/>
      <c r="G30" s="776"/>
      <c r="H30" s="777"/>
      <c r="I30" s="957"/>
      <c r="J30" s="957"/>
      <c r="K30" s="957"/>
      <c r="L30" s="334"/>
      <c r="M30" s="930"/>
      <c r="N30" s="334"/>
      <c r="O30" s="930"/>
      <c r="P30" s="334"/>
      <c r="Q30" s="930"/>
      <c r="R30" s="334"/>
      <c r="S30" s="930"/>
      <c r="T30" s="932"/>
      <c r="U30" s="930"/>
      <c r="V30" s="932"/>
      <c r="W30" s="334"/>
      <c r="X30" s="930"/>
      <c r="Y30" s="334"/>
      <c r="Z30" s="930"/>
      <c r="AA30" s="334"/>
      <c r="AB30" s="930"/>
      <c r="AC30" s="334"/>
      <c r="AD30" s="930"/>
      <c r="AE30" s="932"/>
      <c r="AF30" s="930"/>
      <c r="AG30" s="932"/>
      <c r="AH30" s="334"/>
      <c r="AI30" s="930"/>
      <c r="AJ30" s="334"/>
      <c r="AK30" s="930"/>
      <c r="AL30" s="334"/>
      <c r="AM30" s="930"/>
      <c r="AN30" s="298"/>
      <c r="AO30" s="298"/>
      <c r="AP30" s="334"/>
      <c r="AQ30" s="930"/>
      <c r="AR30" s="334"/>
      <c r="AS30" s="930"/>
      <c r="AT30" s="935"/>
      <c r="AU30" s="930"/>
      <c r="AV30" s="895"/>
      <c r="AW30" s="754"/>
      <c r="AX30" s="778"/>
      <c r="AY30" s="754"/>
      <c r="AZ30" s="778"/>
      <c r="BA30" s="754"/>
      <c r="BB30" s="778"/>
      <c r="BC30" s="754"/>
      <c r="BD30" s="778"/>
      <c r="BE30" s="779"/>
      <c r="BF30" s="1126"/>
      <c r="BG30" s="932"/>
      <c r="BH30" s="754"/>
      <c r="BI30" s="778"/>
      <c r="BJ30" s="754"/>
      <c r="BK30" s="1126"/>
      <c r="BL30" s="754"/>
      <c r="BM30" s="778"/>
      <c r="BN30" s="754"/>
      <c r="BO30" s="778"/>
      <c r="BP30" s="779"/>
      <c r="BQ30" s="778"/>
      <c r="BR30" s="932"/>
      <c r="BS30" s="780"/>
      <c r="BT30" s="778"/>
      <c r="BU30" s="754"/>
      <c r="BV30" s="778"/>
      <c r="BW30" s="754"/>
      <c r="BX30" s="778"/>
      <c r="BY30" s="298"/>
      <c r="BZ30" s="298"/>
      <c r="CA30" s="754"/>
      <c r="CB30" s="778"/>
      <c r="CC30" s="754"/>
      <c r="CD30" s="778"/>
      <c r="CE30" s="779"/>
      <c r="CF30" s="781"/>
    </row>
    <row r="31" spans="1:189" ht="22.5" customHeight="1" thickBot="1">
      <c r="A31" s="291"/>
      <c r="B31" s="1611" t="str">
        <f>CONCATENATE('T II processed wood based fuels'!B11)</f>
        <v>Processed wood-based fuel production</v>
      </c>
      <c r="C31" s="1612"/>
      <c r="D31" s="1613"/>
      <c r="E31" s="1635" t="str">
        <f>'T II processed wood based fuels'!E11</f>
        <v>Processed solid biofuels from wood</v>
      </c>
      <c r="F31" s="1623" t="str">
        <f>CONCATENATE('T II processed wood based fuels'!F11)</f>
        <v>Wood Charcoal</v>
      </c>
      <c r="G31" s="1624"/>
      <c r="H31" s="839" t="s">
        <v>1185</v>
      </c>
      <c r="I31" s="864">
        <f>SUM('T II processed wood based fuels'!P11)*'Conversion Factors'!H28</f>
        <v>2.82</v>
      </c>
      <c r="J31" s="864">
        <f t="shared" ref="J31:J37" si="4">SUM(T31,AE31,AT31)</f>
        <v>0</v>
      </c>
      <c r="K31" s="957"/>
      <c r="L31" s="919"/>
      <c r="M31" s="920" t="s">
        <v>1235</v>
      </c>
      <c r="N31" s="919"/>
      <c r="O31" s="920" t="s">
        <v>1235</v>
      </c>
      <c r="P31" s="919">
        <v>0</v>
      </c>
      <c r="Q31" s="920" t="s">
        <v>1235</v>
      </c>
      <c r="R31" s="919"/>
      <c r="S31" s="920" t="s">
        <v>1235</v>
      </c>
      <c r="T31" s="931">
        <f>SUM(L31)+SUM(N31)+SUM(P31)+SUM(R31)</f>
        <v>0</v>
      </c>
      <c r="U31" s="921" t="s">
        <v>1235</v>
      </c>
      <c r="V31" s="932"/>
      <c r="W31" s="919"/>
      <c r="X31" s="920" t="s">
        <v>1235</v>
      </c>
      <c r="Y31" s="919"/>
      <c r="Z31" s="920" t="s">
        <v>1235</v>
      </c>
      <c r="AA31" s="919"/>
      <c r="AB31" s="920" t="s">
        <v>1235</v>
      </c>
      <c r="AC31" s="919"/>
      <c r="AD31" s="920" t="s">
        <v>1235</v>
      </c>
      <c r="AE31" s="931">
        <f>SUM(W31)+SUM(Y31)+SUM(AA31)+SUM(AC31)</f>
        <v>0</v>
      </c>
      <c r="AF31" s="921" t="s">
        <v>1235</v>
      </c>
      <c r="AG31" s="932"/>
      <c r="AH31" s="919"/>
      <c r="AI31" s="920" t="s">
        <v>1235</v>
      </c>
      <c r="AJ31" s="919"/>
      <c r="AK31" s="920" t="s">
        <v>1235</v>
      </c>
      <c r="AL31" s="919"/>
      <c r="AM31" s="920" t="s">
        <v>1235</v>
      </c>
      <c r="AN31" s="298"/>
      <c r="AO31" s="298"/>
      <c r="AP31" s="919"/>
      <c r="AQ31" s="920" t="s">
        <v>1235</v>
      </c>
      <c r="AR31" s="919"/>
      <c r="AS31" s="920" t="s">
        <v>1235</v>
      </c>
      <c r="AT31" s="931">
        <f>SUM(AH31)+SUM(AJ31)+SUM(AL31)+SUM(AP31)+SUM(AR31)</f>
        <v>0</v>
      </c>
      <c r="AU31" s="920" t="s">
        <v>1235</v>
      </c>
      <c r="AV31" s="760"/>
      <c r="AW31" s="300">
        <f>L31*'Conversion Factors'!$J28</f>
        <v>0</v>
      </c>
      <c r="AX31" s="920" t="s">
        <v>1235</v>
      </c>
      <c r="AY31" s="300">
        <f>N31*'Conversion Factors'!$J28</f>
        <v>0</v>
      </c>
      <c r="AZ31" s="920" t="s">
        <v>1235</v>
      </c>
      <c r="BA31" s="300">
        <f>P31*'Conversion Factors'!$J28</f>
        <v>0</v>
      </c>
      <c r="BB31" s="920" t="s">
        <v>1235</v>
      </c>
      <c r="BC31" s="767">
        <f>R31*'Conversion Factors'!$J28</f>
        <v>0</v>
      </c>
      <c r="BD31" s="827" t="s">
        <v>1235</v>
      </c>
      <c r="BE31" s="407">
        <f>IF(SUM(AW31,AY31,BA31,BC31)&gt;0,SUM(AW31,AY31,BA31,BC31),T31*'Conversion Factors'!$J28)</f>
        <v>0</v>
      </c>
      <c r="BF31" s="921" t="s">
        <v>1235</v>
      </c>
      <c r="BG31" s="401"/>
      <c r="BH31" s="300">
        <f>W31*'Conversion Factors'!$J28</f>
        <v>0</v>
      </c>
      <c r="BI31" s="569" t="s">
        <v>1235</v>
      </c>
      <c r="BJ31" s="300">
        <f>Y31*'Conversion Factors'!$J28</f>
        <v>0</v>
      </c>
      <c r="BK31" s="299" t="s">
        <v>1235</v>
      </c>
      <c r="BL31" s="919">
        <f>AA31*'Conversion Factors'!$J28</f>
        <v>0</v>
      </c>
      <c r="BM31" s="920" t="s">
        <v>1235</v>
      </c>
      <c r="BN31" s="297">
        <f>AC31*'Conversion Factors'!$J28</f>
        <v>0</v>
      </c>
      <c r="BO31" s="827" t="s">
        <v>1235</v>
      </c>
      <c r="BP31" s="408">
        <f>IF(SUM(BH31,BJ31,BL31,BN31)&gt;0,SUM(BH31,BJ31,BL31,BN31),AE31*'Conversion Factors'!$J28)</f>
        <v>0</v>
      </c>
      <c r="BQ31" s="921" t="s">
        <v>1235</v>
      </c>
      <c r="BR31" s="401"/>
      <c r="BS31" s="319">
        <f>AH31*'Conversion Factors'!$J28</f>
        <v>0</v>
      </c>
      <c r="BT31" s="299" t="s">
        <v>1235</v>
      </c>
      <c r="BU31" s="320">
        <f>AJ31*'Conversion Factors'!$J28</f>
        <v>0</v>
      </c>
      <c r="BV31" s="299" t="s">
        <v>1235</v>
      </c>
      <c r="BW31" s="320">
        <f>AL31*'Conversion Factors'!$J28</f>
        <v>0</v>
      </c>
      <c r="BX31" s="921" t="s">
        <v>1235</v>
      </c>
      <c r="BY31" s="298"/>
      <c r="BZ31" s="298"/>
      <c r="CA31" s="320">
        <f>AP31*'Conversion Factors'!$J28</f>
        <v>0</v>
      </c>
      <c r="CB31" s="921" t="s">
        <v>1235</v>
      </c>
      <c r="CC31" s="846">
        <f>AR31*'Conversion Factors'!$J28</f>
        <v>0</v>
      </c>
      <c r="CD31" s="310" t="s">
        <v>1235</v>
      </c>
      <c r="CE31" s="394">
        <f>IF(SUM(BS31,BU31,BW31,CA31,CC31)&gt;0,SUM(BS31,BU31,BW31,CA31,CC31),AT31*'Conversion Factors'!$J28)</f>
        <v>0</v>
      </c>
      <c r="CF31" s="921" t="s">
        <v>1235</v>
      </c>
    </row>
    <row r="32" spans="1:189" ht="22.5" customHeight="1" thickBot="1">
      <c r="A32" s="291"/>
      <c r="B32" s="1614"/>
      <c r="C32" s="1615"/>
      <c r="D32" s="1616"/>
      <c r="E32" s="1628"/>
      <c r="F32" s="1623" t="str">
        <f>CONCATENATE('T II processed wood based fuels'!F12)</f>
        <v>Wood Pellets</v>
      </c>
      <c r="G32" s="1624"/>
      <c r="H32" s="839" t="s">
        <v>1185</v>
      </c>
      <c r="I32" s="863">
        <f>SUM('T II processed wood based fuels'!P12)*'Conversion Factors'!H29</f>
        <v>194.12</v>
      </c>
      <c r="J32" s="863">
        <f t="shared" si="4"/>
        <v>155.4</v>
      </c>
      <c r="K32" s="957"/>
      <c r="L32" s="304"/>
      <c r="M32" s="924" t="s">
        <v>1235</v>
      </c>
      <c r="N32" s="304"/>
      <c r="O32" s="924" t="s">
        <v>1235</v>
      </c>
      <c r="P32" s="304">
        <f>10*0.92</f>
        <v>9.2000000000000011</v>
      </c>
      <c r="Q32" s="924" t="s">
        <v>1235</v>
      </c>
      <c r="R32" s="304"/>
      <c r="S32" s="924" t="s">
        <v>1235</v>
      </c>
      <c r="T32" s="933">
        <f>SUM(L32)+SUM(N32)+SUM(P32)+SUM(R32)</f>
        <v>9.2000000000000011</v>
      </c>
      <c r="U32" s="929" t="s">
        <v>1235</v>
      </c>
      <c r="V32" s="932">
        <v>76</v>
      </c>
      <c r="W32" s="309"/>
      <c r="X32" s="922" t="s">
        <v>1235</v>
      </c>
      <c r="Y32" s="309">
        <f>6*0.92</f>
        <v>5.5200000000000005</v>
      </c>
      <c r="Z32" s="922" t="s">
        <v>1235</v>
      </c>
      <c r="AA32" s="309">
        <f>8*0.91</f>
        <v>7.28</v>
      </c>
      <c r="AB32" s="922" t="s">
        <v>1235</v>
      </c>
      <c r="AC32" s="309"/>
      <c r="AD32" s="922" t="s">
        <v>1235</v>
      </c>
      <c r="AE32" s="933">
        <f>SUM(W32)+SUM(Y32)+SUM(AA32)+SUM(AC32)</f>
        <v>12.8</v>
      </c>
      <c r="AF32" s="929" t="s">
        <v>1235</v>
      </c>
      <c r="AG32" s="932"/>
      <c r="AH32" s="309">
        <f>111*0.92</f>
        <v>102.12</v>
      </c>
      <c r="AI32" s="922" t="s">
        <v>1235</v>
      </c>
      <c r="AJ32" s="309"/>
      <c r="AK32" s="922" t="s">
        <v>1235</v>
      </c>
      <c r="AL32" s="309">
        <f>34*0.92</f>
        <v>31.28</v>
      </c>
      <c r="AM32" s="922" t="s">
        <v>1235</v>
      </c>
      <c r="AN32" s="298"/>
      <c r="AO32" s="298"/>
      <c r="AP32" s="309"/>
      <c r="AQ32" s="922" t="s">
        <v>1235</v>
      </c>
      <c r="AR32" s="309"/>
      <c r="AS32" s="922" t="s">
        <v>1235</v>
      </c>
      <c r="AT32" s="933">
        <f>SUM(AH32)+SUM(AJ32)+SUM(AL32)+SUM(AP32)+SUM(AR32)</f>
        <v>133.4</v>
      </c>
      <c r="AU32" s="926" t="s">
        <v>1235</v>
      </c>
      <c r="AV32" s="760"/>
      <c r="AW32" s="307">
        <f>L32*'Conversion Factors'!$J29</f>
        <v>0</v>
      </c>
      <c r="AX32" s="924" t="s">
        <v>1235</v>
      </c>
      <c r="AY32" s="304">
        <f>N32*'Conversion Factors'!$J29</f>
        <v>0</v>
      </c>
      <c r="AZ32" s="924" t="s">
        <v>1235</v>
      </c>
      <c r="BA32" s="307">
        <f>P32*'Conversion Factors'!$J29</f>
        <v>21.583200000000005</v>
      </c>
      <c r="BB32" s="924" t="s">
        <v>1235</v>
      </c>
      <c r="BC32" s="753">
        <f>R32*'Conversion Factors'!$J29</f>
        <v>0</v>
      </c>
      <c r="BD32" s="924" t="s">
        <v>1235</v>
      </c>
      <c r="BE32" s="402">
        <f>IF(SUM(AW32,AY32,BA32,BC32)&gt;0,SUM(AW32,AY32,BA32,BC32),T32*'Conversion Factors'!$J29)</f>
        <v>21.583200000000005</v>
      </c>
      <c r="BF32" s="929" t="s">
        <v>1235</v>
      </c>
      <c r="BG32" s="932"/>
      <c r="BH32" s="304">
        <f>W32*'Conversion Factors'!$J29</f>
        <v>0</v>
      </c>
      <c r="BI32" s="830" t="s">
        <v>1235</v>
      </c>
      <c r="BJ32" s="307">
        <f>Y32*'Conversion Factors'!$J29</f>
        <v>12.949920000000002</v>
      </c>
      <c r="BK32" s="306" t="s">
        <v>1235</v>
      </c>
      <c r="BL32" s="309">
        <f>AA32*'Conversion Factors'!$J29</f>
        <v>17.078880000000002</v>
      </c>
      <c r="BM32" s="922" t="s">
        <v>1235</v>
      </c>
      <c r="BN32" s="335">
        <f>AC32*'Conversion Factors'!$J29</f>
        <v>0</v>
      </c>
      <c r="BO32" s="828" t="s">
        <v>1235</v>
      </c>
      <c r="BP32" s="405">
        <f>IF(SUM(BH32,BJ32,BL32,BN32)&gt;0,SUM(BH32,BJ32,BL32,BN32),AE32*'Conversion Factors'!$J29)</f>
        <v>30.028800000000004</v>
      </c>
      <c r="BQ32" s="929" t="s">
        <v>1235</v>
      </c>
      <c r="BR32" s="932"/>
      <c r="BS32" s="324">
        <f>AH32*'Conversion Factors'!$J29</f>
        <v>239.57352000000003</v>
      </c>
      <c r="BT32" s="322" t="s">
        <v>1235</v>
      </c>
      <c r="BU32" s="325">
        <f>AJ32*'Conversion Factors'!$J29</f>
        <v>0</v>
      </c>
      <c r="BV32" s="322" t="s">
        <v>1235</v>
      </c>
      <c r="BW32" s="325">
        <f>AL32*'Conversion Factors'!$J29</f>
        <v>73.38288</v>
      </c>
      <c r="BX32" s="929" t="s">
        <v>1235</v>
      </c>
      <c r="BY32" s="298"/>
      <c r="BZ32" s="298"/>
      <c r="CA32" s="325">
        <f>AP32*'Conversion Factors'!$J29</f>
        <v>0</v>
      </c>
      <c r="CB32" s="929" t="s">
        <v>1235</v>
      </c>
      <c r="CC32" s="847">
        <f>AR32*'Conversion Factors'!$J29</f>
        <v>0</v>
      </c>
      <c r="CD32" s="831" t="s">
        <v>1235</v>
      </c>
      <c r="CE32" s="933">
        <f>IF(SUM(BS32,BU32,BW32,CA32,CC32)&gt;0,SUM(BS32,BU32,BW32,CA32,CC32),AT32*'Conversion Factors'!$J29)</f>
        <v>312.95640000000003</v>
      </c>
      <c r="CF32" s="929" t="s">
        <v>1235</v>
      </c>
    </row>
    <row r="33" spans="1:189" ht="22.5" customHeight="1" thickBot="1">
      <c r="A33" s="291"/>
      <c r="B33" s="1614"/>
      <c r="C33" s="1615"/>
      <c r="D33" s="1616"/>
      <c r="E33" s="1628"/>
      <c r="F33" s="1623" t="str">
        <f>CONCATENATE('T II processed wood based fuels'!F13)</f>
        <v>...of which: torrified</v>
      </c>
      <c r="G33" s="1624"/>
      <c r="H33" s="839" t="s">
        <v>1185</v>
      </c>
      <c r="I33" s="863">
        <f>SUM('T II processed wood based fuels'!P13)*'Conversion Factors'!H30</f>
        <v>0</v>
      </c>
      <c r="J33" s="863">
        <f t="shared" si="4"/>
        <v>0</v>
      </c>
      <c r="K33" s="957"/>
      <c r="L33" s="886"/>
      <c r="M33" s="898" t="s">
        <v>1235</v>
      </c>
      <c r="N33" s="886"/>
      <c r="O33" s="898" t="s">
        <v>1235</v>
      </c>
      <c r="P33" s="886">
        <v>0</v>
      </c>
      <c r="Q33" s="898" t="s">
        <v>1235</v>
      </c>
      <c r="R33" s="886"/>
      <c r="S33" s="898" t="s">
        <v>1235</v>
      </c>
      <c r="T33" s="885">
        <f>SUM(L33)+SUM(N33)+SUM(P33)+SUM(R33)</f>
        <v>0</v>
      </c>
      <c r="U33" s="1119" t="s">
        <v>1235</v>
      </c>
      <c r="V33" s="932"/>
      <c r="W33" s="886"/>
      <c r="X33" s="898" t="s">
        <v>1235</v>
      </c>
      <c r="Y33" s="886"/>
      <c r="Z33" s="898" t="s">
        <v>1235</v>
      </c>
      <c r="AA33" s="886"/>
      <c r="AB33" s="898" t="s">
        <v>1235</v>
      </c>
      <c r="AC33" s="886"/>
      <c r="AD33" s="898" t="s">
        <v>1235</v>
      </c>
      <c r="AE33" s="885">
        <f>SUM(W33)+SUM(Y33)+SUM(AA33)+SUM(AC33)</f>
        <v>0</v>
      </c>
      <c r="AF33" s="1119" t="s">
        <v>1235</v>
      </c>
      <c r="AG33" s="932"/>
      <c r="AH33" s="309"/>
      <c r="AI33" s="922" t="s">
        <v>1235</v>
      </c>
      <c r="AJ33" s="309"/>
      <c r="AK33" s="922" t="s">
        <v>1235</v>
      </c>
      <c r="AL33" s="309"/>
      <c r="AM33" s="922" t="s">
        <v>1235</v>
      </c>
      <c r="AN33" s="298"/>
      <c r="AO33" s="298"/>
      <c r="AP33" s="309"/>
      <c r="AQ33" s="922" t="s">
        <v>1235</v>
      </c>
      <c r="AR33" s="309"/>
      <c r="AS33" s="922" t="s">
        <v>1235</v>
      </c>
      <c r="AT33" s="933">
        <f>SUM(AH33)+SUM(AJ33)+SUM(AL33)+SUM(AP33)+SUM(AR33)</f>
        <v>0</v>
      </c>
      <c r="AU33" s="926" t="s">
        <v>1235</v>
      </c>
      <c r="AV33" s="760"/>
      <c r="AW33" s="313">
        <f>L33*'Conversion Factors'!$J30</f>
        <v>0</v>
      </c>
      <c r="AX33" s="927" t="s">
        <v>1235</v>
      </c>
      <c r="AY33" s="313">
        <f>N33*'Conversion Factors'!$J30</f>
        <v>0</v>
      </c>
      <c r="AZ33" s="927" t="s">
        <v>1235</v>
      </c>
      <c r="BA33" s="313">
        <f>P33*'Conversion Factors'!$J30</f>
        <v>0</v>
      </c>
      <c r="BB33" s="927" t="s">
        <v>1235</v>
      </c>
      <c r="BC33" s="314">
        <f>R33*'Conversion Factors'!$J30</f>
        <v>0</v>
      </c>
      <c r="BD33" s="927" t="s">
        <v>1235</v>
      </c>
      <c r="BE33" s="406">
        <f>IF(SUM(AW33,AY33,BA33,BC33)&gt;0,SUM(AW33,AY33,BA33,BC33),T33*'Conversion Factors'!$J30)</f>
        <v>0</v>
      </c>
      <c r="BF33" s="928" t="s">
        <v>1235</v>
      </c>
      <c r="BG33" s="932"/>
      <c r="BH33" s="313">
        <f>W33*'Conversion Factors'!$J30</f>
        <v>0</v>
      </c>
      <c r="BI33" s="928" t="s">
        <v>1235</v>
      </c>
      <c r="BJ33" s="313">
        <f>Y33*'Conversion Factors'!$J30</f>
        <v>0</v>
      </c>
      <c r="BK33" s="1127" t="s">
        <v>1235</v>
      </c>
      <c r="BL33" s="886">
        <f>AA33*'Conversion Factors'!$J30</f>
        <v>0</v>
      </c>
      <c r="BM33" s="898" t="s">
        <v>1235</v>
      </c>
      <c r="BN33" s="1117">
        <f>AC33*'Conversion Factors'!$J30</f>
        <v>0</v>
      </c>
      <c r="BO33" s="1122" t="s">
        <v>1235</v>
      </c>
      <c r="BP33" s="1123">
        <f>IF(SUM(BH33,BJ33,BL33,BN33)&gt;0,SUM(BH33,BJ33,BL33,BN33),AE33*'Conversion Factors'!$J30)</f>
        <v>0</v>
      </c>
      <c r="BQ33" s="928" t="s">
        <v>1235</v>
      </c>
      <c r="BR33" s="932"/>
      <c r="BS33" s="324">
        <f>AH33*'Conversion Factors'!$J30</f>
        <v>0</v>
      </c>
      <c r="BT33" s="322" t="s">
        <v>1235</v>
      </c>
      <c r="BU33" s="325">
        <f>AJ33*'Conversion Factors'!$J30</f>
        <v>0</v>
      </c>
      <c r="BV33" s="322" t="s">
        <v>1235</v>
      </c>
      <c r="BW33" s="325">
        <f>AL33*'Conversion Factors'!$J30</f>
        <v>0</v>
      </c>
      <c r="BX33" s="929" t="s">
        <v>1235</v>
      </c>
      <c r="BY33" s="298"/>
      <c r="BZ33" s="298"/>
      <c r="CA33" s="325">
        <f>AP33*'Conversion Factors'!$J30</f>
        <v>0</v>
      </c>
      <c r="CB33" s="929" t="s">
        <v>1235</v>
      </c>
      <c r="CC33" s="847">
        <f>AR33*'Conversion Factors'!$J30</f>
        <v>0</v>
      </c>
      <c r="CD33" s="831" t="s">
        <v>1235</v>
      </c>
      <c r="CE33" s="933">
        <f>IF(SUM(BS33,BU33,BW33,CA33,CC33)&gt;0,SUM(BS33,BU33,BW33,CA33,CC33),AT33*'Conversion Factors'!$J30)</f>
        <v>0</v>
      </c>
      <c r="CF33" s="929" t="s">
        <v>1235</v>
      </c>
      <c r="CG33" s="815"/>
    </row>
    <row r="34" spans="1:189" ht="22.5" customHeight="1" thickBot="1">
      <c r="A34" s="291"/>
      <c r="B34" s="1614"/>
      <c r="C34" s="1615"/>
      <c r="D34" s="1616"/>
      <c r="E34" s="1629"/>
      <c r="F34" s="1623" t="str">
        <f>CONCATENATE('T II processed wood based fuels'!F14)</f>
        <v>Wood Briquettes</v>
      </c>
      <c r="G34" s="1624"/>
      <c r="H34" s="839" t="s">
        <v>1185</v>
      </c>
      <c r="I34" s="863">
        <f>SUM('T II processed wood based fuels'!P14)*'Conversion Factors'!H31</f>
        <v>46.92</v>
      </c>
      <c r="J34" s="863">
        <f t="shared" si="4"/>
        <v>29.6</v>
      </c>
      <c r="K34" s="957"/>
      <c r="L34" s="305"/>
      <c r="M34" s="930"/>
      <c r="N34" s="305"/>
      <c r="O34" s="930"/>
      <c r="P34" s="305"/>
      <c r="Q34" s="930"/>
      <c r="R34" s="305"/>
      <c r="S34" s="930"/>
      <c r="T34" s="932"/>
      <c r="U34" s="930"/>
      <c r="V34" s="932"/>
      <c r="W34" s="305"/>
      <c r="X34" s="930"/>
      <c r="Y34" s="305"/>
      <c r="Z34" s="930"/>
      <c r="AA34" s="305"/>
      <c r="AB34" s="930"/>
      <c r="AC34" s="305"/>
      <c r="AD34" s="930"/>
      <c r="AE34" s="932"/>
      <c r="AF34" s="930"/>
      <c r="AG34" s="409"/>
      <c r="AH34" s="309">
        <f>30*0.92</f>
        <v>27.6</v>
      </c>
      <c r="AI34" s="922" t="s">
        <v>1235</v>
      </c>
      <c r="AJ34" s="309"/>
      <c r="AK34" s="922" t="s">
        <v>1235</v>
      </c>
      <c r="AL34" s="309">
        <v>2</v>
      </c>
      <c r="AM34" s="922" t="s">
        <v>1235</v>
      </c>
      <c r="AN34" s="298"/>
      <c r="AO34" s="298"/>
      <c r="AP34" s="309"/>
      <c r="AQ34" s="922" t="s">
        <v>1235</v>
      </c>
      <c r="AR34" s="309"/>
      <c r="AS34" s="922" t="s">
        <v>1235</v>
      </c>
      <c r="AT34" s="933">
        <f>SUM(AH34)+SUM(AJ34)+SUM(AL34)+SUM(AP34)+SUM(AR34)</f>
        <v>29.6</v>
      </c>
      <c r="AU34" s="924" t="s">
        <v>1235</v>
      </c>
      <c r="AV34" s="760"/>
      <c r="AW34" s="1128"/>
      <c r="AX34" s="1126"/>
      <c r="AY34" s="1128"/>
      <c r="AZ34" s="1126"/>
      <c r="BA34" s="1128"/>
      <c r="BB34" s="1126"/>
      <c r="BC34" s="1128"/>
      <c r="BD34" s="1126"/>
      <c r="BE34" s="1129"/>
      <c r="BF34" s="1126"/>
      <c r="BG34" s="932"/>
      <c r="BH34" s="1128"/>
      <c r="BI34" s="1126"/>
      <c r="BJ34" s="1128"/>
      <c r="BK34" s="1126"/>
      <c r="BL34" s="1128"/>
      <c r="BM34" s="1126"/>
      <c r="BN34" s="1128"/>
      <c r="BO34" s="1126"/>
      <c r="BP34" s="1129"/>
      <c r="BQ34" s="1126"/>
      <c r="BR34" s="932"/>
      <c r="BS34" s="324">
        <f>AH34*'Conversion Factors'!$J31</f>
        <v>63.204000000000008</v>
      </c>
      <c r="BT34" s="322" t="s">
        <v>1235</v>
      </c>
      <c r="BU34" s="325">
        <f>AJ34*'Conversion Factors'!$J31</f>
        <v>0</v>
      </c>
      <c r="BV34" s="322" t="s">
        <v>1235</v>
      </c>
      <c r="BW34" s="325">
        <f>AL34*'Conversion Factors'!$J31</f>
        <v>4.58</v>
      </c>
      <c r="BX34" s="929" t="s">
        <v>1235</v>
      </c>
      <c r="BY34" s="298"/>
      <c r="BZ34" s="298"/>
      <c r="CA34" s="325">
        <f>AP34*'Conversion Factors'!$J31</f>
        <v>0</v>
      </c>
      <c r="CB34" s="929" t="s">
        <v>1235</v>
      </c>
      <c r="CC34" s="847">
        <f>AR34*'Conversion Factors'!$J31</f>
        <v>0</v>
      </c>
      <c r="CD34" s="831" t="s">
        <v>1235</v>
      </c>
      <c r="CE34" s="394">
        <f>IF(SUM(BS34,BU34,BW34,CA34,CC34)&gt;0,SUM(BS34,BU34,BW34,CA34,CC34),AT34*'Conversion Factors'!$J31)</f>
        <v>67.784000000000006</v>
      </c>
      <c r="CF34" s="830" t="s">
        <v>1235</v>
      </c>
    </row>
    <row r="35" spans="1:189" ht="22.5" customHeight="1" thickBot="1">
      <c r="A35" s="291"/>
      <c r="B35" s="1614"/>
      <c r="C35" s="1615"/>
      <c r="D35" s="1616"/>
      <c r="E35" s="1627" t="str">
        <f>CONCATENATE('T II processed wood based fuels'!E15)</f>
        <v>Processed liquid biofuels from wood</v>
      </c>
      <c r="F35" s="1623" t="str">
        <f>CONCATENATE('T II processed wood based fuels'!F15)</f>
        <v>Pyrolysis Oils</v>
      </c>
      <c r="G35" s="1624"/>
      <c r="H35" s="839" t="s">
        <v>1262</v>
      </c>
      <c r="I35" s="863">
        <f>SUM('T II processed wood based fuels'!P15)*'Conversion Factors'!H32</f>
        <v>0</v>
      </c>
      <c r="J35" s="863">
        <f t="shared" si="4"/>
        <v>0</v>
      </c>
      <c r="K35" s="957"/>
      <c r="L35" s="919"/>
      <c r="M35" s="920" t="s">
        <v>1235</v>
      </c>
      <c r="N35" s="919"/>
      <c r="O35" s="920" t="s">
        <v>1235</v>
      </c>
      <c r="P35" s="919">
        <v>0</v>
      </c>
      <c r="Q35" s="920" t="s">
        <v>1235</v>
      </c>
      <c r="R35" s="919"/>
      <c r="S35" s="920" t="s">
        <v>1235</v>
      </c>
      <c r="T35" s="931">
        <f>SUM(L35)+SUM(N35)+SUM(P35)+SUM(R35)</f>
        <v>0</v>
      </c>
      <c r="U35" s="921" t="s">
        <v>1235</v>
      </c>
      <c r="V35" s="932"/>
      <c r="W35" s="919"/>
      <c r="X35" s="920" t="s">
        <v>1235</v>
      </c>
      <c r="Y35" s="919"/>
      <c r="Z35" s="920" t="s">
        <v>1235</v>
      </c>
      <c r="AA35" s="919"/>
      <c r="AB35" s="920" t="s">
        <v>1235</v>
      </c>
      <c r="AC35" s="919"/>
      <c r="AD35" s="920" t="s">
        <v>1235</v>
      </c>
      <c r="AE35" s="931">
        <f>SUM(W35)+SUM(Y35)+SUM(AA35)+SUM(AC35)</f>
        <v>0</v>
      </c>
      <c r="AF35" s="921" t="s">
        <v>1235</v>
      </c>
      <c r="AG35" s="932"/>
      <c r="AH35" s="309"/>
      <c r="AI35" s="922" t="s">
        <v>1235</v>
      </c>
      <c r="AJ35" s="309"/>
      <c r="AK35" s="922" t="s">
        <v>1235</v>
      </c>
      <c r="AL35" s="309"/>
      <c r="AM35" s="922" t="s">
        <v>1235</v>
      </c>
      <c r="AN35" s="298"/>
      <c r="AO35" s="298"/>
      <c r="AP35" s="309"/>
      <c r="AQ35" s="922" t="s">
        <v>1235</v>
      </c>
      <c r="AR35" s="309"/>
      <c r="AS35" s="922" t="s">
        <v>1235</v>
      </c>
      <c r="AT35" s="933">
        <f>SUM(AH35)+SUM(AJ35)+SUM(AL35)+SUM(AP35)+SUM(AR35)</f>
        <v>0</v>
      </c>
      <c r="AU35" s="924" t="s">
        <v>1235</v>
      </c>
      <c r="AV35" s="760"/>
      <c r="AW35" s="300">
        <f>L35*'Conversion Factors'!$J32</f>
        <v>0</v>
      </c>
      <c r="AX35" s="920" t="s">
        <v>1235</v>
      </c>
      <c r="AY35" s="919">
        <f>N35*'Conversion Factors'!$J32</f>
        <v>0</v>
      </c>
      <c r="AZ35" s="920" t="s">
        <v>1235</v>
      </c>
      <c r="BA35" s="300">
        <f>P35*'Conversion Factors'!$J32</f>
        <v>0</v>
      </c>
      <c r="BB35" s="920" t="s">
        <v>1235</v>
      </c>
      <c r="BC35" s="767">
        <f>R35*'Conversion Factors'!$J32</f>
        <v>0</v>
      </c>
      <c r="BD35" s="920" t="s">
        <v>1235</v>
      </c>
      <c r="BE35" s="407">
        <f>IF(SUM(AW35,AY35,BA35,BC35)&gt;0,SUM(AW35,AY35,BA35,BC35),T35*'Conversion Factors'!$J32)</f>
        <v>0</v>
      </c>
      <c r="BF35" s="921" t="s">
        <v>1235</v>
      </c>
      <c r="BG35" s="932"/>
      <c r="BH35" s="919">
        <f>W35*'Conversion Factors'!$J32</f>
        <v>0</v>
      </c>
      <c r="BI35" s="569" t="s">
        <v>1235</v>
      </c>
      <c r="BJ35" s="919">
        <f>Y35*'Conversion Factors'!$J32</f>
        <v>0</v>
      </c>
      <c r="BK35" s="299" t="s">
        <v>1235</v>
      </c>
      <c r="BL35" s="919">
        <f>AA35*'Conversion Factors'!$J32</f>
        <v>0</v>
      </c>
      <c r="BM35" s="920" t="s">
        <v>1235</v>
      </c>
      <c r="BN35" s="297">
        <f>AC35*'Conversion Factors'!$J32</f>
        <v>0</v>
      </c>
      <c r="BO35" s="827" t="s">
        <v>1235</v>
      </c>
      <c r="BP35" s="408">
        <f>IF(SUM(BH35,BJ35,BL35,BN35)&gt;0,SUM(BH35,BJ35,BL35,BN35),AE35*'Conversion Factors'!$J32)</f>
        <v>0</v>
      </c>
      <c r="BQ35" s="921" t="s">
        <v>1235</v>
      </c>
      <c r="BR35" s="932"/>
      <c r="BS35" s="324">
        <f>AH35*'Conversion Factors'!$J32</f>
        <v>0</v>
      </c>
      <c r="BT35" s="322" t="s">
        <v>1235</v>
      </c>
      <c r="BU35" s="325">
        <f>AJ35*'Conversion Factors'!$J32</f>
        <v>0</v>
      </c>
      <c r="BV35" s="322" t="s">
        <v>1235</v>
      </c>
      <c r="BW35" s="325">
        <f>AL35*'Conversion Factors'!$J32</f>
        <v>0</v>
      </c>
      <c r="BX35" s="929" t="s">
        <v>1235</v>
      </c>
      <c r="BY35" s="298"/>
      <c r="BZ35" s="298"/>
      <c r="CA35" s="325">
        <f>AP35*'Conversion Factors'!$J32</f>
        <v>0</v>
      </c>
      <c r="CB35" s="929" t="s">
        <v>1235</v>
      </c>
      <c r="CC35" s="847">
        <f>AR35*'Conversion Factors'!$J32</f>
        <v>0</v>
      </c>
      <c r="CD35" s="831" t="s">
        <v>1235</v>
      </c>
      <c r="CE35" s="394">
        <f>IF(SUM(BS35,BU35,BW35,CA35,CC35)&gt;0,SUM(BS35,BU35,BW35,CA35,CC35),AT35*'Conversion Factors'!$J32)</f>
        <v>0</v>
      </c>
      <c r="CF35" s="924" t="s">
        <v>1235</v>
      </c>
    </row>
    <row r="36" spans="1:189" ht="22.5" customHeight="1" thickBot="1">
      <c r="A36" s="291"/>
      <c r="B36" s="1614"/>
      <c r="C36" s="1615"/>
      <c r="D36" s="1616"/>
      <c r="E36" s="1628"/>
      <c r="F36" s="1623" t="str">
        <f>CONCATENATE('T II processed wood based fuels'!F16)</f>
        <v>Cellulose based ethanol</v>
      </c>
      <c r="G36" s="1624"/>
      <c r="H36" s="839" t="s">
        <v>1262</v>
      </c>
      <c r="I36" s="863">
        <f>SUM('T II processed wood based fuels'!P16)*'Conversion Factors'!H33</f>
        <v>0</v>
      </c>
      <c r="J36" s="863">
        <f t="shared" si="4"/>
        <v>0</v>
      </c>
      <c r="K36" s="957"/>
      <c r="L36" s="886"/>
      <c r="M36" s="898" t="s">
        <v>1235</v>
      </c>
      <c r="N36" s="886"/>
      <c r="O36" s="898" t="s">
        <v>1235</v>
      </c>
      <c r="P36" s="886">
        <v>0</v>
      </c>
      <c r="Q36" s="898" t="s">
        <v>1235</v>
      </c>
      <c r="R36" s="886"/>
      <c r="S36" s="898" t="s">
        <v>1235</v>
      </c>
      <c r="T36" s="934">
        <f>SUM(L36)+SUM(N36)+SUM(P36)+SUM(R36)</f>
        <v>0</v>
      </c>
      <c r="U36" s="928" t="s">
        <v>1235</v>
      </c>
      <c r="V36" s="932"/>
      <c r="W36" s="886"/>
      <c r="X36" s="898" t="s">
        <v>1235</v>
      </c>
      <c r="Y36" s="886"/>
      <c r="Z36" s="898" t="s">
        <v>1235</v>
      </c>
      <c r="AA36" s="886"/>
      <c r="AB36" s="898" t="s">
        <v>1235</v>
      </c>
      <c r="AC36" s="886"/>
      <c r="AD36" s="898" t="s">
        <v>1235</v>
      </c>
      <c r="AE36" s="934">
        <f>SUM(W36)+SUM(Y36)+SUM(AA36)+SUM(AC36)</f>
        <v>0</v>
      </c>
      <c r="AF36" s="928" t="s">
        <v>1235</v>
      </c>
      <c r="AG36" s="932"/>
      <c r="AH36" s="309"/>
      <c r="AI36" s="922" t="s">
        <v>1235</v>
      </c>
      <c r="AJ36" s="309"/>
      <c r="AK36" s="922" t="s">
        <v>1235</v>
      </c>
      <c r="AL36" s="309"/>
      <c r="AM36" s="922" t="s">
        <v>1235</v>
      </c>
      <c r="AN36" s="919"/>
      <c r="AO36" s="920" t="s">
        <v>1235</v>
      </c>
      <c r="AP36" s="309"/>
      <c r="AQ36" s="922" t="s">
        <v>1235</v>
      </c>
      <c r="AR36" s="309"/>
      <c r="AS36" s="922" t="s">
        <v>1235</v>
      </c>
      <c r="AT36" s="933">
        <f>SUM(AH36)+SUM(AJ36)+SUM(AL36)+SUM(AP36)+SUM(AR36)+SUM(AN36)</f>
        <v>0</v>
      </c>
      <c r="AU36" s="924" t="s">
        <v>1235</v>
      </c>
      <c r="AV36" s="760"/>
      <c r="AW36" s="313">
        <f>L36*'Conversion Factors'!$J33</f>
        <v>0</v>
      </c>
      <c r="AX36" s="927" t="s">
        <v>1235</v>
      </c>
      <c r="AY36" s="1117">
        <f>N36*'Conversion Factors'!$J33</f>
        <v>0</v>
      </c>
      <c r="AZ36" s="927" t="s">
        <v>1235</v>
      </c>
      <c r="BA36" s="313">
        <f>P36*'Conversion Factors'!$J33</f>
        <v>0</v>
      </c>
      <c r="BB36" s="927" t="s">
        <v>1235</v>
      </c>
      <c r="BC36" s="313">
        <f>R36*'Conversion Factors'!$J33</f>
        <v>0</v>
      </c>
      <c r="BD36" s="927" t="s">
        <v>1235</v>
      </c>
      <c r="BE36" s="406">
        <f>IF(SUM(AW36,AY36,BA36,BC36)&gt;0,SUM(AW36,AY36,BA36,BC36),T36*'Conversion Factors'!$J33)</f>
        <v>0</v>
      </c>
      <c r="BF36" s="928" t="s">
        <v>1235</v>
      </c>
      <c r="BG36" s="932"/>
      <c r="BH36" s="886">
        <f>W36*'Conversion Factors'!$J33</f>
        <v>0</v>
      </c>
      <c r="BI36" s="928" t="s">
        <v>1235</v>
      </c>
      <c r="BJ36" s="886">
        <f>Y36*'Conversion Factors'!$J33</f>
        <v>0</v>
      </c>
      <c r="BK36" s="1127" t="s">
        <v>1235</v>
      </c>
      <c r="BL36" s="886">
        <f>AA36*'Conversion Factors'!$J33</f>
        <v>0</v>
      </c>
      <c r="BM36" s="898" t="s">
        <v>1235</v>
      </c>
      <c r="BN36" s="1117">
        <f>AC36*'Conversion Factors'!$J33</f>
        <v>0</v>
      </c>
      <c r="BO36" s="1122" t="s">
        <v>1235</v>
      </c>
      <c r="BP36" s="1123">
        <f>IF(SUM(BH36,BJ36,BL36,BN36)&gt;0,SUM(BH36,BJ36,BL36,BN36),AE36*'Conversion Factors'!$J33)</f>
        <v>0</v>
      </c>
      <c r="BQ36" s="928" t="s">
        <v>1235</v>
      </c>
      <c r="BR36" s="932"/>
      <c r="BS36" s="324">
        <f>AH36*'Conversion Factors'!$J33</f>
        <v>0</v>
      </c>
      <c r="BT36" s="322" t="s">
        <v>1235</v>
      </c>
      <c r="BU36" s="325">
        <f>AJ36*'Conversion Factors'!$J33</f>
        <v>0</v>
      </c>
      <c r="BV36" s="322" t="s">
        <v>1235</v>
      </c>
      <c r="BW36" s="325">
        <f>AL36*'Conversion Factors'!$J33</f>
        <v>0</v>
      </c>
      <c r="BX36" s="327" t="s">
        <v>1235</v>
      </c>
      <c r="BY36" s="320">
        <f>AN36*'Conversion Factors'!$J33</f>
        <v>0</v>
      </c>
      <c r="BZ36" s="336" t="s">
        <v>1235</v>
      </c>
      <c r="CA36" s="325">
        <f>AP36*'Conversion Factors'!$J33</f>
        <v>0</v>
      </c>
      <c r="CB36" s="929" t="s">
        <v>1235</v>
      </c>
      <c r="CC36" s="847">
        <f>AR36*'Conversion Factors'!$J33</f>
        <v>0</v>
      </c>
      <c r="CD36" s="831" t="s">
        <v>1235</v>
      </c>
      <c r="CE36" s="933">
        <f>IF(SUM(BS36,BU36,BW36,BY36,CA36,CC36)&gt;0,SUM(BS36,BU36,BW36,BY36,CA36,CC36),AT36*'Conversion Factors'!$J33)</f>
        <v>0</v>
      </c>
      <c r="CF36" s="830" t="s">
        <v>1235</v>
      </c>
    </row>
    <row r="37" spans="1:189" ht="22.5" customHeight="1" thickBot="1">
      <c r="A37" s="291"/>
      <c r="B37" s="1614"/>
      <c r="C37" s="1615"/>
      <c r="D37" s="1616"/>
      <c r="E37" s="1629"/>
      <c r="F37" s="1623" t="str">
        <f>CONCATENATE('T II processed wood based fuels'!F17)</f>
        <v xml:space="preserve">Wood based biodiesel </v>
      </c>
      <c r="G37" s="1624"/>
      <c r="H37" s="839" t="s">
        <v>1262</v>
      </c>
      <c r="I37" s="1121">
        <f>SUM('T II processed wood based fuels'!P17)*'Conversion Factors'!H34</f>
        <v>0</v>
      </c>
      <c r="J37" s="1121">
        <f t="shared" si="4"/>
        <v>0</v>
      </c>
      <c r="K37" s="957"/>
      <c r="L37" s="305"/>
      <c r="M37" s="930"/>
      <c r="N37" s="305"/>
      <c r="O37" s="930"/>
      <c r="P37" s="305"/>
      <c r="Q37" s="930"/>
      <c r="R37" s="305"/>
      <c r="S37" s="930"/>
      <c r="T37" s="932"/>
      <c r="U37" s="930"/>
      <c r="V37" s="932"/>
      <c r="W37" s="305"/>
      <c r="X37" s="930"/>
      <c r="Y37" s="305"/>
      <c r="Z37" s="930"/>
      <c r="AA37" s="305"/>
      <c r="AB37" s="930"/>
      <c r="AC37" s="305"/>
      <c r="AD37" s="930"/>
      <c r="AE37" s="932"/>
      <c r="AF37" s="930"/>
      <c r="AG37" s="932"/>
      <c r="AH37" s="886"/>
      <c r="AI37" s="898" t="s">
        <v>1235</v>
      </c>
      <c r="AJ37" s="886"/>
      <c r="AK37" s="898" t="s">
        <v>1235</v>
      </c>
      <c r="AL37" s="886"/>
      <c r="AM37" s="898" t="s">
        <v>1235</v>
      </c>
      <c r="AN37" s="886"/>
      <c r="AO37" s="898" t="s">
        <v>1235</v>
      </c>
      <c r="AP37" s="886"/>
      <c r="AQ37" s="898" t="s">
        <v>1235</v>
      </c>
      <c r="AR37" s="886"/>
      <c r="AS37" s="898" t="s">
        <v>1235</v>
      </c>
      <c r="AT37" s="934">
        <f>SUM(AH37)+SUM(AJ37)+SUM(AL37)+SUM(AP37)+SUM(AR37)+SUM(AN37)</f>
        <v>0</v>
      </c>
      <c r="AU37" s="927" t="s">
        <v>1235</v>
      </c>
      <c r="AV37" s="760"/>
      <c r="AW37" s="305"/>
      <c r="AX37" s="930"/>
      <c r="AY37" s="305"/>
      <c r="AZ37" s="930"/>
      <c r="BA37" s="305"/>
      <c r="BB37" s="930"/>
      <c r="BC37" s="305"/>
      <c r="BD37" s="930"/>
      <c r="BE37" s="783"/>
      <c r="BF37" s="930"/>
      <c r="BG37" s="932"/>
      <c r="BH37" s="784"/>
      <c r="BI37" s="785"/>
      <c r="BJ37" s="784"/>
      <c r="BK37" s="785"/>
      <c r="BL37" s="784"/>
      <c r="BM37" s="785"/>
      <c r="BN37" s="784">
        <f>AC37*'Conversion Factors'!$J34</f>
        <v>0</v>
      </c>
      <c r="BO37" s="785"/>
      <c r="BP37" s="783"/>
      <c r="BQ37" s="930"/>
      <c r="BR37" s="932"/>
      <c r="BS37" s="1124">
        <f>AH37*'Conversion Factors'!$J34</f>
        <v>0</v>
      </c>
      <c r="BT37" s="1127" t="s">
        <v>1235</v>
      </c>
      <c r="BU37" s="1125">
        <f>AJ37*'Conversion Factors'!$J34</f>
        <v>0</v>
      </c>
      <c r="BV37" s="1127" t="s">
        <v>1235</v>
      </c>
      <c r="BW37" s="1125">
        <f>AL37*'Conversion Factors'!$J34</f>
        <v>0</v>
      </c>
      <c r="BX37" s="927" t="s">
        <v>1235</v>
      </c>
      <c r="BY37" s="1130">
        <f>AN37*'Conversion Factors'!$J34</f>
        <v>0</v>
      </c>
      <c r="BZ37" s="337" t="s">
        <v>1235</v>
      </c>
      <c r="CA37" s="1125">
        <f>AP37*'Conversion Factors'!$J34</f>
        <v>0</v>
      </c>
      <c r="CB37" s="1119" t="s">
        <v>1235</v>
      </c>
      <c r="CC37" s="1130">
        <f>AR37*'Conversion Factors'!$J34</f>
        <v>0</v>
      </c>
      <c r="CD37" s="1131" t="s">
        <v>1235</v>
      </c>
      <c r="CE37" s="885">
        <f>IF(SUM(BS37,BU37,BW37,BY37,CA37,CC37)&gt;0,SUM(BS37,BU37,BW37,BY37,CA37,CC37),AT37*'Conversion Factors'!$J34)</f>
        <v>0</v>
      </c>
      <c r="CF37" s="927" t="s">
        <v>1235</v>
      </c>
    </row>
    <row r="38" spans="1:189" ht="4.5" customHeight="1" thickBot="1">
      <c r="A38" s="291"/>
      <c r="B38" s="786"/>
      <c r="C38" s="787"/>
      <c r="D38" s="787"/>
      <c r="E38" s="787"/>
      <c r="F38" s="787"/>
      <c r="G38" s="787"/>
      <c r="H38" s="787"/>
      <c r="I38" s="338"/>
      <c r="J38" s="338"/>
      <c r="K38" s="397"/>
      <c r="L38" s="398"/>
      <c r="M38" s="398"/>
      <c r="N38" s="398"/>
      <c r="O38" s="398"/>
      <c r="P38" s="398"/>
      <c r="Q38" s="398"/>
      <c r="R38" s="398"/>
      <c r="S38" s="398"/>
      <c r="T38" s="398"/>
      <c r="U38" s="398"/>
      <c r="V38" s="398"/>
      <c r="W38" s="398"/>
      <c r="X38" s="398"/>
      <c r="Y38" s="398"/>
      <c r="Z38" s="398"/>
      <c r="AA38" s="398"/>
      <c r="AB38" s="398"/>
      <c r="AC38" s="398"/>
      <c r="AD38" s="398"/>
      <c r="AE38" s="398"/>
      <c r="AF38" s="398"/>
      <c r="AG38" s="398"/>
      <c r="AH38" s="398"/>
      <c r="AI38" s="398"/>
      <c r="AJ38" s="398"/>
      <c r="AK38" s="398"/>
      <c r="AL38" s="398"/>
      <c r="AM38" s="398"/>
      <c r="AN38" s="398"/>
      <c r="AO38" s="398"/>
      <c r="AP38" s="398"/>
      <c r="AQ38" s="398"/>
      <c r="AR38" s="398"/>
      <c r="AS38" s="398"/>
      <c r="AT38" s="404"/>
      <c r="AU38" s="398"/>
      <c r="AV38" s="762"/>
      <c r="AW38" s="398"/>
      <c r="AX38" s="398"/>
      <c r="AY38" s="398"/>
      <c r="AZ38" s="398"/>
      <c r="BA38" s="398"/>
      <c r="BB38" s="398"/>
      <c r="BC38" s="398"/>
      <c r="BD38" s="398"/>
      <c r="BE38" s="398"/>
      <c r="BF38" s="398"/>
      <c r="BG38" s="398"/>
      <c r="BH38" s="1132"/>
      <c r="BI38" s="1132"/>
      <c r="BJ38" s="1132"/>
      <c r="BK38" s="1132"/>
      <c r="BL38" s="1132"/>
      <c r="BM38" s="1132"/>
      <c r="BN38" s="1132"/>
      <c r="BO38" s="1132"/>
      <c r="BP38" s="1132"/>
      <c r="BQ38" s="398"/>
      <c r="BR38" s="398"/>
      <c r="BS38" s="771"/>
      <c r="BT38" s="771"/>
      <c r="BU38" s="771"/>
      <c r="BV38" s="771"/>
      <c r="BW38" s="771"/>
      <c r="BX38" s="771"/>
      <c r="BY38" s="398"/>
      <c r="BZ38" s="788"/>
      <c r="CA38" s="771"/>
      <c r="CB38" s="771"/>
      <c r="CC38" s="771"/>
      <c r="CD38" s="771"/>
      <c r="CE38" s="398"/>
      <c r="CF38" s="1133"/>
    </row>
    <row r="39" spans="1:189" ht="22.5" customHeight="1" thickBot="1">
      <c r="A39" s="291"/>
      <c r="B39" s="1611" t="str">
        <f>CONCATENATE('T I fibre sources'!G25)</f>
        <v>Post-consumer recovered wood</v>
      </c>
      <c r="C39" s="1612"/>
      <c r="D39" s="1613"/>
      <c r="E39" s="1632" t="str">
        <f>CONCATENATE('T I fibre sources'!H25)</f>
        <v>Non-hazardous wood waste</v>
      </c>
      <c r="F39" s="1633"/>
      <c r="G39" s="1634"/>
      <c r="H39" s="839" t="s">
        <v>1185</v>
      </c>
      <c r="I39" s="864">
        <f>SUM('T I fibre sources'!Q25)*'Conversion Factors'!H36-SUM('T III pwbf origins'!F31,'T III pwbf origins'!L31,'T III pwbf origins'!R31,'T III pwbf origins'!X31,'T III pwbf origins'!AD31,'T III pwbf origins'!AJ31)</f>
        <v>0</v>
      </c>
      <c r="J39" s="864">
        <f t="shared" ref="J39:J41" si="5">SUM(T39,AE39,AT39)</f>
        <v>0</v>
      </c>
      <c r="K39" s="410"/>
      <c r="L39" s="919"/>
      <c r="M39" s="920" t="s">
        <v>1235</v>
      </c>
      <c r="N39" s="919"/>
      <c r="O39" s="920" t="s">
        <v>1235</v>
      </c>
      <c r="P39" s="919">
        <v>0</v>
      </c>
      <c r="Q39" s="920" t="s">
        <v>1235</v>
      </c>
      <c r="R39" s="919"/>
      <c r="S39" s="920" t="s">
        <v>1235</v>
      </c>
      <c r="T39" s="931">
        <f>SUM(L39)+SUM(N39)+SUM(P39)+SUM(R39)</f>
        <v>0</v>
      </c>
      <c r="U39" s="921" t="s">
        <v>1235</v>
      </c>
      <c r="V39" s="783"/>
      <c r="W39" s="919"/>
      <c r="X39" s="920" t="s">
        <v>1235</v>
      </c>
      <c r="Y39" s="919"/>
      <c r="Z39" s="920" t="s">
        <v>1235</v>
      </c>
      <c r="AA39" s="919"/>
      <c r="AB39" s="920" t="s">
        <v>1235</v>
      </c>
      <c r="AC39" s="919"/>
      <c r="AD39" s="920" t="s">
        <v>1235</v>
      </c>
      <c r="AE39" s="931">
        <f>SUM(W39)+SUM(Y39)+SUM(AA39)+SUM(AC39)</f>
        <v>0</v>
      </c>
      <c r="AF39" s="921" t="s">
        <v>1235</v>
      </c>
      <c r="AG39" s="932"/>
      <c r="AH39" s="919"/>
      <c r="AI39" s="920" t="s">
        <v>1235</v>
      </c>
      <c r="AJ39" s="919"/>
      <c r="AK39" s="920" t="s">
        <v>1235</v>
      </c>
      <c r="AL39" s="919"/>
      <c r="AM39" s="920" t="s">
        <v>1235</v>
      </c>
      <c r="AN39" s="18"/>
      <c r="AO39" s="18"/>
      <c r="AP39" s="919"/>
      <c r="AQ39" s="920" t="s">
        <v>1235</v>
      </c>
      <c r="AR39" s="919"/>
      <c r="AS39" s="920" t="s">
        <v>1235</v>
      </c>
      <c r="AT39" s="931">
        <f>SUM(AH39)+SUM(AJ39)+SUM(AL39)+SUM(AP39)+SUM(AR39)</f>
        <v>0</v>
      </c>
      <c r="AU39" s="920" t="s">
        <v>1235</v>
      </c>
      <c r="AV39" s="761"/>
      <c r="AW39" s="300">
        <f>L39*'Conversion Factors'!$J36</f>
        <v>0</v>
      </c>
      <c r="AX39" s="920" t="s">
        <v>1235</v>
      </c>
      <c r="AY39" s="919">
        <f>N39*'Conversion Factors'!$J36</f>
        <v>0</v>
      </c>
      <c r="AZ39" s="920" t="s">
        <v>1235</v>
      </c>
      <c r="BA39" s="300">
        <f>P39*'Conversion Factors'!$J36</f>
        <v>0</v>
      </c>
      <c r="BB39" s="920" t="s">
        <v>1235</v>
      </c>
      <c r="BC39" s="767">
        <f>R39*'Conversion Factors'!$J36</f>
        <v>0</v>
      </c>
      <c r="BD39" s="920" t="s">
        <v>1235</v>
      </c>
      <c r="BE39" s="411">
        <f>IF(SUM(AW39,AY39,BA39,BC39)&gt;0,SUM(AW39,AY39,BA39,BC39),T39*'Conversion Factors'!$J36)</f>
        <v>0</v>
      </c>
      <c r="BF39" s="921" t="s">
        <v>1235</v>
      </c>
      <c r="BG39" s="932"/>
      <c r="BH39" s="919">
        <f>W39*'Conversion Factors'!$J36</f>
        <v>0</v>
      </c>
      <c r="BI39" s="569" t="s">
        <v>1235</v>
      </c>
      <c r="BJ39" s="300">
        <f>Y39*'Conversion Factors'!$J36</f>
        <v>0</v>
      </c>
      <c r="BK39" s="299" t="s">
        <v>1235</v>
      </c>
      <c r="BL39" s="919">
        <f>AA39*'Conversion Factors'!$J36</f>
        <v>0</v>
      </c>
      <c r="BM39" s="920" t="s">
        <v>1235</v>
      </c>
      <c r="BN39" s="297">
        <f>AC39*'Conversion Factors'!$J36</f>
        <v>0</v>
      </c>
      <c r="BO39" s="827" t="s">
        <v>1235</v>
      </c>
      <c r="BP39" s="412">
        <f>IF(SUM(BH39,BJ39,BL39,BN39)&gt;0,SUM(BH39,BJ39,BL39,BN39),AE39*'Conversion Factors'!$J36)</f>
        <v>0</v>
      </c>
      <c r="BQ39" s="921" t="s">
        <v>1235</v>
      </c>
      <c r="BR39" s="401"/>
      <c r="BS39" s="339">
        <f>AH39*'Conversion Factors'!$J36</f>
        <v>0</v>
      </c>
      <c r="BT39" s="306" t="s">
        <v>1235</v>
      </c>
      <c r="BU39" s="340">
        <f>AJ39*'Conversion Factors'!$J36</f>
        <v>0</v>
      </c>
      <c r="BV39" s="306" t="s">
        <v>1235</v>
      </c>
      <c r="BW39" s="340">
        <f>AL39*'Conversion Factors'!$J36</f>
        <v>0</v>
      </c>
      <c r="BX39" s="921" t="s">
        <v>1235</v>
      </c>
      <c r="BY39" s="298"/>
      <c r="BZ39" s="298"/>
      <c r="CA39" s="341">
        <f>AP39*'Conversion Factors'!$J36</f>
        <v>0</v>
      </c>
      <c r="CB39" s="921" t="s">
        <v>1235</v>
      </c>
      <c r="CC39" s="842">
        <f>AR39*'Conversion Factors'!$J36</f>
        <v>0</v>
      </c>
      <c r="CD39" s="301" t="s">
        <v>1235</v>
      </c>
      <c r="CE39" s="931">
        <f>IF(SUM(BS39,BU39,BW39,CA39,CC39)&gt;0,SUM(BS39,BU39,BW39,CA39,CC39),AT39*'Conversion Factors'!$J36)</f>
        <v>0</v>
      </c>
      <c r="CF39" s="921" t="s">
        <v>1235</v>
      </c>
    </row>
    <row r="40" spans="1:189" ht="22.5" customHeight="1" thickBot="1">
      <c r="A40" s="291"/>
      <c r="B40" s="1614"/>
      <c r="C40" s="1615"/>
      <c r="D40" s="1616"/>
      <c r="E40" s="1632" t="str">
        <f>CONCATENATE('T I fibre sources'!H26)</f>
        <v>Hazardous wood waste</v>
      </c>
      <c r="F40" s="1633"/>
      <c r="G40" s="1634"/>
      <c r="H40" s="839" t="s">
        <v>1185</v>
      </c>
      <c r="I40" s="863">
        <f>SUM('T I fibre sources'!Q26)*'Conversion Factors'!H37-SUM('T III pwbf origins'!F32,'T III pwbf origins'!L32,'T III pwbf origins'!R32,'T III pwbf origins'!X32,'T III pwbf origins'!AD32,'T III pwbf origins'!AJ32)</f>
        <v>0</v>
      </c>
      <c r="J40" s="863">
        <f t="shared" si="5"/>
        <v>0</v>
      </c>
      <c r="K40" s="413"/>
      <c r="L40" s="309"/>
      <c r="M40" s="922" t="s">
        <v>1235</v>
      </c>
      <c r="N40" s="309"/>
      <c r="O40" s="922" t="s">
        <v>1235</v>
      </c>
      <c r="P40" s="309">
        <v>0</v>
      </c>
      <c r="Q40" s="922" t="s">
        <v>1235</v>
      </c>
      <c r="R40" s="309"/>
      <c r="S40" s="922" t="s">
        <v>1235</v>
      </c>
      <c r="T40" s="933">
        <f>SUM(L40)+SUM(N40)+SUM(P40)+SUM(R40)</f>
        <v>0</v>
      </c>
      <c r="U40" s="929" t="s">
        <v>1235</v>
      </c>
      <c r="V40" s="932"/>
      <c r="W40" s="309"/>
      <c r="X40" s="922" t="s">
        <v>1235</v>
      </c>
      <c r="Y40" s="309"/>
      <c r="Z40" s="922" t="s">
        <v>1235</v>
      </c>
      <c r="AA40" s="309"/>
      <c r="AB40" s="922" t="s">
        <v>1235</v>
      </c>
      <c r="AC40" s="309"/>
      <c r="AD40" s="922" t="s">
        <v>1235</v>
      </c>
      <c r="AE40" s="933">
        <f>SUM(W40)+SUM(Y40)+SUM(AA40)+SUM(AC40)</f>
        <v>0</v>
      </c>
      <c r="AF40" s="929" t="s">
        <v>1235</v>
      </c>
      <c r="AG40" s="932"/>
      <c r="AH40" s="309"/>
      <c r="AI40" s="922" t="s">
        <v>1235</v>
      </c>
      <c r="AJ40" s="309"/>
      <c r="AK40" s="922" t="s">
        <v>1235</v>
      </c>
      <c r="AL40" s="309"/>
      <c r="AM40" s="922" t="s">
        <v>1235</v>
      </c>
      <c r="AN40" s="18"/>
      <c r="AO40" s="18"/>
      <c r="AP40" s="309"/>
      <c r="AQ40" s="922" t="s">
        <v>1235</v>
      </c>
      <c r="AR40" s="309"/>
      <c r="AS40" s="922" t="s">
        <v>1235</v>
      </c>
      <c r="AT40" s="933">
        <f>SUM(AH40)+SUM(AJ40)+SUM(AL40)+SUM(AP40)+SUM(AR40)</f>
        <v>0</v>
      </c>
      <c r="AU40" s="924" t="s">
        <v>1235</v>
      </c>
      <c r="AV40" s="761"/>
      <c r="AW40" s="307">
        <f>L40*'Conversion Factors'!$J37</f>
        <v>0</v>
      </c>
      <c r="AX40" s="924" t="s">
        <v>1235</v>
      </c>
      <c r="AY40" s="304">
        <f>N40*'Conversion Factors'!$J37</f>
        <v>0</v>
      </c>
      <c r="AZ40" s="924" t="s">
        <v>1235</v>
      </c>
      <c r="BA40" s="307">
        <f>P40*'Conversion Factors'!$J37</f>
        <v>0</v>
      </c>
      <c r="BB40" s="924" t="s">
        <v>1235</v>
      </c>
      <c r="BC40" s="307">
        <f>R40*'Conversion Factors'!$J37</f>
        <v>0</v>
      </c>
      <c r="BD40" s="924" t="s">
        <v>1235</v>
      </c>
      <c r="BE40" s="414">
        <f>IF(SUM(AW40,AY40,BA40,BC40)&gt;0,SUM(AW40,AY40,BA40,BC40),T40*'Conversion Factors'!$J37)</f>
        <v>0</v>
      </c>
      <c r="BF40" s="929" t="s">
        <v>1235</v>
      </c>
      <c r="BG40" s="932"/>
      <c r="BH40" s="308">
        <f>W40*'Conversion Factors'!$J37</f>
        <v>0</v>
      </c>
      <c r="BI40" s="830" t="s">
        <v>1235</v>
      </c>
      <c r="BJ40" s="307">
        <f>Y40*'Conversion Factors'!$J37</f>
        <v>0</v>
      </c>
      <c r="BK40" s="306" t="s">
        <v>1235</v>
      </c>
      <c r="BL40" s="309">
        <f>AA40*'Conversion Factors'!$J37</f>
        <v>0</v>
      </c>
      <c r="BM40" s="922" t="s">
        <v>1235</v>
      </c>
      <c r="BN40" s="335">
        <f>AC40*'Conversion Factors'!$J37</f>
        <v>0</v>
      </c>
      <c r="BO40" s="828" t="s">
        <v>1235</v>
      </c>
      <c r="BP40" s="415">
        <f>IF(SUM(BH40,BJ40,BL40,BN40)&gt;0,SUM(BH40,BJ40,BL40,BN40),AE40*'Conversion Factors'!$J37)</f>
        <v>0</v>
      </c>
      <c r="BQ40" s="929" t="s">
        <v>1235</v>
      </c>
      <c r="BR40" s="401"/>
      <c r="BS40" s="342">
        <f>AH40*'Conversion Factors'!$J37</f>
        <v>0</v>
      </c>
      <c r="BT40" s="322" t="s">
        <v>1235</v>
      </c>
      <c r="BU40" s="343">
        <f>AJ40*'Conversion Factors'!$J37</f>
        <v>0</v>
      </c>
      <c r="BV40" s="322" t="s">
        <v>1235</v>
      </c>
      <c r="BW40" s="343">
        <f>AL40*'Conversion Factors'!$J37</f>
        <v>0</v>
      </c>
      <c r="BX40" s="929" t="s">
        <v>1235</v>
      </c>
      <c r="BY40" s="298"/>
      <c r="BZ40" s="298"/>
      <c r="CA40" s="343">
        <f>AP40*'Conversion Factors'!$J37</f>
        <v>0</v>
      </c>
      <c r="CB40" s="929" t="s">
        <v>1235</v>
      </c>
      <c r="CC40" s="843">
        <f>AR40*'Conversion Factors'!$J37</f>
        <v>0</v>
      </c>
      <c r="CD40" s="831" t="s">
        <v>1235</v>
      </c>
      <c r="CE40" s="933">
        <f>IF(SUM(BS40,BU40,BW40,CA40,CC40)&gt;0,SUM(BS40,BU40,BW40,CA40,CC40),AT40*'Conversion Factors'!$J37)</f>
        <v>0</v>
      </c>
      <c r="CF40" s="929" t="s">
        <v>1235</v>
      </c>
    </row>
    <row r="41" spans="1:189" ht="22.5" customHeight="1" thickBot="1">
      <c r="A41" s="291"/>
      <c r="B41" s="1617"/>
      <c r="C41" s="1618"/>
      <c r="D41" s="1619"/>
      <c r="E41" s="1632" t="str">
        <f>'T I fibre sources'!H27</f>
        <v>Unspecified wood waste</v>
      </c>
      <c r="F41" s="1633"/>
      <c r="G41" s="1634"/>
      <c r="H41" s="839" t="s">
        <v>1185</v>
      </c>
      <c r="I41" s="1121">
        <f>SUM('T I fibre sources'!Q27)*'Conversion Factors'!H38-SUM('T III pwbf origins'!F33,'T III pwbf origins'!L33,'T III pwbf origins'!R33,'T III pwbf origins'!X33,'T III pwbf origins'!AD33,'T III pwbf origins'!AJ33)</f>
        <v>0</v>
      </c>
      <c r="J41" s="1121">
        <f t="shared" si="5"/>
        <v>0</v>
      </c>
      <c r="K41" s="413"/>
      <c r="L41" s="886"/>
      <c r="M41" s="898" t="s">
        <v>1235</v>
      </c>
      <c r="N41" s="886"/>
      <c r="O41" s="898" t="s">
        <v>1235</v>
      </c>
      <c r="P41" s="886">
        <v>0</v>
      </c>
      <c r="Q41" s="898" t="s">
        <v>1235</v>
      </c>
      <c r="R41" s="886"/>
      <c r="S41" s="898" t="s">
        <v>1235</v>
      </c>
      <c r="T41" s="934">
        <f>SUM(L41)+SUM(N41)+SUM(P41)+SUM(R41)</f>
        <v>0</v>
      </c>
      <c r="U41" s="928" t="s">
        <v>1235</v>
      </c>
      <c r="V41" s="1129"/>
      <c r="W41" s="886"/>
      <c r="X41" s="898" t="s">
        <v>1235</v>
      </c>
      <c r="Y41" s="886"/>
      <c r="Z41" s="898" t="s">
        <v>1235</v>
      </c>
      <c r="AA41" s="886"/>
      <c r="AB41" s="898" t="s">
        <v>1235</v>
      </c>
      <c r="AC41" s="886"/>
      <c r="AD41" s="898" t="s">
        <v>1235</v>
      </c>
      <c r="AE41" s="934">
        <f>SUM(W41)+SUM(Y41)+SUM(AA41)+SUM(AC41)</f>
        <v>0</v>
      </c>
      <c r="AF41" s="928" t="s">
        <v>1235</v>
      </c>
      <c r="AG41" s="932"/>
      <c r="AH41" s="886"/>
      <c r="AI41" s="898" t="s">
        <v>1235</v>
      </c>
      <c r="AJ41" s="886"/>
      <c r="AK41" s="898" t="s">
        <v>1235</v>
      </c>
      <c r="AL41" s="886"/>
      <c r="AM41" s="898" t="s">
        <v>1235</v>
      </c>
      <c r="AN41" s="18"/>
      <c r="AO41" s="18"/>
      <c r="AP41" s="886"/>
      <c r="AQ41" s="898" t="s">
        <v>1235</v>
      </c>
      <c r="AR41" s="886"/>
      <c r="AS41" s="898" t="s">
        <v>1235</v>
      </c>
      <c r="AT41" s="934">
        <f>SUM(AH41)+SUM(AJ41)+SUM(AL41)+SUM(AP41)+SUM(AR41)</f>
        <v>0</v>
      </c>
      <c r="AU41" s="927" t="s">
        <v>1235</v>
      </c>
      <c r="AV41" s="761"/>
      <c r="AW41" s="313">
        <f>L41*'Conversion Factors'!$J38</f>
        <v>0</v>
      </c>
      <c r="AX41" s="927" t="s">
        <v>1235</v>
      </c>
      <c r="AY41" s="313">
        <f>N41*'Conversion Factors'!$J38</f>
        <v>0</v>
      </c>
      <c r="AZ41" s="927" t="s">
        <v>1235</v>
      </c>
      <c r="BA41" s="313">
        <f>P41*'Conversion Factors'!$J38</f>
        <v>0</v>
      </c>
      <c r="BB41" s="927" t="s">
        <v>1235</v>
      </c>
      <c r="BC41" s="313">
        <f>R41*'Conversion Factors'!$J38</f>
        <v>0</v>
      </c>
      <c r="BD41" s="927" t="s">
        <v>1235</v>
      </c>
      <c r="BE41" s="416">
        <f>IF(SUM(AW41,AY41,BA41,BC41)&gt;0,SUM(AW41,AY41,BA41,BC41),T41*'Conversion Factors'!$J38)</f>
        <v>0</v>
      </c>
      <c r="BF41" s="928" t="s">
        <v>1235</v>
      </c>
      <c r="BG41" s="932"/>
      <c r="BH41" s="313">
        <f>W41*'Conversion Factors'!$J38</f>
        <v>0</v>
      </c>
      <c r="BI41" s="928" t="s">
        <v>1235</v>
      </c>
      <c r="BJ41" s="313">
        <f>Y41*'Conversion Factors'!$J38</f>
        <v>0</v>
      </c>
      <c r="BK41" s="1119" t="s">
        <v>1235</v>
      </c>
      <c r="BL41" s="886">
        <f>AA41*'Conversion Factors'!$J38</f>
        <v>0</v>
      </c>
      <c r="BM41" s="898" t="s">
        <v>1235</v>
      </c>
      <c r="BN41" s="1117">
        <f>AC41*'Conversion Factors'!$J38</f>
        <v>0</v>
      </c>
      <c r="BO41" s="1122" t="s">
        <v>1235</v>
      </c>
      <c r="BP41" s="1134">
        <f>IF(SUM(BH41,BJ41,BL41,BN41)&gt;0,SUM(BH41,BJ41,BL41,BN41),AE41*'Conversion Factors'!$J38)</f>
        <v>0</v>
      </c>
      <c r="BQ41" s="928" t="s">
        <v>1235</v>
      </c>
      <c r="BR41" s="401"/>
      <c r="BS41" s="1135">
        <f>AH41*'Conversion Factors'!$J38</f>
        <v>0</v>
      </c>
      <c r="BT41" s="1119" t="s">
        <v>1235</v>
      </c>
      <c r="BU41" s="1136">
        <f>AJ41*'Conversion Factors'!$J38</f>
        <v>0</v>
      </c>
      <c r="BV41" s="1127" t="s">
        <v>1235</v>
      </c>
      <c r="BW41" s="1136">
        <f>AL41*'Conversion Factors'!$J38</f>
        <v>0</v>
      </c>
      <c r="BX41" s="1119" t="s">
        <v>1235</v>
      </c>
      <c r="BY41" s="298"/>
      <c r="BZ41" s="298"/>
      <c r="CA41" s="344">
        <f>AP41*'Conversion Factors'!$J38</f>
        <v>0</v>
      </c>
      <c r="CB41" s="928" t="s">
        <v>1235</v>
      </c>
      <c r="CC41" s="844">
        <f>AR41*'Conversion Factors'!$J38</f>
        <v>0</v>
      </c>
      <c r="CD41" s="333" t="s">
        <v>1235</v>
      </c>
      <c r="CE41" s="934">
        <f>IF(SUM(BS41,BU41,BW41,CA41,CC41)&gt;0,SUM(BS41,BU41,BW41,CA41,CC41),AT41*'Conversion Factors'!$J38)</f>
        <v>0</v>
      </c>
      <c r="CF41" s="928" t="s">
        <v>1235</v>
      </c>
    </row>
    <row r="42" spans="1:189" ht="4.5" customHeight="1" thickBot="1">
      <c r="A42" s="291"/>
      <c r="B42" s="774"/>
      <c r="C42" s="293"/>
      <c r="D42" s="293"/>
      <c r="E42" s="789"/>
      <c r="F42" s="789"/>
      <c r="G42" s="789"/>
      <c r="H42" s="790"/>
      <c r="I42" s="957"/>
      <c r="J42" s="957"/>
      <c r="K42" s="413"/>
      <c r="L42" s="347"/>
      <c r="M42" s="925"/>
      <c r="N42" s="345"/>
      <c r="O42" s="925"/>
      <c r="P42" s="345"/>
      <c r="Q42" s="925"/>
      <c r="R42" s="345"/>
      <c r="S42" s="925"/>
      <c r="T42" s="935"/>
      <c r="U42" s="327"/>
      <c r="V42" s="932"/>
      <c r="W42" s="347"/>
      <c r="X42" s="925"/>
      <c r="Y42" s="345"/>
      <c r="Z42" s="925"/>
      <c r="AA42" s="345"/>
      <c r="AB42" s="925"/>
      <c r="AC42" s="345"/>
      <c r="AD42" s="925"/>
      <c r="AE42" s="935"/>
      <c r="AF42" s="327"/>
      <c r="AG42" s="932"/>
      <c r="AH42" s="1128"/>
      <c r="AI42" s="1128"/>
      <c r="AJ42" s="1128"/>
      <c r="AK42" s="1128"/>
      <c r="AL42" s="1128"/>
      <c r="AM42" s="1128"/>
      <c r="AN42" s="18"/>
      <c r="AO42" s="18"/>
      <c r="AP42" s="1128"/>
      <c r="AQ42" s="1128"/>
      <c r="AR42" s="1128"/>
      <c r="AS42" s="1128"/>
      <c r="AT42" s="1137"/>
      <c r="AU42" s="1127"/>
      <c r="AV42" s="761"/>
      <c r="AW42" s="345"/>
      <c r="AX42" s="925"/>
      <c r="AY42" s="345"/>
      <c r="AZ42" s="925"/>
      <c r="BA42" s="345"/>
      <c r="BB42" s="925"/>
      <c r="BC42" s="345"/>
      <c r="BD42" s="925"/>
      <c r="BE42" s="935"/>
      <c r="BF42" s="925"/>
      <c r="BG42" s="932"/>
      <c r="BH42" s="791"/>
      <c r="BI42" s="570"/>
      <c r="BJ42" s="791"/>
      <c r="BK42" s="570"/>
      <c r="BL42" s="791"/>
      <c r="BM42" s="570"/>
      <c r="BN42" s="791"/>
      <c r="BO42" s="570"/>
      <c r="BP42" s="782"/>
      <c r="BQ42" s="570"/>
      <c r="BR42" s="932"/>
      <c r="BS42" s="755"/>
      <c r="BT42" s="755"/>
      <c r="BU42" s="755"/>
      <c r="BV42" s="755"/>
      <c r="BW42" s="1128"/>
      <c r="BX42" s="755"/>
      <c r="BY42" s="18"/>
      <c r="BZ42" s="18"/>
      <c r="CA42" s="755"/>
      <c r="CB42" s="755"/>
      <c r="CC42" s="755"/>
      <c r="CD42" s="755"/>
      <c r="CE42" s="779"/>
      <c r="CF42" s="833"/>
    </row>
    <row r="43" spans="1:189" ht="22.5" customHeight="1" thickBot="1">
      <c r="A43" s="291"/>
      <c r="B43" s="1630" t="str">
        <f>CONCATENATE('T I fibre sources'!C29)</f>
        <v>Wood from unknown sources</v>
      </c>
      <c r="C43" s="1631"/>
      <c r="D43" s="1631"/>
      <c r="E43" s="1631"/>
      <c r="F43" s="1631"/>
      <c r="G43" s="1631"/>
      <c r="H43" s="839" t="s">
        <v>1185</v>
      </c>
      <c r="I43" s="953">
        <f>SUM('T I fibre sources'!Q29)*'Conversion Factors'!H40+(((SUM('T III pwbf origins'!$E$38)*SUM('T III pwbf origins'!F14)))+((SUM('T III pwbf origins'!$K$38)*SUM('T III pwbf origins'!L14)))+(SUM('T III pwbf origins'!$W$38)*SUM('T III pwbf origins'!X14))+(SUM('T III pwbf origins'!$AC$38)*SUM('T III pwbf origins'!AD14))+((SUM('T III pwbf origins'!$AI$38)*SUM('T III pwbf origins'!AJ14)))+((SUM('T III pwbf origins'!$AO$38)*SUM('T III pwbf origins'!AP14))))*(-1)</f>
        <v>0</v>
      </c>
      <c r="J43" s="953">
        <f>SUM(T43,AE43,AT43)</f>
        <v>0</v>
      </c>
      <c r="K43" s="413"/>
      <c r="L43" s="346"/>
      <c r="M43" s="832" t="s">
        <v>1235</v>
      </c>
      <c r="N43" s="346"/>
      <c r="O43" s="832" t="s">
        <v>1235</v>
      </c>
      <c r="P43" s="346">
        <v>0</v>
      </c>
      <c r="Q43" s="832" t="s">
        <v>1235</v>
      </c>
      <c r="R43" s="346"/>
      <c r="S43" s="832" t="s">
        <v>1235</v>
      </c>
      <c r="T43" s="840">
        <f>SUM(L43)+SUM(N43)+SUM(P43)+SUM(R43)</f>
        <v>0</v>
      </c>
      <c r="U43" s="833" t="s">
        <v>1235</v>
      </c>
      <c r="V43" s="779"/>
      <c r="W43" s="346"/>
      <c r="X43" s="832" t="s">
        <v>1235</v>
      </c>
      <c r="Y43" s="346"/>
      <c r="Z43" s="832" t="s">
        <v>1235</v>
      </c>
      <c r="AA43" s="346"/>
      <c r="AB43" s="832" t="s">
        <v>1235</v>
      </c>
      <c r="AC43" s="346"/>
      <c r="AD43" s="832" t="s">
        <v>1235</v>
      </c>
      <c r="AE43" s="840">
        <f>SUM(W43)+SUM(Y43)+SUM(AA43)+SUM(AC43)</f>
        <v>0</v>
      </c>
      <c r="AF43" s="833" t="s">
        <v>1235</v>
      </c>
      <c r="AG43" s="932"/>
      <c r="AH43" s="346"/>
      <c r="AI43" s="832" t="s">
        <v>1235</v>
      </c>
      <c r="AJ43" s="346"/>
      <c r="AK43" s="832" t="s">
        <v>1235</v>
      </c>
      <c r="AL43" s="346"/>
      <c r="AM43" s="832" t="s">
        <v>1235</v>
      </c>
      <c r="AN43" s="347"/>
      <c r="AO43" s="327"/>
      <c r="AP43" s="346"/>
      <c r="AQ43" s="832" t="s">
        <v>1235</v>
      </c>
      <c r="AR43" s="346"/>
      <c r="AS43" s="832" t="s">
        <v>1235</v>
      </c>
      <c r="AT43" s="840">
        <f>SUM(AH43)+SUM(AJ43)+SUM(AL43)+SUM(AP43)+SUM(AR43)</f>
        <v>0</v>
      </c>
      <c r="AU43" s="832" t="s">
        <v>1235</v>
      </c>
      <c r="AV43" s="761"/>
      <c r="AW43" s="314">
        <f>L43*'Conversion Factors'!$J40</f>
        <v>0</v>
      </c>
      <c r="AX43" s="832" t="s">
        <v>1235</v>
      </c>
      <c r="AY43" s="346">
        <f>N43*'Conversion Factors'!$J40</f>
        <v>0</v>
      </c>
      <c r="AZ43" s="832" t="s">
        <v>1235</v>
      </c>
      <c r="BA43" s="346">
        <f>P43*'Conversion Factors'!$J40</f>
        <v>0</v>
      </c>
      <c r="BB43" s="832" t="s">
        <v>1235</v>
      </c>
      <c r="BC43" s="346">
        <f>R43*'Conversion Factors'!$J40</f>
        <v>0</v>
      </c>
      <c r="BD43" s="832" t="s">
        <v>1235</v>
      </c>
      <c r="BE43" s="417">
        <f>IF(SUM(AW43,AY43,BA43,BC43)&gt;0,SUM(AW43,AY43,BA43,BC43),T43*'Conversion Factors'!$J40)</f>
        <v>0</v>
      </c>
      <c r="BF43" s="833" t="s">
        <v>1235</v>
      </c>
      <c r="BG43" s="401"/>
      <c r="BH43" s="346">
        <f>W43*'Conversion Factors'!$J40</f>
        <v>0</v>
      </c>
      <c r="BI43" s="570" t="s">
        <v>1235</v>
      </c>
      <c r="BJ43" s="346">
        <f>Y43*'Conversion Factors'!$J40</f>
        <v>0</v>
      </c>
      <c r="BK43" s="570" t="s">
        <v>1235</v>
      </c>
      <c r="BL43" s="346">
        <f>AA43*'Conversion Factors'!$J40</f>
        <v>0</v>
      </c>
      <c r="BM43" s="832" t="s">
        <v>1235</v>
      </c>
      <c r="BN43" s="756">
        <f>AC43*'Conversion Factors'!$J40</f>
        <v>0</v>
      </c>
      <c r="BO43" s="348" t="s">
        <v>1235</v>
      </c>
      <c r="BP43" s="792">
        <f>IF(SUM(BH43,BJ43,BL43,BN43)&gt;0,SUM(BH43,BJ43,BL43,BN43),AE43*'Conversion Factors'!$J40)</f>
        <v>0</v>
      </c>
      <c r="BQ43" s="833" t="s">
        <v>1235</v>
      </c>
      <c r="BR43" s="401"/>
      <c r="BS43" s="349">
        <f>AH43*'Conversion Factors'!$J40</f>
        <v>0</v>
      </c>
      <c r="BT43" s="833" t="s">
        <v>1235</v>
      </c>
      <c r="BU43" s="350">
        <f>AJ43*'Conversion Factors'!$J40</f>
        <v>0</v>
      </c>
      <c r="BV43" s="570" t="s">
        <v>1235</v>
      </c>
      <c r="BW43" s="350">
        <f>AL43*'Conversion Factors'!$J40</f>
        <v>0</v>
      </c>
      <c r="BX43" s="833" t="s">
        <v>1235</v>
      </c>
      <c r="BY43" s="298"/>
      <c r="BZ43" s="298"/>
      <c r="CA43" s="350">
        <f>AP43*'Conversion Factors'!$J40</f>
        <v>0</v>
      </c>
      <c r="CB43" s="833" t="s">
        <v>1235</v>
      </c>
      <c r="CC43" s="845">
        <f>AR43*'Conversion Factors'!$J40</f>
        <v>0</v>
      </c>
      <c r="CD43" s="351" t="s">
        <v>1235</v>
      </c>
      <c r="CE43" s="840">
        <f>IF(SUM(BS43,BU43,BW43,CA43,CC43)&gt;0,SUM(BS43,BU43,BW43,CA43,CC43),AT43*'Conversion Factors'!$J40)</f>
        <v>0</v>
      </c>
      <c r="CF43" s="833" t="s">
        <v>1235</v>
      </c>
    </row>
    <row r="44" spans="1:189" s="176" customFormat="1" ht="14.5" thickBot="1">
      <c r="A44" s="292"/>
      <c r="B44" s="1609" t="str">
        <f>Overview!A2</f>
        <v>© 2016 UNECE/FAO Forestry and Timber Section - In case of any uncertainties or questions on the JWEE 2015 please contact: woodenergy.timber@unece.org</v>
      </c>
      <c r="C44" s="1610"/>
      <c r="D44" s="1610"/>
      <c r="E44" s="1610"/>
      <c r="F44" s="1610"/>
      <c r="G44" s="1610"/>
      <c r="H44" s="1610"/>
      <c r="I44" s="1610"/>
      <c r="J44" s="1610"/>
      <c r="K44" s="1610"/>
      <c r="L44" s="1610"/>
      <c r="M44" s="1610"/>
      <c r="N44" s="1610"/>
      <c r="O44" s="1138"/>
      <c r="P44" s="1139"/>
      <c r="Q44" s="1139"/>
      <c r="R44" s="1139"/>
      <c r="S44" s="1139"/>
      <c r="T44" s="1140"/>
      <c r="U44" s="1140"/>
      <c r="V44" s="1140"/>
      <c r="W44" s="1140"/>
      <c r="X44" s="1140"/>
      <c r="Y44" s="1140"/>
      <c r="Z44" s="1140"/>
      <c r="AA44" s="1140"/>
      <c r="AB44" s="1140"/>
      <c r="AC44" s="1140"/>
      <c r="AD44" s="1140"/>
      <c r="AE44" s="1140"/>
      <c r="AF44" s="1140"/>
      <c r="AG44" s="1140"/>
      <c r="AH44" s="1139"/>
      <c r="AI44" s="1139"/>
      <c r="AJ44" s="1139"/>
      <c r="AK44" s="1139"/>
      <c r="AL44" s="1139"/>
      <c r="AM44" s="1139"/>
      <c r="AN44" s="1139"/>
      <c r="AO44" s="1139"/>
      <c r="AP44" s="1139"/>
      <c r="AQ44" s="1139"/>
      <c r="AR44" s="1139"/>
      <c r="AS44" s="1139"/>
      <c r="AT44" s="1140"/>
      <c r="AU44" s="1140"/>
      <c r="AV44" s="1139"/>
      <c r="AW44" s="1139"/>
      <c r="AX44" s="1141"/>
      <c r="AY44" s="1142"/>
      <c r="AZ44" s="1143"/>
      <c r="BA44" s="1139"/>
      <c r="BB44" s="1139"/>
      <c r="BC44" s="1139"/>
      <c r="BD44" s="1139"/>
      <c r="BE44" s="1140"/>
      <c r="BF44" s="1140"/>
      <c r="BG44" s="1140"/>
      <c r="BH44" s="1140"/>
      <c r="BI44" s="1140"/>
      <c r="BJ44" s="1140"/>
      <c r="BK44" s="1140"/>
      <c r="BL44" s="1140"/>
      <c r="BM44" s="1140"/>
      <c r="BN44" s="1140"/>
      <c r="BO44" s="1140"/>
      <c r="BP44" s="1140"/>
      <c r="BQ44" s="1140"/>
      <c r="BR44" s="1140"/>
      <c r="BS44" s="793"/>
      <c r="BT44" s="1139"/>
      <c r="BU44" s="1139"/>
      <c r="BV44" s="1139"/>
      <c r="BW44" s="1139"/>
      <c r="BX44" s="1139"/>
      <c r="BY44" s="1139"/>
      <c r="BZ44" s="1139"/>
      <c r="CA44" s="1139"/>
      <c r="CB44" s="1139"/>
      <c r="CC44" s="1139"/>
      <c r="CD44" s="1139"/>
      <c r="CE44" s="1140"/>
      <c r="CF44" s="1144"/>
      <c r="GG44" s="432"/>
    </row>
    <row r="45" spans="1:189" ht="14.5" thickBot="1">
      <c r="A45" s="291"/>
      <c r="B45" s="950"/>
      <c r="C45" s="950"/>
      <c r="D45" s="950"/>
      <c r="E45" s="950"/>
      <c r="F45" s="950"/>
      <c r="G45" s="950"/>
      <c r="H45" s="950"/>
      <c r="I45" s="950"/>
      <c r="J45" s="950"/>
      <c r="K45" s="950"/>
      <c r="L45" s="950"/>
      <c r="M45" s="950"/>
      <c r="N45" s="950"/>
      <c r="O45" s="950"/>
      <c r="P45" s="950"/>
      <c r="Q45" s="950"/>
      <c r="R45" s="950"/>
      <c r="S45" s="420"/>
      <c r="T45" s="291"/>
      <c r="U45" s="291"/>
      <c r="V45" s="291"/>
      <c r="W45" s="291"/>
      <c r="X45" s="291"/>
      <c r="Y45" s="291"/>
      <c r="Z45" s="291"/>
      <c r="AA45" s="291"/>
      <c r="AB45" s="291"/>
      <c r="AC45" s="291"/>
      <c r="AD45" s="291"/>
      <c r="AE45" s="291"/>
      <c r="AF45" s="291"/>
      <c r="AG45" s="291"/>
      <c r="AH45" s="354"/>
      <c r="AI45" s="7"/>
      <c r="AJ45" s="353"/>
      <c r="AK45" s="353"/>
      <c r="AL45" s="290"/>
      <c r="AM45" s="353"/>
      <c r="AN45" s="355"/>
      <c r="AO45" s="352"/>
      <c r="AP45" s="290"/>
      <c r="AQ45" s="353"/>
      <c r="AR45" s="290"/>
      <c r="AS45" s="353"/>
      <c r="AT45" s="352"/>
      <c r="AU45" s="291"/>
      <c r="AV45" s="441"/>
      <c r="AW45" s="352"/>
      <c r="AX45" s="419"/>
      <c r="AY45" s="291"/>
      <c r="AZ45" s="352"/>
      <c r="BA45" s="173"/>
      <c r="BB45" s="173"/>
      <c r="BC45" s="173"/>
      <c r="BD45" s="173"/>
      <c r="BE45" s="291"/>
      <c r="BF45" s="291"/>
      <c r="BG45" s="291"/>
      <c r="BH45" s="291"/>
      <c r="BI45" s="291"/>
      <c r="BJ45" s="291"/>
      <c r="BK45" s="291"/>
      <c r="BL45" s="291"/>
      <c r="BM45" s="291"/>
      <c r="BN45" s="291"/>
      <c r="BO45" s="291"/>
      <c r="BP45" s="291"/>
      <c r="BQ45" s="291"/>
      <c r="BR45" s="291"/>
      <c r="BS45" s="354"/>
      <c r="BT45" s="7"/>
      <c r="BU45" s="353"/>
      <c r="BV45" s="353"/>
      <c r="BW45" s="290"/>
      <c r="BX45" s="353"/>
      <c r="BY45" s="355"/>
      <c r="BZ45" s="352"/>
      <c r="CA45" s="290"/>
      <c r="CB45" s="353"/>
      <c r="CC45" s="290"/>
      <c r="CD45" s="353"/>
      <c r="CE45" s="352"/>
      <c r="CF45" s="291"/>
    </row>
    <row r="46" spans="1:189" ht="18" hidden="1" customHeight="1">
      <c r="B46" s="1468" t="s">
        <v>2688</v>
      </c>
      <c r="C46" s="1469"/>
      <c r="D46" s="1469"/>
      <c r="E46" s="1469"/>
      <c r="F46" s="1469"/>
      <c r="G46" s="1469"/>
      <c r="H46" s="1469"/>
      <c r="I46" s="1469"/>
      <c r="J46" s="1469"/>
      <c r="K46" s="1469"/>
      <c r="L46" s="1469"/>
      <c r="M46" s="1469"/>
      <c r="N46" s="1469"/>
      <c r="O46" s="1469"/>
      <c r="P46" s="1469"/>
      <c r="Q46" s="1469"/>
      <c r="R46" s="1469"/>
      <c r="S46" s="1469"/>
      <c r="T46" s="1469"/>
      <c r="U46" s="1469"/>
      <c r="V46" s="1469"/>
      <c r="W46" s="1469"/>
      <c r="X46" s="1469"/>
      <c r="Y46" s="1469"/>
      <c r="Z46" s="1469"/>
      <c r="AA46" s="1469"/>
      <c r="AB46" s="1469"/>
      <c r="AC46" s="1469"/>
      <c r="AD46" s="1469"/>
      <c r="AE46" s="1469"/>
      <c r="AF46" s="1469"/>
      <c r="AG46" s="1469"/>
      <c r="AH46" s="1469"/>
      <c r="AI46" s="1469"/>
      <c r="AJ46" s="1469"/>
      <c r="AK46" s="1469"/>
      <c r="AL46" s="1469"/>
      <c r="AM46" s="1469"/>
      <c r="AN46" s="1469"/>
      <c r="AO46" s="1469"/>
      <c r="AP46" s="1469"/>
      <c r="AQ46" s="1469"/>
      <c r="AR46" s="1469"/>
      <c r="AS46" s="1469"/>
      <c r="AT46" s="1469"/>
      <c r="AU46" s="1469"/>
      <c r="AV46" s="1469"/>
      <c r="AW46" s="1469"/>
      <c r="AX46" s="1469"/>
      <c r="AY46" s="1469"/>
      <c r="AZ46" s="1469"/>
      <c r="BA46" s="1469"/>
      <c r="BB46" s="1469"/>
      <c r="BC46" s="1469"/>
      <c r="BD46" s="1469"/>
      <c r="BE46" s="1469"/>
      <c r="BF46" s="1469"/>
      <c r="BG46" s="1469"/>
      <c r="BH46" s="1469"/>
      <c r="BI46" s="1469"/>
      <c r="BJ46" s="1469"/>
      <c r="BK46" s="1469"/>
      <c r="BL46" s="1469"/>
      <c r="BM46" s="1469"/>
      <c r="BN46" s="1469"/>
      <c r="BO46" s="1469"/>
      <c r="BP46" s="1469"/>
      <c r="BQ46" s="1469"/>
      <c r="BR46" s="1469"/>
      <c r="BS46" s="1469"/>
      <c r="BT46" s="1469"/>
      <c r="BU46" s="1469"/>
      <c r="BV46" s="1469"/>
      <c r="BW46" s="1469"/>
      <c r="BX46" s="1469"/>
      <c r="BY46" s="1469"/>
      <c r="BZ46" s="1469"/>
      <c r="CA46" s="1469"/>
      <c r="CB46" s="1469"/>
      <c r="CC46" s="1469"/>
      <c r="CD46" s="1469"/>
      <c r="CE46" s="1469"/>
      <c r="CF46" s="1470"/>
    </row>
    <row r="47" spans="1:189" ht="16.5" hidden="1" customHeight="1">
      <c r="B47" s="1603" t="s">
        <v>2840</v>
      </c>
      <c r="C47" s="1604"/>
      <c r="D47" s="1604"/>
      <c r="E47" s="1604"/>
      <c r="F47" s="1604"/>
      <c r="G47" s="1604"/>
      <c r="H47" s="1604"/>
      <c r="I47" s="1604"/>
      <c r="J47" s="1604"/>
      <c r="K47" s="1604"/>
      <c r="L47" s="1604"/>
      <c r="M47" s="1604"/>
      <c r="N47" s="1604"/>
      <c r="O47" s="1604"/>
      <c r="P47" s="1604"/>
      <c r="Q47" s="1604"/>
      <c r="R47" s="1604"/>
      <c r="S47" s="1604"/>
      <c r="T47" s="1604"/>
      <c r="U47" s="1604"/>
      <c r="V47" s="1604"/>
      <c r="W47" s="1604"/>
      <c r="X47" s="1604"/>
      <c r="Y47" s="1604"/>
      <c r="Z47" s="1604"/>
      <c r="AA47" s="1604"/>
      <c r="AB47" s="1604"/>
      <c r="AC47" s="1604"/>
      <c r="AD47" s="1604"/>
      <c r="AE47" s="1604"/>
      <c r="AF47" s="1604"/>
      <c r="AG47" s="1604"/>
      <c r="AH47" s="1604"/>
      <c r="AI47" s="1604"/>
      <c r="AJ47" s="1604"/>
      <c r="AK47" s="1604"/>
      <c r="AL47" s="1604"/>
      <c r="AM47" s="1604"/>
      <c r="AN47" s="1604"/>
      <c r="AO47" s="1604"/>
      <c r="AP47" s="1604"/>
      <c r="AQ47" s="1604"/>
      <c r="AR47" s="1604"/>
      <c r="AS47" s="1604"/>
      <c r="AT47" s="1604"/>
      <c r="AU47" s="1604"/>
      <c r="AV47" s="1604"/>
      <c r="AW47" s="1604"/>
      <c r="AX47" s="1604"/>
      <c r="AY47" s="1604"/>
      <c r="AZ47" s="1604"/>
      <c r="BA47" s="1604"/>
      <c r="BB47" s="1604"/>
      <c r="BC47" s="1604"/>
      <c r="BD47" s="1604"/>
      <c r="BE47" s="1604"/>
      <c r="BF47" s="1604"/>
      <c r="BG47" s="1604"/>
      <c r="BH47" s="1604"/>
      <c r="BI47" s="1604"/>
      <c r="BJ47" s="1604"/>
      <c r="BK47" s="1604"/>
      <c r="BL47" s="1604"/>
      <c r="BM47" s="1604"/>
      <c r="BN47" s="1604"/>
      <c r="BO47" s="1604"/>
      <c r="BP47" s="1604"/>
      <c r="BQ47" s="1604"/>
      <c r="BR47" s="1604"/>
      <c r="BS47" s="1604"/>
      <c r="BT47" s="1604"/>
      <c r="BU47" s="1604"/>
      <c r="BV47" s="1604"/>
      <c r="BW47" s="1604"/>
      <c r="BX47" s="1604"/>
      <c r="BY47" s="1604"/>
      <c r="BZ47" s="1604"/>
      <c r="CA47" s="1604"/>
      <c r="CB47" s="1604"/>
      <c r="CC47" s="1604"/>
      <c r="CD47" s="1604"/>
      <c r="CE47" s="1604"/>
      <c r="CF47" s="1605"/>
    </row>
    <row r="48" spans="1:189" ht="18" hidden="1" customHeight="1">
      <c r="A48" s="418"/>
      <c r="B48" s="1606"/>
      <c r="C48" s="1607"/>
      <c r="D48" s="1607"/>
      <c r="E48" s="1607"/>
      <c r="F48" s="1607"/>
      <c r="G48" s="1607"/>
      <c r="H48" s="1607"/>
      <c r="I48" s="1607"/>
      <c r="J48" s="1607"/>
      <c r="K48" s="1607"/>
      <c r="L48" s="1607"/>
      <c r="M48" s="1607"/>
      <c r="N48" s="1607"/>
      <c r="O48" s="1607"/>
      <c r="P48" s="1607"/>
      <c r="Q48" s="1607"/>
      <c r="R48" s="1607"/>
      <c r="S48" s="1607"/>
      <c r="T48" s="1607"/>
      <c r="U48" s="1607"/>
      <c r="V48" s="1607"/>
      <c r="W48" s="1607"/>
      <c r="X48" s="1607"/>
      <c r="Y48" s="1607"/>
      <c r="Z48" s="1607"/>
      <c r="AA48" s="1607"/>
      <c r="AB48" s="1607"/>
      <c r="AC48" s="1607"/>
      <c r="AD48" s="1607"/>
      <c r="AE48" s="1607"/>
      <c r="AF48" s="1607"/>
      <c r="AG48" s="1607"/>
      <c r="AH48" s="1607"/>
      <c r="AI48" s="1607"/>
      <c r="AJ48" s="1607"/>
      <c r="AK48" s="1607"/>
      <c r="AL48" s="1607"/>
      <c r="AM48" s="1607"/>
      <c r="AN48" s="1607"/>
      <c r="AO48" s="1607"/>
      <c r="AP48" s="1607"/>
      <c r="AQ48" s="1607"/>
      <c r="AR48" s="1607"/>
      <c r="AS48" s="1607"/>
      <c r="AT48" s="1607"/>
      <c r="AU48" s="1607"/>
      <c r="AV48" s="1607"/>
      <c r="AW48" s="1607"/>
      <c r="AX48" s="1607"/>
      <c r="AY48" s="1607"/>
      <c r="AZ48" s="1607"/>
      <c r="BA48" s="1607"/>
      <c r="BB48" s="1607"/>
      <c r="BC48" s="1607"/>
      <c r="BD48" s="1607"/>
      <c r="BE48" s="1607"/>
      <c r="BF48" s="1607"/>
      <c r="BG48" s="1607"/>
      <c r="BH48" s="1607"/>
      <c r="BI48" s="1607"/>
      <c r="BJ48" s="1607"/>
      <c r="BK48" s="1607"/>
      <c r="BL48" s="1607"/>
      <c r="BM48" s="1607"/>
      <c r="BN48" s="1607"/>
      <c r="BO48" s="1607"/>
      <c r="BP48" s="1607"/>
      <c r="BQ48" s="1607"/>
      <c r="BR48" s="1607"/>
      <c r="BS48" s="1607"/>
      <c r="BT48" s="1607"/>
      <c r="BU48" s="1607"/>
      <c r="BV48" s="1607"/>
      <c r="BW48" s="1607"/>
      <c r="BX48" s="1607"/>
      <c r="BY48" s="1607"/>
      <c r="BZ48" s="1607"/>
      <c r="CA48" s="1607"/>
      <c r="CB48" s="1607"/>
      <c r="CC48" s="1607"/>
      <c r="CD48" s="1607"/>
      <c r="CE48" s="1607"/>
      <c r="CF48" s="1608"/>
    </row>
    <row r="49" spans="1:189" s="951" customFormat="1" ht="18" customHeight="1" thickBot="1">
      <c r="A49" s="418"/>
      <c r="B49" s="1322" t="s">
        <v>2831</v>
      </c>
      <c r="C49" s="1323"/>
      <c r="D49" s="1323"/>
      <c r="E49" s="1323"/>
      <c r="F49" s="1323"/>
      <c r="G49" s="1323"/>
      <c r="H49" s="1323"/>
      <c r="I49" s="1323"/>
      <c r="J49" s="1323"/>
      <c r="K49" s="1323"/>
      <c r="L49" s="1323"/>
      <c r="M49" s="1323"/>
      <c r="N49" s="1323"/>
      <c r="O49" s="1323"/>
      <c r="P49" s="1323"/>
      <c r="Q49" s="1323"/>
      <c r="R49" s="1323"/>
      <c r="S49" s="1323"/>
      <c r="T49" s="1323"/>
      <c r="U49" s="1323"/>
      <c r="V49" s="1323"/>
      <c r="W49" s="1323"/>
      <c r="X49" s="1323"/>
      <c r="Y49" s="1323"/>
      <c r="Z49" s="1323"/>
      <c r="AA49" s="1323"/>
      <c r="AB49" s="1323"/>
      <c r="AC49" s="1323"/>
      <c r="AD49" s="1323"/>
      <c r="AE49" s="1323"/>
      <c r="AF49" s="1323"/>
      <c r="AG49" s="1323"/>
      <c r="AH49" s="1323"/>
      <c r="AI49" s="1323"/>
      <c r="AJ49" s="1323"/>
      <c r="AK49" s="1323"/>
      <c r="AL49" s="1323"/>
      <c r="AM49" s="1323"/>
      <c r="AN49" s="1323"/>
      <c r="AO49" s="1323"/>
      <c r="AP49" s="1323"/>
      <c r="AQ49" s="1323"/>
      <c r="AR49" s="1323"/>
      <c r="AS49" s="1323"/>
      <c r="AT49" s="1323"/>
      <c r="AU49" s="1323"/>
      <c r="AV49" s="1323"/>
      <c r="AW49" s="1323"/>
      <c r="AX49" s="1323"/>
      <c r="AY49" s="1323"/>
      <c r="AZ49" s="1323"/>
      <c r="BA49" s="1323"/>
      <c r="BB49" s="1323"/>
      <c r="BC49" s="1323"/>
      <c r="BD49" s="1323"/>
      <c r="BE49" s="1323"/>
      <c r="BF49" s="1323"/>
      <c r="BG49" s="1323"/>
      <c r="BH49" s="1323"/>
      <c r="BI49" s="1323"/>
      <c r="BJ49" s="1323"/>
      <c r="BK49" s="1323"/>
      <c r="BL49" s="1323"/>
      <c r="BM49" s="1323"/>
      <c r="BN49" s="1323"/>
      <c r="BO49" s="1323"/>
      <c r="BP49" s="1323"/>
      <c r="BQ49" s="1323"/>
      <c r="BR49" s="1323"/>
      <c r="BS49" s="1323"/>
      <c r="BT49" s="1323"/>
      <c r="BU49" s="1323"/>
      <c r="BV49" s="1323"/>
      <c r="BW49" s="1323"/>
      <c r="BX49" s="1323"/>
      <c r="BY49" s="1323"/>
      <c r="BZ49" s="1323"/>
      <c r="CA49" s="1323"/>
      <c r="CB49" s="1323"/>
      <c r="CC49" s="1323"/>
      <c r="CD49" s="1323"/>
      <c r="CE49" s="1323"/>
      <c r="CF49" s="1324"/>
      <c r="GG49" s="431"/>
    </row>
    <row r="50" spans="1:189" s="951" customFormat="1" ht="18" customHeight="1">
      <c r="A50" s="418"/>
      <c r="B50" s="1517"/>
      <c r="C50" s="1518"/>
      <c r="D50" s="1518"/>
      <c r="E50" s="1518"/>
      <c r="F50" s="1518"/>
      <c r="G50" s="1518"/>
      <c r="H50" s="1518"/>
      <c r="I50" s="1518"/>
      <c r="J50" s="1518"/>
      <c r="K50" s="1518"/>
      <c r="L50" s="1518"/>
      <c r="M50" s="1518"/>
      <c r="N50" s="1518"/>
      <c r="O50" s="1518"/>
      <c r="P50" s="1518"/>
      <c r="Q50" s="1518"/>
      <c r="R50" s="1518"/>
      <c r="S50" s="1518"/>
      <c r="T50" s="1518"/>
      <c r="U50" s="1518"/>
      <c r="V50" s="1518"/>
      <c r="W50" s="1518"/>
      <c r="X50" s="1518"/>
      <c r="Y50" s="1518"/>
      <c r="Z50" s="1518"/>
      <c r="AA50" s="1518"/>
      <c r="AB50" s="1518"/>
      <c r="AC50" s="1518"/>
      <c r="AD50" s="1518"/>
      <c r="AE50" s="1518"/>
      <c r="AF50" s="1518"/>
      <c r="AG50" s="1518"/>
      <c r="AH50" s="1518"/>
      <c r="AI50" s="1518"/>
      <c r="AJ50" s="1518"/>
      <c r="AK50" s="1518"/>
      <c r="AL50" s="1518"/>
      <c r="AM50" s="1518"/>
      <c r="AN50" s="1518"/>
      <c r="AO50" s="1518"/>
      <c r="AP50" s="1518"/>
      <c r="AQ50" s="1518"/>
      <c r="AR50" s="1518"/>
      <c r="AS50" s="1518"/>
      <c r="AT50" s="1518"/>
      <c r="AU50" s="1518"/>
      <c r="AV50" s="1518"/>
      <c r="AW50" s="1518"/>
      <c r="AX50" s="1518"/>
      <c r="AY50" s="1518"/>
      <c r="AZ50" s="1518"/>
      <c r="BA50" s="1518"/>
      <c r="BB50" s="1518"/>
      <c r="BC50" s="1518"/>
      <c r="BD50" s="1518"/>
      <c r="BE50" s="1518"/>
      <c r="BF50" s="1518"/>
      <c r="BG50" s="1518"/>
      <c r="BH50" s="1518"/>
      <c r="BI50" s="1518"/>
      <c r="BJ50" s="1518"/>
      <c r="BK50" s="1518"/>
      <c r="BL50" s="1518"/>
      <c r="BM50" s="1518"/>
      <c r="BN50" s="1518"/>
      <c r="BO50" s="1518"/>
      <c r="BP50" s="1518"/>
      <c r="BQ50" s="1518"/>
      <c r="BR50" s="1518"/>
      <c r="BS50" s="1518"/>
      <c r="BT50" s="1518"/>
      <c r="BU50" s="1518"/>
      <c r="BV50" s="1518"/>
      <c r="BW50" s="1518"/>
      <c r="BX50" s="1518"/>
      <c r="BY50" s="1518"/>
      <c r="BZ50" s="1518"/>
      <c r="CA50" s="1518"/>
      <c r="CB50" s="1518"/>
      <c r="CC50" s="1518"/>
      <c r="CD50" s="1518"/>
      <c r="CE50" s="1518"/>
      <c r="CF50" s="1519"/>
      <c r="GG50" s="431"/>
    </row>
    <row r="51" spans="1:189" s="951" customFormat="1" ht="18" customHeight="1">
      <c r="A51" s="418"/>
      <c r="B51" s="1520"/>
      <c r="C51" s="1521"/>
      <c r="D51" s="1521"/>
      <c r="E51" s="1521"/>
      <c r="F51" s="1521"/>
      <c r="G51" s="1521"/>
      <c r="H51" s="1521"/>
      <c r="I51" s="1521"/>
      <c r="J51" s="1521"/>
      <c r="K51" s="1521"/>
      <c r="L51" s="1521"/>
      <c r="M51" s="1521"/>
      <c r="N51" s="1521"/>
      <c r="O51" s="1521"/>
      <c r="P51" s="1521"/>
      <c r="Q51" s="1521"/>
      <c r="R51" s="1521"/>
      <c r="S51" s="1521"/>
      <c r="T51" s="1521"/>
      <c r="U51" s="1521"/>
      <c r="V51" s="1521"/>
      <c r="W51" s="1521"/>
      <c r="X51" s="1521"/>
      <c r="Y51" s="1521"/>
      <c r="Z51" s="1521"/>
      <c r="AA51" s="1521"/>
      <c r="AB51" s="1521"/>
      <c r="AC51" s="1521"/>
      <c r="AD51" s="1521"/>
      <c r="AE51" s="1521"/>
      <c r="AF51" s="1521"/>
      <c r="AG51" s="1521"/>
      <c r="AH51" s="1521"/>
      <c r="AI51" s="1521"/>
      <c r="AJ51" s="1521"/>
      <c r="AK51" s="1521"/>
      <c r="AL51" s="1521"/>
      <c r="AM51" s="1521"/>
      <c r="AN51" s="1521"/>
      <c r="AO51" s="1521"/>
      <c r="AP51" s="1521"/>
      <c r="AQ51" s="1521"/>
      <c r="AR51" s="1521"/>
      <c r="AS51" s="1521"/>
      <c r="AT51" s="1521"/>
      <c r="AU51" s="1521"/>
      <c r="AV51" s="1521"/>
      <c r="AW51" s="1521"/>
      <c r="AX51" s="1521"/>
      <c r="AY51" s="1521"/>
      <c r="AZ51" s="1521"/>
      <c r="BA51" s="1521"/>
      <c r="BB51" s="1521"/>
      <c r="BC51" s="1521"/>
      <c r="BD51" s="1521"/>
      <c r="BE51" s="1521"/>
      <c r="BF51" s="1521"/>
      <c r="BG51" s="1521"/>
      <c r="BH51" s="1521"/>
      <c r="BI51" s="1521"/>
      <c r="BJ51" s="1521"/>
      <c r="BK51" s="1521"/>
      <c r="BL51" s="1521"/>
      <c r="BM51" s="1521"/>
      <c r="BN51" s="1521"/>
      <c r="BO51" s="1521"/>
      <c r="BP51" s="1521"/>
      <c r="BQ51" s="1521"/>
      <c r="BR51" s="1521"/>
      <c r="BS51" s="1521"/>
      <c r="BT51" s="1521"/>
      <c r="BU51" s="1521"/>
      <c r="BV51" s="1521"/>
      <c r="BW51" s="1521"/>
      <c r="BX51" s="1521"/>
      <c r="BY51" s="1521"/>
      <c r="BZ51" s="1521"/>
      <c r="CA51" s="1521"/>
      <c r="CB51" s="1521"/>
      <c r="CC51" s="1521"/>
      <c r="CD51" s="1521"/>
      <c r="CE51" s="1521"/>
      <c r="CF51" s="1522"/>
      <c r="GG51" s="431"/>
    </row>
    <row r="52" spans="1:189" s="951" customFormat="1" ht="18" customHeight="1">
      <c r="A52" s="418"/>
      <c r="B52" s="1520"/>
      <c r="C52" s="1521"/>
      <c r="D52" s="1521"/>
      <c r="E52" s="1521"/>
      <c r="F52" s="1521"/>
      <c r="G52" s="1521"/>
      <c r="H52" s="1521"/>
      <c r="I52" s="1521"/>
      <c r="J52" s="1521"/>
      <c r="K52" s="1521"/>
      <c r="L52" s="1521"/>
      <c r="M52" s="1521"/>
      <c r="N52" s="1521"/>
      <c r="O52" s="1521"/>
      <c r="P52" s="1521"/>
      <c r="Q52" s="1521"/>
      <c r="R52" s="1521"/>
      <c r="S52" s="1521"/>
      <c r="T52" s="1521"/>
      <c r="U52" s="1521"/>
      <c r="V52" s="1521"/>
      <c r="W52" s="1521"/>
      <c r="X52" s="1521"/>
      <c r="Y52" s="1521"/>
      <c r="Z52" s="1521"/>
      <c r="AA52" s="1521"/>
      <c r="AB52" s="1521"/>
      <c r="AC52" s="1521"/>
      <c r="AD52" s="1521"/>
      <c r="AE52" s="1521"/>
      <c r="AF52" s="1521"/>
      <c r="AG52" s="1521"/>
      <c r="AH52" s="1521"/>
      <c r="AI52" s="1521"/>
      <c r="AJ52" s="1521"/>
      <c r="AK52" s="1521"/>
      <c r="AL52" s="1521"/>
      <c r="AM52" s="1521"/>
      <c r="AN52" s="1521"/>
      <c r="AO52" s="1521"/>
      <c r="AP52" s="1521"/>
      <c r="AQ52" s="1521"/>
      <c r="AR52" s="1521"/>
      <c r="AS52" s="1521"/>
      <c r="AT52" s="1521"/>
      <c r="AU52" s="1521"/>
      <c r="AV52" s="1521"/>
      <c r="AW52" s="1521"/>
      <c r="AX52" s="1521"/>
      <c r="AY52" s="1521"/>
      <c r="AZ52" s="1521"/>
      <c r="BA52" s="1521"/>
      <c r="BB52" s="1521"/>
      <c r="BC52" s="1521"/>
      <c r="BD52" s="1521"/>
      <c r="BE52" s="1521"/>
      <c r="BF52" s="1521"/>
      <c r="BG52" s="1521"/>
      <c r="BH52" s="1521"/>
      <c r="BI52" s="1521"/>
      <c r="BJ52" s="1521"/>
      <c r="BK52" s="1521"/>
      <c r="BL52" s="1521"/>
      <c r="BM52" s="1521"/>
      <c r="BN52" s="1521"/>
      <c r="BO52" s="1521"/>
      <c r="BP52" s="1521"/>
      <c r="BQ52" s="1521"/>
      <c r="BR52" s="1521"/>
      <c r="BS52" s="1521"/>
      <c r="BT52" s="1521"/>
      <c r="BU52" s="1521"/>
      <c r="BV52" s="1521"/>
      <c r="BW52" s="1521"/>
      <c r="BX52" s="1521"/>
      <c r="BY52" s="1521"/>
      <c r="BZ52" s="1521"/>
      <c r="CA52" s="1521"/>
      <c r="CB52" s="1521"/>
      <c r="CC52" s="1521"/>
      <c r="CD52" s="1521"/>
      <c r="CE52" s="1521"/>
      <c r="CF52" s="1522"/>
      <c r="GG52" s="431"/>
    </row>
    <row r="53" spans="1:189" ht="20.25" customHeight="1">
      <c r="A53" s="291"/>
      <c r="B53" s="1520"/>
      <c r="C53" s="1521"/>
      <c r="D53" s="1521"/>
      <c r="E53" s="1521"/>
      <c r="F53" s="1521"/>
      <c r="G53" s="1521"/>
      <c r="H53" s="1521"/>
      <c r="I53" s="1521"/>
      <c r="J53" s="1521"/>
      <c r="K53" s="1521"/>
      <c r="L53" s="1521"/>
      <c r="M53" s="1521"/>
      <c r="N53" s="1521"/>
      <c r="O53" s="1521"/>
      <c r="P53" s="1521"/>
      <c r="Q53" s="1521"/>
      <c r="R53" s="1521"/>
      <c r="S53" s="1521"/>
      <c r="T53" s="1521"/>
      <c r="U53" s="1521"/>
      <c r="V53" s="1521"/>
      <c r="W53" s="1521"/>
      <c r="X53" s="1521"/>
      <c r="Y53" s="1521"/>
      <c r="Z53" s="1521"/>
      <c r="AA53" s="1521"/>
      <c r="AB53" s="1521"/>
      <c r="AC53" s="1521"/>
      <c r="AD53" s="1521"/>
      <c r="AE53" s="1521"/>
      <c r="AF53" s="1521"/>
      <c r="AG53" s="1521"/>
      <c r="AH53" s="1521"/>
      <c r="AI53" s="1521"/>
      <c r="AJ53" s="1521"/>
      <c r="AK53" s="1521"/>
      <c r="AL53" s="1521"/>
      <c r="AM53" s="1521"/>
      <c r="AN53" s="1521"/>
      <c r="AO53" s="1521"/>
      <c r="AP53" s="1521"/>
      <c r="AQ53" s="1521"/>
      <c r="AR53" s="1521"/>
      <c r="AS53" s="1521"/>
      <c r="AT53" s="1521"/>
      <c r="AU53" s="1521"/>
      <c r="AV53" s="1521"/>
      <c r="AW53" s="1521"/>
      <c r="AX53" s="1521"/>
      <c r="AY53" s="1521"/>
      <c r="AZ53" s="1521"/>
      <c r="BA53" s="1521"/>
      <c r="BB53" s="1521"/>
      <c r="BC53" s="1521"/>
      <c r="BD53" s="1521"/>
      <c r="BE53" s="1521"/>
      <c r="BF53" s="1521"/>
      <c r="BG53" s="1521"/>
      <c r="BH53" s="1521"/>
      <c r="BI53" s="1521"/>
      <c r="BJ53" s="1521"/>
      <c r="BK53" s="1521"/>
      <c r="BL53" s="1521"/>
      <c r="BM53" s="1521"/>
      <c r="BN53" s="1521"/>
      <c r="BO53" s="1521"/>
      <c r="BP53" s="1521"/>
      <c r="BQ53" s="1521"/>
      <c r="BR53" s="1521"/>
      <c r="BS53" s="1521"/>
      <c r="BT53" s="1521"/>
      <c r="BU53" s="1521"/>
      <c r="BV53" s="1521"/>
      <c r="BW53" s="1521"/>
      <c r="BX53" s="1521"/>
      <c r="BY53" s="1521"/>
      <c r="BZ53" s="1521"/>
      <c r="CA53" s="1521"/>
      <c r="CB53" s="1521"/>
      <c r="CC53" s="1521"/>
      <c r="CD53" s="1521"/>
      <c r="CE53" s="1521"/>
      <c r="CF53" s="1522"/>
      <c r="GG53" s="7"/>
    </row>
    <row r="54" spans="1:189" ht="20.25" customHeight="1">
      <c r="A54" s="291"/>
      <c r="B54" s="1520"/>
      <c r="C54" s="1521"/>
      <c r="D54" s="1521"/>
      <c r="E54" s="1521"/>
      <c r="F54" s="1521"/>
      <c r="G54" s="1521"/>
      <c r="H54" s="1521"/>
      <c r="I54" s="1521"/>
      <c r="J54" s="1521"/>
      <c r="K54" s="1521"/>
      <c r="L54" s="1521"/>
      <c r="M54" s="1521"/>
      <c r="N54" s="1521"/>
      <c r="O54" s="1521"/>
      <c r="P54" s="1521"/>
      <c r="Q54" s="1521"/>
      <c r="R54" s="1521"/>
      <c r="S54" s="1521"/>
      <c r="T54" s="1521"/>
      <c r="U54" s="1521"/>
      <c r="V54" s="1521"/>
      <c r="W54" s="1521"/>
      <c r="X54" s="1521"/>
      <c r="Y54" s="1521"/>
      <c r="Z54" s="1521"/>
      <c r="AA54" s="1521"/>
      <c r="AB54" s="1521"/>
      <c r="AC54" s="1521"/>
      <c r="AD54" s="1521"/>
      <c r="AE54" s="1521"/>
      <c r="AF54" s="1521"/>
      <c r="AG54" s="1521"/>
      <c r="AH54" s="1521"/>
      <c r="AI54" s="1521"/>
      <c r="AJ54" s="1521"/>
      <c r="AK54" s="1521"/>
      <c r="AL54" s="1521"/>
      <c r="AM54" s="1521"/>
      <c r="AN54" s="1521"/>
      <c r="AO54" s="1521"/>
      <c r="AP54" s="1521"/>
      <c r="AQ54" s="1521"/>
      <c r="AR54" s="1521"/>
      <c r="AS54" s="1521"/>
      <c r="AT54" s="1521"/>
      <c r="AU54" s="1521"/>
      <c r="AV54" s="1521"/>
      <c r="AW54" s="1521"/>
      <c r="AX54" s="1521"/>
      <c r="AY54" s="1521"/>
      <c r="AZ54" s="1521"/>
      <c r="BA54" s="1521"/>
      <c r="BB54" s="1521"/>
      <c r="BC54" s="1521"/>
      <c r="BD54" s="1521"/>
      <c r="BE54" s="1521"/>
      <c r="BF54" s="1521"/>
      <c r="BG54" s="1521"/>
      <c r="BH54" s="1521"/>
      <c r="BI54" s="1521"/>
      <c r="BJ54" s="1521"/>
      <c r="BK54" s="1521"/>
      <c r="BL54" s="1521"/>
      <c r="BM54" s="1521"/>
      <c r="BN54" s="1521"/>
      <c r="BO54" s="1521"/>
      <c r="BP54" s="1521"/>
      <c r="BQ54" s="1521"/>
      <c r="BR54" s="1521"/>
      <c r="BS54" s="1521"/>
      <c r="BT54" s="1521"/>
      <c r="BU54" s="1521"/>
      <c r="BV54" s="1521"/>
      <c r="BW54" s="1521"/>
      <c r="BX54" s="1521"/>
      <c r="BY54" s="1521"/>
      <c r="BZ54" s="1521"/>
      <c r="CA54" s="1521"/>
      <c r="CB54" s="1521"/>
      <c r="CC54" s="1521"/>
      <c r="CD54" s="1521"/>
      <c r="CE54" s="1521"/>
      <c r="CF54" s="1522"/>
      <c r="GG54" s="7"/>
    </row>
    <row r="55" spans="1:189" ht="18.75" customHeight="1">
      <c r="A55" s="291"/>
      <c r="B55" s="1520"/>
      <c r="C55" s="1521"/>
      <c r="D55" s="1521"/>
      <c r="E55" s="1521"/>
      <c r="F55" s="1521"/>
      <c r="G55" s="1521"/>
      <c r="H55" s="1521"/>
      <c r="I55" s="1521"/>
      <c r="J55" s="1521"/>
      <c r="K55" s="1521"/>
      <c r="L55" s="1521"/>
      <c r="M55" s="1521"/>
      <c r="N55" s="1521"/>
      <c r="O55" s="1521"/>
      <c r="P55" s="1521"/>
      <c r="Q55" s="1521"/>
      <c r="R55" s="1521"/>
      <c r="S55" s="1521"/>
      <c r="T55" s="1521"/>
      <c r="U55" s="1521"/>
      <c r="V55" s="1521"/>
      <c r="W55" s="1521"/>
      <c r="X55" s="1521"/>
      <c r="Y55" s="1521"/>
      <c r="Z55" s="1521"/>
      <c r="AA55" s="1521"/>
      <c r="AB55" s="1521"/>
      <c r="AC55" s="1521"/>
      <c r="AD55" s="1521"/>
      <c r="AE55" s="1521"/>
      <c r="AF55" s="1521"/>
      <c r="AG55" s="1521"/>
      <c r="AH55" s="1521"/>
      <c r="AI55" s="1521"/>
      <c r="AJ55" s="1521"/>
      <c r="AK55" s="1521"/>
      <c r="AL55" s="1521"/>
      <c r="AM55" s="1521"/>
      <c r="AN55" s="1521"/>
      <c r="AO55" s="1521"/>
      <c r="AP55" s="1521"/>
      <c r="AQ55" s="1521"/>
      <c r="AR55" s="1521"/>
      <c r="AS55" s="1521"/>
      <c r="AT55" s="1521"/>
      <c r="AU55" s="1521"/>
      <c r="AV55" s="1521"/>
      <c r="AW55" s="1521"/>
      <c r="AX55" s="1521"/>
      <c r="AY55" s="1521"/>
      <c r="AZ55" s="1521"/>
      <c r="BA55" s="1521"/>
      <c r="BB55" s="1521"/>
      <c r="BC55" s="1521"/>
      <c r="BD55" s="1521"/>
      <c r="BE55" s="1521"/>
      <c r="BF55" s="1521"/>
      <c r="BG55" s="1521"/>
      <c r="BH55" s="1521"/>
      <c r="BI55" s="1521"/>
      <c r="BJ55" s="1521"/>
      <c r="BK55" s="1521"/>
      <c r="BL55" s="1521"/>
      <c r="BM55" s="1521"/>
      <c r="BN55" s="1521"/>
      <c r="BO55" s="1521"/>
      <c r="BP55" s="1521"/>
      <c r="BQ55" s="1521"/>
      <c r="BR55" s="1521"/>
      <c r="BS55" s="1521"/>
      <c r="BT55" s="1521"/>
      <c r="BU55" s="1521"/>
      <c r="BV55" s="1521"/>
      <c r="BW55" s="1521"/>
      <c r="BX55" s="1521"/>
      <c r="BY55" s="1521"/>
      <c r="BZ55" s="1521"/>
      <c r="CA55" s="1521"/>
      <c r="CB55" s="1521"/>
      <c r="CC55" s="1521"/>
      <c r="CD55" s="1521"/>
      <c r="CE55" s="1521"/>
      <c r="CF55" s="1522"/>
      <c r="GG55" s="7"/>
    </row>
    <row r="56" spans="1:189" ht="18.75" customHeight="1">
      <c r="B56" s="1520"/>
      <c r="C56" s="1521"/>
      <c r="D56" s="1521"/>
      <c r="E56" s="1521"/>
      <c r="F56" s="1521"/>
      <c r="G56" s="1521"/>
      <c r="H56" s="1521"/>
      <c r="I56" s="1521"/>
      <c r="J56" s="1521"/>
      <c r="K56" s="1521"/>
      <c r="L56" s="1521"/>
      <c r="M56" s="1521"/>
      <c r="N56" s="1521"/>
      <c r="O56" s="1521"/>
      <c r="P56" s="1521"/>
      <c r="Q56" s="1521"/>
      <c r="R56" s="1521"/>
      <c r="S56" s="1521"/>
      <c r="T56" s="1521"/>
      <c r="U56" s="1521"/>
      <c r="V56" s="1521"/>
      <c r="W56" s="1521"/>
      <c r="X56" s="1521"/>
      <c r="Y56" s="1521"/>
      <c r="Z56" s="1521"/>
      <c r="AA56" s="1521"/>
      <c r="AB56" s="1521"/>
      <c r="AC56" s="1521"/>
      <c r="AD56" s="1521"/>
      <c r="AE56" s="1521"/>
      <c r="AF56" s="1521"/>
      <c r="AG56" s="1521"/>
      <c r="AH56" s="1521"/>
      <c r="AI56" s="1521"/>
      <c r="AJ56" s="1521"/>
      <c r="AK56" s="1521"/>
      <c r="AL56" s="1521"/>
      <c r="AM56" s="1521"/>
      <c r="AN56" s="1521"/>
      <c r="AO56" s="1521"/>
      <c r="AP56" s="1521"/>
      <c r="AQ56" s="1521"/>
      <c r="AR56" s="1521"/>
      <c r="AS56" s="1521"/>
      <c r="AT56" s="1521"/>
      <c r="AU56" s="1521"/>
      <c r="AV56" s="1521"/>
      <c r="AW56" s="1521"/>
      <c r="AX56" s="1521"/>
      <c r="AY56" s="1521"/>
      <c r="AZ56" s="1521"/>
      <c r="BA56" s="1521"/>
      <c r="BB56" s="1521"/>
      <c r="BC56" s="1521"/>
      <c r="BD56" s="1521"/>
      <c r="BE56" s="1521"/>
      <c r="BF56" s="1521"/>
      <c r="BG56" s="1521"/>
      <c r="BH56" s="1521"/>
      <c r="BI56" s="1521"/>
      <c r="BJ56" s="1521"/>
      <c r="BK56" s="1521"/>
      <c r="BL56" s="1521"/>
      <c r="BM56" s="1521"/>
      <c r="BN56" s="1521"/>
      <c r="BO56" s="1521"/>
      <c r="BP56" s="1521"/>
      <c r="BQ56" s="1521"/>
      <c r="BR56" s="1521"/>
      <c r="BS56" s="1521"/>
      <c r="BT56" s="1521"/>
      <c r="BU56" s="1521"/>
      <c r="BV56" s="1521"/>
      <c r="BW56" s="1521"/>
      <c r="BX56" s="1521"/>
      <c r="BY56" s="1521"/>
      <c r="BZ56" s="1521"/>
      <c r="CA56" s="1521"/>
      <c r="CB56" s="1521"/>
      <c r="CC56" s="1521"/>
      <c r="CD56" s="1521"/>
      <c r="CE56" s="1521"/>
      <c r="CF56" s="1522"/>
      <c r="GG56" s="7"/>
    </row>
    <row r="57" spans="1:189" ht="18.75" customHeight="1">
      <c r="B57" s="1520"/>
      <c r="C57" s="1521"/>
      <c r="D57" s="1521"/>
      <c r="E57" s="1521"/>
      <c r="F57" s="1521"/>
      <c r="G57" s="1521"/>
      <c r="H57" s="1521"/>
      <c r="I57" s="1521"/>
      <c r="J57" s="1521"/>
      <c r="K57" s="1521"/>
      <c r="L57" s="1521"/>
      <c r="M57" s="1521"/>
      <c r="N57" s="1521"/>
      <c r="O57" s="1521"/>
      <c r="P57" s="1521"/>
      <c r="Q57" s="1521"/>
      <c r="R57" s="1521"/>
      <c r="S57" s="1521"/>
      <c r="T57" s="1521"/>
      <c r="U57" s="1521"/>
      <c r="V57" s="1521"/>
      <c r="W57" s="1521"/>
      <c r="X57" s="1521"/>
      <c r="Y57" s="1521"/>
      <c r="Z57" s="1521"/>
      <c r="AA57" s="1521"/>
      <c r="AB57" s="1521"/>
      <c r="AC57" s="1521"/>
      <c r="AD57" s="1521"/>
      <c r="AE57" s="1521"/>
      <c r="AF57" s="1521"/>
      <c r="AG57" s="1521"/>
      <c r="AH57" s="1521"/>
      <c r="AI57" s="1521"/>
      <c r="AJ57" s="1521"/>
      <c r="AK57" s="1521"/>
      <c r="AL57" s="1521"/>
      <c r="AM57" s="1521"/>
      <c r="AN57" s="1521"/>
      <c r="AO57" s="1521"/>
      <c r="AP57" s="1521"/>
      <c r="AQ57" s="1521"/>
      <c r="AR57" s="1521"/>
      <c r="AS57" s="1521"/>
      <c r="AT57" s="1521"/>
      <c r="AU57" s="1521"/>
      <c r="AV57" s="1521"/>
      <c r="AW57" s="1521"/>
      <c r="AX57" s="1521"/>
      <c r="AY57" s="1521"/>
      <c r="AZ57" s="1521"/>
      <c r="BA57" s="1521"/>
      <c r="BB57" s="1521"/>
      <c r="BC57" s="1521"/>
      <c r="BD57" s="1521"/>
      <c r="BE57" s="1521"/>
      <c r="BF57" s="1521"/>
      <c r="BG57" s="1521"/>
      <c r="BH57" s="1521"/>
      <c r="BI57" s="1521"/>
      <c r="BJ57" s="1521"/>
      <c r="BK57" s="1521"/>
      <c r="BL57" s="1521"/>
      <c r="BM57" s="1521"/>
      <c r="BN57" s="1521"/>
      <c r="BO57" s="1521"/>
      <c r="BP57" s="1521"/>
      <c r="BQ57" s="1521"/>
      <c r="BR57" s="1521"/>
      <c r="BS57" s="1521"/>
      <c r="BT57" s="1521"/>
      <c r="BU57" s="1521"/>
      <c r="BV57" s="1521"/>
      <c r="BW57" s="1521"/>
      <c r="BX57" s="1521"/>
      <c r="BY57" s="1521"/>
      <c r="BZ57" s="1521"/>
      <c r="CA57" s="1521"/>
      <c r="CB57" s="1521"/>
      <c r="CC57" s="1521"/>
      <c r="CD57" s="1521"/>
      <c r="CE57" s="1521"/>
      <c r="CF57" s="1522"/>
      <c r="GG57" s="7"/>
    </row>
    <row r="58" spans="1:189" ht="18.75" customHeight="1" thickBot="1">
      <c r="B58" s="1523"/>
      <c r="C58" s="1524"/>
      <c r="D58" s="1524"/>
      <c r="E58" s="1524"/>
      <c r="F58" s="1524"/>
      <c r="G58" s="1524"/>
      <c r="H58" s="1524"/>
      <c r="I58" s="1524"/>
      <c r="J58" s="1524"/>
      <c r="K58" s="1524"/>
      <c r="L58" s="1524"/>
      <c r="M58" s="1524"/>
      <c r="N58" s="1524"/>
      <c r="O58" s="1524"/>
      <c r="P58" s="1524"/>
      <c r="Q58" s="1524"/>
      <c r="R58" s="1524"/>
      <c r="S58" s="1524"/>
      <c r="T58" s="1524"/>
      <c r="U58" s="1524"/>
      <c r="V58" s="1524"/>
      <c r="W58" s="1524"/>
      <c r="X58" s="1524"/>
      <c r="Y58" s="1524"/>
      <c r="Z58" s="1524"/>
      <c r="AA58" s="1524"/>
      <c r="AB58" s="1524"/>
      <c r="AC58" s="1524"/>
      <c r="AD58" s="1524"/>
      <c r="AE58" s="1524"/>
      <c r="AF58" s="1524"/>
      <c r="AG58" s="1524"/>
      <c r="AH58" s="1524"/>
      <c r="AI58" s="1524"/>
      <c r="AJ58" s="1524"/>
      <c r="AK58" s="1524"/>
      <c r="AL58" s="1524"/>
      <c r="AM58" s="1524"/>
      <c r="AN58" s="1524"/>
      <c r="AO58" s="1524"/>
      <c r="AP58" s="1524"/>
      <c r="AQ58" s="1524"/>
      <c r="AR58" s="1524"/>
      <c r="AS58" s="1524"/>
      <c r="AT58" s="1524"/>
      <c r="AU58" s="1524"/>
      <c r="AV58" s="1524"/>
      <c r="AW58" s="1524"/>
      <c r="AX58" s="1524"/>
      <c r="AY58" s="1524"/>
      <c r="AZ58" s="1524"/>
      <c r="BA58" s="1524"/>
      <c r="BB58" s="1524"/>
      <c r="BC58" s="1524"/>
      <c r="BD58" s="1524"/>
      <c r="BE58" s="1524"/>
      <c r="BF58" s="1524"/>
      <c r="BG58" s="1524"/>
      <c r="BH58" s="1524"/>
      <c r="BI58" s="1524"/>
      <c r="BJ58" s="1524"/>
      <c r="BK58" s="1524"/>
      <c r="BL58" s="1524"/>
      <c r="BM58" s="1524"/>
      <c r="BN58" s="1524"/>
      <c r="BO58" s="1524"/>
      <c r="BP58" s="1524"/>
      <c r="BQ58" s="1524"/>
      <c r="BR58" s="1524"/>
      <c r="BS58" s="1524"/>
      <c r="BT58" s="1524"/>
      <c r="BU58" s="1524"/>
      <c r="BV58" s="1524"/>
      <c r="BW58" s="1524"/>
      <c r="BX58" s="1524"/>
      <c r="BY58" s="1524"/>
      <c r="BZ58" s="1524"/>
      <c r="CA58" s="1524"/>
      <c r="CB58" s="1524"/>
      <c r="CC58" s="1524"/>
      <c r="CD58" s="1524"/>
      <c r="CE58" s="1524"/>
      <c r="CF58" s="1525"/>
      <c r="GG58" s="7"/>
    </row>
    <row r="59" spans="1:189" ht="18.75" customHeight="1">
      <c r="B59" s="950"/>
      <c r="C59" s="950"/>
      <c r="D59" s="950"/>
      <c r="E59" s="950"/>
      <c r="F59" s="950"/>
      <c r="G59" s="950"/>
      <c r="H59" s="950"/>
      <c r="I59" s="950"/>
      <c r="J59" s="950"/>
      <c r="K59" s="950"/>
      <c r="L59" s="950"/>
      <c r="M59" s="950"/>
      <c r="N59" s="950"/>
      <c r="O59" s="950"/>
      <c r="P59" s="950"/>
      <c r="Q59" s="950"/>
      <c r="R59" s="950"/>
      <c r="AW59" s="814"/>
      <c r="AX59" s="814"/>
      <c r="AY59" s="814"/>
      <c r="AZ59" s="814"/>
      <c r="BA59" s="814"/>
      <c r="BB59" s="814"/>
      <c r="BC59" s="814"/>
      <c r="BD59" s="814"/>
      <c r="BE59" s="814"/>
      <c r="BF59" s="814"/>
      <c r="BG59" s="814"/>
      <c r="BH59" s="814"/>
      <c r="BI59" s="814"/>
      <c r="BJ59" s="814"/>
      <c r="BK59" s="814"/>
      <c r="BL59" s="814"/>
      <c r="BM59" s="814"/>
      <c r="BN59" s="814"/>
      <c r="BO59" s="814"/>
      <c r="BP59" s="814"/>
      <c r="BQ59" s="814"/>
      <c r="BR59" s="814"/>
      <c r="BS59" s="814"/>
      <c r="BT59" s="814"/>
      <c r="BU59" s="814"/>
      <c r="BV59" s="814"/>
      <c r="BW59" s="814"/>
      <c r="BX59" s="814"/>
      <c r="BY59" s="814"/>
      <c r="BZ59" s="814"/>
      <c r="CA59" s="814"/>
      <c r="CB59" s="814"/>
      <c r="CC59" s="814"/>
      <c r="CD59" s="814"/>
      <c r="CE59" s="814"/>
      <c r="CF59" s="814"/>
      <c r="GG59" s="7"/>
    </row>
    <row r="60" spans="1:189">
      <c r="B60" s="950"/>
      <c r="C60" s="950"/>
      <c r="D60" s="950"/>
      <c r="E60" s="950"/>
      <c r="F60" s="950"/>
      <c r="G60" s="950"/>
      <c r="H60" s="950"/>
      <c r="I60" s="950"/>
      <c r="J60" s="950"/>
      <c r="K60" s="950"/>
      <c r="L60" s="950"/>
      <c r="M60" s="950"/>
      <c r="N60" s="950"/>
      <c r="O60" s="950"/>
      <c r="P60" s="950"/>
      <c r="Q60" s="950"/>
      <c r="R60" s="950"/>
      <c r="AW60" s="814"/>
      <c r="AX60" s="814"/>
      <c r="AY60" s="814"/>
      <c r="AZ60" s="814"/>
      <c r="BA60" s="814"/>
      <c r="BB60" s="814"/>
      <c r="BC60" s="814"/>
      <c r="BD60" s="814"/>
      <c r="BE60" s="814"/>
      <c r="BF60" s="814"/>
      <c r="BG60" s="814"/>
      <c r="BH60" s="814"/>
      <c r="BI60" s="814"/>
      <c r="BJ60" s="814"/>
      <c r="BK60" s="814"/>
      <c r="BL60" s="814"/>
      <c r="BM60" s="814"/>
      <c r="BN60" s="814"/>
      <c r="BO60" s="814"/>
      <c r="BP60" s="814"/>
      <c r="BQ60" s="814"/>
      <c r="BR60" s="814"/>
      <c r="BS60" s="814"/>
      <c r="BT60" s="814"/>
      <c r="BU60" s="814"/>
      <c r="BV60" s="814"/>
      <c r="BW60" s="814"/>
      <c r="BX60" s="814"/>
      <c r="BY60" s="814"/>
      <c r="BZ60" s="814"/>
      <c r="CA60" s="814"/>
      <c r="CB60" s="814"/>
      <c r="CC60" s="814"/>
      <c r="CD60" s="814"/>
      <c r="CE60" s="814"/>
      <c r="CF60" s="814"/>
    </row>
    <row r="61" spans="1:189">
      <c r="B61" s="950"/>
      <c r="C61" s="950"/>
      <c r="D61" s="950"/>
      <c r="E61" s="950"/>
      <c r="F61" s="950"/>
      <c r="G61" s="950"/>
      <c r="H61" s="950"/>
      <c r="I61" s="950"/>
      <c r="J61" s="950"/>
      <c r="K61" s="950"/>
      <c r="L61" s="950"/>
      <c r="M61" s="950"/>
      <c r="N61" s="950"/>
      <c r="O61" s="950"/>
      <c r="P61" s="950"/>
      <c r="Q61" s="950"/>
      <c r="R61" s="950"/>
      <c r="AW61" s="814"/>
      <c r="AX61" s="814"/>
      <c r="AY61" s="814"/>
      <c r="AZ61" s="814"/>
      <c r="BA61" s="814"/>
      <c r="BB61" s="814"/>
      <c r="BC61" s="814"/>
      <c r="BD61" s="814"/>
      <c r="BE61" s="814"/>
      <c r="BF61" s="814"/>
      <c r="BG61" s="814"/>
      <c r="BH61" s="814"/>
      <c r="BI61" s="814"/>
      <c r="BJ61" s="814"/>
      <c r="BK61" s="814"/>
      <c r="BL61" s="814"/>
      <c r="BM61" s="814"/>
      <c r="BN61" s="814"/>
      <c r="BO61" s="814"/>
      <c r="BP61" s="814"/>
      <c r="BQ61" s="814"/>
      <c r="BR61" s="814"/>
      <c r="BS61" s="814"/>
      <c r="BT61" s="814"/>
      <c r="BU61" s="814"/>
      <c r="BV61" s="814"/>
      <c r="BW61" s="814"/>
      <c r="BX61" s="814"/>
      <c r="BY61" s="814"/>
      <c r="BZ61" s="814"/>
      <c r="CA61" s="814"/>
      <c r="CB61" s="814"/>
      <c r="CC61" s="814"/>
      <c r="CD61" s="814"/>
      <c r="CE61" s="814"/>
      <c r="CF61" s="814"/>
    </row>
    <row r="62" spans="1:189">
      <c r="B62" s="950"/>
      <c r="C62" s="950"/>
      <c r="D62" s="950"/>
      <c r="E62" s="950"/>
      <c r="F62" s="950"/>
      <c r="G62" s="950"/>
      <c r="H62" s="950"/>
      <c r="I62" s="950"/>
      <c r="J62" s="950"/>
      <c r="K62" s="950"/>
      <c r="AW62" s="814"/>
      <c r="AX62" s="814"/>
      <c r="AY62" s="814"/>
      <c r="AZ62" s="814"/>
      <c r="BA62" s="814"/>
      <c r="BB62" s="814"/>
      <c r="BC62" s="814"/>
      <c r="BD62" s="814"/>
      <c r="BE62" s="814"/>
      <c r="BF62" s="814"/>
      <c r="BG62" s="814"/>
      <c r="BH62" s="814"/>
      <c r="BI62" s="814"/>
      <c r="BJ62" s="814"/>
      <c r="BK62" s="814"/>
      <c r="BL62" s="814"/>
      <c r="BM62" s="814"/>
      <c r="BN62" s="814"/>
      <c r="BO62" s="814"/>
      <c r="BP62" s="814"/>
      <c r="BQ62" s="814"/>
      <c r="BR62" s="814"/>
      <c r="BS62" s="814"/>
      <c r="BT62" s="814"/>
      <c r="BU62" s="814"/>
      <c r="BV62" s="814"/>
      <c r="BW62" s="814"/>
      <c r="BX62" s="814"/>
      <c r="BY62" s="814"/>
      <c r="BZ62" s="814"/>
      <c r="CA62" s="814"/>
      <c r="CB62" s="814"/>
      <c r="CC62" s="814"/>
      <c r="CD62" s="814"/>
      <c r="CE62" s="814"/>
      <c r="CF62" s="814"/>
    </row>
    <row r="63" spans="1:189">
      <c r="B63" s="950"/>
      <c r="C63" s="950"/>
      <c r="D63" s="950"/>
      <c r="E63" s="950"/>
      <c r="F63" s="950"/>
      <c r="G63" s="950"/>
      <c r="H63" s="950"/>
      <c r="I63" s="950"/>
      <c r="J63" s="950"/>
      <c r="K63" s="950"/>
      <c r="AW63" s="814"/>
      <c r="AX63" s="814"/>
      <c r="AY63" s="814"/>
      <c r="AZ63" s="814"/>
      <c r="BA63" s="814"/>
      <c r="BB63" s="814"/>
      <c r="BC63" s="814"/>
      <c r="BD63" s="814"/>
      <c r="BE63" s="814"/>
      <c r="BF63" s="814"/>
      <c r="BG63" s="814"/>
      <c r="BH63" s="814"/>
      <c r="BI63" s="814"/>
      <c r="BJ63" s="814"/>
      <c r="BK63" s="814"/>
      <c r="BL63" s="814"/>
      <c r="BM63" s="814"/>
      <c r="BN63" s="814"/>
      <c r="BO63" s="814"/>
      <c r="BP63" s="814"/>
      <c r="BQ63" s="814"/>
      <c r="BR63" s="814"/>
      <c r="BS63" s="814"/>
      <c r="BT63" s="814"/>
      <c r="BU63" s="814"/>
      <c r="BV63" s="814"/>
      <c r="BW63" s="814"/>
      <c r="BX63" s="814"/>
      <c r="BY63" s="814"/>
      <c r="BZ63" s="814"/>
      <c r="CA63" s="814"/>
      <c r="CB63" s="814"/>
      <c r="CC63" s="814"/>
      <c r="CD63" s="814"/>
      <c r="CE63" s="814"/>
      <c r="CF63" s="814"/>
    </row>
    <row r="64" spans="1:189">
      <c r="B64" s="950"/>
      <c r="C64" s="950"/>
      <c r="D64" s="950"/>
      <c r="E64" s="950"/>
      <c r="F64" s="950"/>
      <c r="G64" s="950"/>
      <c r="H64" s="950"/>
      <c r="I64" s="950"/>
      <c r="J64" s="950"/>
      <c r="K64" s="950"/>
      <c r="L64" s="7"/>
      <c r="M64" s="7"/>
      <c r="N64" s="7"/>
      <c r="O64" s="7"/>
      <c r="P64" s="7"/>
      <c r="Q64" s="7"/>
      <c r="R64" s="7"/>
      <c r="S64" s="7"/>
      <c r="T64" s="7"/>
      <c r="AW64" s="814"/>
      <c r="AX64" s="814"/>
      <c r="AY64" s="814"/>
      <c r="AZ64" s="814"/>
      <c r="BA64" s="814"/>
      <c r="BB64" s="814"/>
      <c r="BC64" s="814"/>
      <c r="BD64" s="814"/>
      <c r="BE64" s="814"/>
      <c r="BF64" s="814"/>
      <c r="BG64" s="814"/>
      <c r="BH64" s="814"/>
      <c r="BI64" s="814"/>
      <c r="BJ64" s="814"/>
      <c r="BK64" s="814"/>
      <c r="BL64" s="814"/>
      <c r="BM64" s="814"/>
      <c r="BN64" s="814"/>
      <c r="BO64" s="814"/>
      <c r="BP64" s="814"/>
      <c r="BQ64" s="814"/>
      <c r="BR64" s="814"/>
      <c r="BS64" s="814"/>
      <c r="BT64" s="814"/>
      <c r="BU64" s="814"/>
      <c r="BV64" s="814"/>
      <c r="BW64" s="814"/>
      <c r="BX64" s="814"/>
      <c r="BY64" s="814"/>
      <c r="BZ64" s="814"/>
      <c r="CA64" s="814"/>
      <c r="CB64" s="814"/>
      <c r="CC64" s="814"/>
      <c r="CD64" s="814"/>
      <c r="CE64" s="814"/>
      <c r="CF64" s="814"/>
    </row>
    <row r="65" spans="2:86" s="7" customFormat="1">
      <c r="B65" s="950"/>
      <c r="C65" s="950"/>
      <c r="D65" s="950"/>
      <c r="E65" s="950"/>
      <c r="F65" s="950"/>
      <c r="G65" s="950"/>
      <c r="H65" s="950"/>
      <c r="I65" s="950"/>
      <c r="J65" s="950"/>
      <c r="K65" s="950"/>
      <c r="U65" s="4"/>
      <c r="W65" s="4"/>
      <c r="X65" s="4"/>
      <c r="Y65" s="4"/>
      <c r="Z65" s="4"/>
      <c r="AA65" s="4"/>
      <c r="AB65" s="4"/>
      <c r="AC65" s="4"/>
      <c r="AD65" s="4"/>
      <c r="AE65" s="4"/>
      <c r="AF65" s="4"/>
      <c r="AH65" s="4"/>
      <c r="AI65" s="4"/>
      <c r="AJ65" s="4"/>
      <c r="AK65" s="4"/>
      <c r="AL65" s="4"/>
      <c r="AM65" s="4"/>
      <c r="AN65" s="4"/>
      <c r="AO65" s="4"/>
      <c r="AP65" s="4"/>
      <c r="AQ65" s="4"/>
      <c r="AR65" s="4"/>
      <c r="AS65" s="4"/>
      <c r="AT65" s="4"/>
      <c r="AU65" s="4"/>
      <c r="AW65" s="814"/>
      <c r="AX65" s="814"/>
      <c r="AY65" s="814"/>
      <c r="AZ65" s="814"/>
      <c r="BA65" s="814"/>
      <c r="BB65" s="814"/>
      <c r="BC65" s="814"/>
      <c r="BD65" s="814"/>
      <c r="BE65" s="814"/>
      <c r="BF65" s="814"/>
      <c r="BG65" s="814"/>
      <c r="BH65" s="814"/>
      <c r="BI65" s="814"/>
      <c r="BJ65" s="814"/>
      <c r="BK65" s="814"/>
      <c r="BL65" s="814"/>
      <c r="BM65" s="814"/>
      <c r="BN65" s="814"/>
      <c r="BO65" s="814"/>
      <c r="BP65" s="814"/>
      <c r="BQ65" s="814"/>
      <c r="BR65" s="814"/>
      <c r="BS65" s="814"/>
      <c r="BT65" s="814"/>
      <c r="BU65" s="814"/>
      <c r="BV65" s="814"/>
      <c r="BW65" s="814"/>
      <c r="BX65" s="814"/>
      <c r="BY65" s="814"/>
      <c r="BZ65" s="814"/>
      <c r="CA65" s="814"/>
      <c r="CB65" s="814"/>
      <c r="CC65" s="814"/>
      <c r="CD65" s="814"/>
      <c r="CE65" s="814"/>
      <c r="CF65" s="814"/>
    </row>
    <row r="66" spans="2:86" s="7" customFormat="1">
      <c r="B66" s="950"/>
      <c r="C66" s="950"/>
      <c r="D66" s="950"/>
      <c r="E66" s="950"/>
      <c r="F66" s="950"/>
      <c r="G66" s="950"/>
      <c r="H66" s="950"/>
      <c r="I66" s="950"/>
      <c r="J66" s="950"/>
      <c r="K66" s="950"/>
      <c r="U66" s="4"/>
      <c r="W66" s="4"/>
      <c r="X66" s="4"/>
      <c r="Y66" s="4"/>
      <c r="Z66" s="4"/>
      <c r="AA66" s="4"/>
      <c r="AB66" s="4"/>
      <c r="AC66" s="4"/>
      <c r="AD66" s="4"/>
      <c r="AE66" s="4"/>
      <c r="AF66" s="4"/>
      <c r="AH66" s="4"/>
      <c r="AI66" s="4"/>
      <c r="AJ66" s="4"/>
      <c r="AK66" s="4"/>
      <c r="AL66" s="4"/>
      <c r="AM66" s="4"/>
      <c r="AN66" s="4"/>
      <c r="AO66" s="4"/>
      <c r="AP66" s="4"/>
      <c r="AQ66" s="4"/>
      <c r="AR66" s="4"/>
      <c r="AS66" s="4"/>
      <c r="AT66" s="4"/>
      <c r="AU66" s="4"/>
      <c r="AW66" s="814"/>
      <c r="AX66" s="814"/>
      <c r="AY66" s="814"/>
      <c r="AZ66" s="814"/>
      <c r="BA66" s="814"/>
      <c r="BB66" s="814"/>
      <c r="BC66" s="814"/>
      <c r="BD66" s="814"/>
      <c r="BE66" s="814"/>
      <c r="BF66" s="814"/>
      <c r="BG66" s="814"/>
      <c r="BH66" s="814"/>
      <c r="BI66" s="814"/>
      <c r="BJ66" s="814"/>
      <c r="BK66" s="814"/>
      <c r="BL66" s="814"/>
      <c r="BM66" s="814"/>
      <c r="BN66" s="814"/>
      <c r="BO66" s="814"/>
      <c r="BP66" s="814"/>
      <c r="BQ66" s="814"/>
      <c r="BR66" s="814"/>
      <c r="BS66" s="814"/>
      <c r="BT66" s="814"/>
      <c r="BU66" s="814"/>
      <c r="BV66" s="814"/>
      <c r="BW66" s="814"/>
      <c r="BX66" s="814"/>
      <c r="BY66" s="814"/>
      <c r="BZ66" s="814"/>
      <c r="CA66" s="814"/>
      <c r="CB66" s="814"/>
      <c r="CC66" s="814"/>
      <c r="CD66" s="814"/>
      <c r="CE66" s="814"/>
      <c r="CF66" s="814"/>
    </row>
    <row r="67" spans="2:86" s="7" customFormat="1">
      <c r="B67" s="950"/>
      <c r="C67" s="950"/>
      <c r="D67" s="950"/>
      <c r="E67" s="950"/>
      <c r="F67" s="950"/>
      <c r="G67" s="950"/>
      <c r="H67" s="950"/>
      <c r="I67" s="950"/>
      <c r="J67" s="950"/>
      <c r="K67" s="950"/>
      <c r="U67" s="4"/>
      <c r="W67" s="4"/>
      <c r="X67" s="4"/>
      <c r="Y67" s="4"/>
      <c r="Z67" s="4"/>
      <c r="AA67" s="4"/>
      <c r="AB67" s="4"/>
      <c r="AC67" s="4"/>
      <c r="AD67" s="4"/>
      <c r="AE67" s="4"/>
      <c r="AF67" s="4"/>
      <c r="AH67" s="4"/>
      <c r="AI67" s="4"/>
      <c r="AJ67" s="4"/>
      <c r="AK67" s="4"/>
      <c r="AL67" s="4"/>
      <c r="AM67" s="4"/>
      <c r="AN67" s="4"/>
      <c r="AO67" s="4"/>
      <c r="AP67" s="4"/>
      <c r="AQ67" s="4"/>
      <c r="AR67" s="4"/>
      <c r="AS67" s="4"/>
      <c r="AT67" s="4"/>
      <c r="AU67" s="4"/>
      <c r="AW67" s="814"/>
      <c r="AX67" s="814"/>
      <c r="AY67" s="814"/>
      <c r="AZ67" s="814"/>
      <c r="BA67" s="814"/>
      <c r="BB67" s="814"/>
      <c r="BC67" s="814"/>
      <c r="BD67" s="814"/>
      <c r="BE67" s="814"/>
      <c r="BF67" s="814"/>
      <c r="BG67" s="814"/>
      <c r="BH67" s="814"/>
      <c r="BI67" s="814"/>
      <c r="BJ67" s="814"/>
      <c r="BK67" s="814"/>
      <c r="BL67" s="814"/>
      <c r="BM67" s="814"/>
      <c r="BN67" s="814"/>
      <c r="BO67" s="814"/>
      <c r="BP67" s="814"/>
      <c r="BQ67" s="814"/>
      <c r="BR67" s="814"/>
      <c r="BS67" s="814"/>
      <c r="BT67" s="814"/>
      <c r="BU67" s="814"/>
      <c r="BV67" s="814"/>
      <c r="BW67" s="814"/>
      <c r="BX67" s="814"/>
      <c r="BY67" s="814"/>
      <c r="BZ67" s="814"/>
      <c r="CA67" s="814"/>
      <c r="CB67" s="814"/>
      <c r="CC67" s="814"/>
      <c r="CD67" s="814"/>
      <c r="CE67" s="814"/>
      <c r="CF67" s="814"/>
    </row>
    <row r="68" spans="2:86" s="7" customFormat="1">
      <c r="B68" s="950"/>
      <c r="C68" s="950"/>
      <c r="D68" s="950"/>
      <c r="E68" s="950"/>
      <c r="F68" s="950"/>
      <c r="G68" s="950"/>
      <c r="H68" s="950"/>
      <c r="I68" s="950"/>
      <c r="J68" s="950"/>
      <c r="K68" s="950"/>
      <c r="L68" s="950"/>
      <c r="M68" s="950"/>
      <c r="N68" s="950"/>
      <c r="O68" s="950"/>
      <c r="P68" s="950"/>
      <c r="Q68" s="950"/>
      <c r="R68" s="950"/>
      <c r="S68" s="4"/>
      <c r="T68" s="4"/>
      <c r="U68" s="4"/>
      <c r="W68" s="4"/>
      <c r="X68" s="4"/>
      <c r="Y68" s="4"/>
      <c r="Z68" s="4"/>
      <c r="AA68" s="4"/>
      <c r="AB68" s="4"/>
      <c r="AC68" s="4"/>
      <c r="AD68" s="4"/>
      <c r="AE68" s="4"/>
      <c r="AF68" s="4"/>
      <c r="AH68" s="4"/>
      <c r="AI68" s="4"/>
      <c r="AJ68" s="4"/>
      <c r="AK68" s="4"/>
      <c r="AL68" s="4"/>
      <c r="AM68" s="4"/>
      <c r="AN68" s="4"/>
      <c r="AO68" s="4"/>
      <c r="AP68" s="4"/>
      <c r="AQ68" s="4"/>
      <c r="AR68" s="4"/>
      <c r="AS68" s="4"/>
      <c r="AT68" s="4"/>
      <c r="AU68" s="4"/>
      <c r="AW68" s="814"/>
      <c r="AX68" s="814"/>
      <c r="AY68" s="814"/>
      <c r="AZ68" s="814"/>
      <c r="BA68" s="814"/>
      <c r="BB68" s="814"/>
      <c r="BC68" s="814"/>
      <c r="BD68" s="814"/>
      <c r="BE68" s="814"/>
      <c r="BF68" s="814"/>
      <c r="BG68" s="814"/>
      <c r="BH68" s="814"/>
      <c r="BI68" s="814"/>
      <c r="BJ68" s="814"/>
      <c r="BK68" s="814"/>
      <c r="BL68" s="814"/>
      <c r="BM68" s="814"/>
      <c r="BN68" s="814"/>
      <c r="BO68" s="814"/>
      <c r="BP68" s="814"/>
      <c r="BQ68" s="814"/>
      <c r="BR68" s="814"/>
      <c r="BS68" s="814"/>
      <c r="BT68" s="814"/>
      <c r="BU68" s="814"/>
      <c r="BV68" s="814"/>
      <c r="BW68" s="814"/>
      <c r="BX68" s="814"/>
      <c r="BY68" s="814"/>
      <c r="BZ68" s="814"/>
      <c r="CA68" s="814"/>
      <c r="CB68" s="814"/>
      <c r="CC68" s="814"/>
      <c r="CD68" s="814"/>
      <c r="CE68" s="814"/>
      <c r="CF68" s="814"/>
    </row>
    <row r="69" spans="2:86" s="7" customFormat="1">
      <c r="B69" s="950"/>
      <c r="C69" s="950"/>
      <c r="D69" s="950"/>
      <c r="E69" s="950"/>
      <c r="F69" s="950"/>
      <c r="G69" s="950"/>
      <c r="H69" s="950"/>
      <c r="I69" s="950"/>
      <c r="J69" s="950"/>
      <c r="K69" s="950"/>
      <c r="L69" s="950"/>
      <c r="M69" s="950"/>
      <c r="N69" s="950"/>
      <c r="O69" s="950"/>
      <c r="P69" s="950"/>
      <c r="Q69" s="950"/>
      <c r="R69" s="950"/>
      <c r="S69" s="4"/>
      <c r="T69" s="4"/>
      <c r="U69" s="4"/>
      <c r="W69" s="4"/>
      <c r="X69" s="4"/>
      <c r="Y69" s="4"/>
      <c r="Z69" s="4"/>
      <c r="AA69" s="4"/>
      <c r="AB69" s="4"/>
      <c r="AC69" s="4"/>
      <c r="AD69" s="4"/>
      <c r="AE69" s="4"/>
      <c r="AF69" s="4"/>
      <c r="AH69" s="4"/>
      <c r="AI69" s="4"/>
      <c r="AJ69" s="4"/>
      <c r="AK69" s="4"/>
      <c r="AL69" s="4"/>
      <c r="AM69" s="4"/>
      <c r="AN69" s="4"/>
      <c r="AO69" s="4"/>
      <c r="AP69" s="4"/>
      <c r="AQ69" s="4"/>
      <c r="AR69" s="4"/>
      <c r="AS69" s="4"/>
      <c r="AT69" s="4"/>
      <c r="AU69" s="4"/>
      <c r="AW69" s="814"/>
      <c r="AX69" s="814"/>
      <c r="AY69" s="814"/>
      <c r="AZ69" s="814"/>
      <c r="BA69" s="814"/>
      <c r="BB69" s="814"/>
      <c r="BC69" s="814"/>
      <c r="BD69" s="814"/>
      <c r="BE69" s="814"/>
      <c r="BF69" s="814"/>
      <c r="BG69" s="814"/>
      <c r="BH69" s="814"/>
      <c r="BI69" s="814"/>
      <c r="BJ69" s="814"/>
      <c r="BK69" s="814"/>
      <c r="BL69" s="814"/>
      <c r="BM69" s="814"/>
      <c r="BN69" s="814"/>
      <c r="BO69" s="814"/>
      <c r="BP69" s="814"/>
      <c r="BQ69" s="814"/>
      <c r="BR69" s="814"/>
      <c r="BS69" s="814"/>
      <c r="BT69" s="814"/>
      <c r="BU69" s="814"/>
      <c r="BV69" s="814"/>
      <c r="BW69" s="814"/>
      <c r="BX69" s="814"/>
      <c r="BY69" s="814"/>
      <c r="BZ69" s="814"/>
      <c r="CA69" s="814"/>
      <c r="CB69" s="814"/>
      <c r="CC69" s="814"/>
      <c r="CD69" s="814"/>
      <c r="CE69" s="814"/>
      <c r="CF69" s="814"/>
    </row>
    <row r="70" spans="2:86" s="7" customFormat="1">
      <c r="B70" s="950"/>
      <c r="C70" s="950"/>
      <c r="D70" s="950"/>
      <c r="E70" s="950"/>
      <c r="F70" s="950"/>
      <c r="G70" s="950"/>
      <c r="H70" s="950"/>
      <c r="I70" s="950"/>
      <c r="J70" s="950"/>
      <c r="K70" s="950"/>
      <c r="L70" s="950"/>
      <c r="M70" s="950"/>
      <c r="N70" s="950"/>
      <c r="O70" s="950"/>
      <c r="P70" s="950"/>
      <c r="Q70" s="950"/>
      <c r="R70" s="950"/>
      <c r="S70" s="4"/>
      <c r="T70" s="4"/>
      <c r="U70" s="4"/>
      <c r="W70" s="4"/>
      <c r="X70" s="4"/>
      <c r="Y70" s="4"/>
      <c r="Z70" s="4"/>
      <c r="AA70" s="4"/>
      <c r="AB70" s="4"/>
      <c r="AC70" s="4"/>
      <c r="AD70" s="4"/>
      <c r="AE70" s="4"/>
      <c r="AF70" s="4"/>
      <c r="AH70" s="4"/>
      <c r="AI70" s="4"/>
      <c r="AJ70" s="4"/>
      <c r="AK70" s="4"/>
      <c r="AL70" s="4"/>
      <c r="AM70" s="4"/>
      <c r="AN70" s="4"/>
      <c r="AO70" s="4"/>
      <c r="AP70" s="4"/>
      <c r="AQ70" s="4"/>
      <c r="AR70" s="4"/>
      <c r="AS70" s="4"/>
      <c r="AT70" s="4"/>
      <c r="AU70" s="4"/>
      <c r="AW70" s="814"/>
      <c r="AX70" s="814"/>
      <c r="AY70" s="814"/>
      <c r="AZ70" s="814"/>
      <c r="BA70" s="814"/>
      <c r="BB70" s="814"/>
      <c r="BC70" s="814"/>
      <c r="BD70" s="814"/>
      <c r="BE70" s="814"/>
      <c r="BF70" s="814"/>
      <c r="BG70" s="814"/>
      <c r="BH70" s="814"/>
      <c r="BI70" s="814"/>
      <c r="BJ70" s="814"/>
      <c r="BK70" s="814"/>
      <c r="BL70" s="814"/>
      <c r="BM70" s="814"/>
      <c r="BN70" s="814"/>
      <c r="BO70" s="814"/>
      <c r="BP70" s="814"/>
      <c r="BQ70" s="814"/>
      <c r="BR70" s="814"/>
      <c r="BS70" s="814"/>
      <c r="BT70" s="814"/>
      <c r="BU70" s="814"/>
      <c r="BV70" s="814"/>
      <c r="BW70" s="814"/>
      <c r="BX70" s="814"/>
      <c r="BY70" s="814"/>
      <c r="BZ70" s="814"/>
      <c r="CA70" s="814"/>
      <c r="CB70" s="814"/>
      <c r="CC70" s="814"/>
      <c r="CD70" s="814"/>
      <c r="CE70" s="814"/>
      <c r="CF70" s="814"/>
    </row>
    <row r="71" spans="2:86" s="7" customFormat="1">
      <c r="B71" s="950"/>
      <c r="C71" s="950"/>
      <c r="D71" s="950"/>
      <c r="E71" s="950"/>
      <c r="F71" s="950"/>
      <c r="G71" s="950"/>
      <c r="H71" s="950"/>
      <c r="I71" s="950"/>
      <c r="J71" s="950"/>
      <c r="K71" s="950"/>
      <c r="L71" s="950"/>
      <c r="M71" s="950"/>
      <c r="N71" s="950"/>
      <c r="O71" s="950"/>
      <c r="P71" s="950"/>
      <c r="Q71" s="950"/>
      <c r="R71" s="950"/>
      <c r="S71" s="4"/>
      <c r="T71" s="4"/>
      <c r="U71" s="4"/>
      <c r="W71" s="4"/>
      <c r="X71" s="4"/>
      <c r="Y71" s="4"/>
      <c r="Z71" s="4"/>
      <c r="AA71" s="4"/>
      <c r="AB71" s="4"/>
      <c r="AC71" s="4"/>
      <c r="AD71" s="4"/>
      <c r="AE71" s="4"/>
      <c r="AF71" s="4"/>
      <c r="AH71" s="4"/>
      <c r="AI71" s="4"/>
      <c r="AJ71" s="4"/>
      <c r="AK71" s="4"/>
      <c r="AL71" s="4"/>
      <c r="AM71" s="4"/>
      <c r="AN71" s="4"/>
      <c r="AO71" s="4"/>
      <c r="AP71" s="4"/>
      <c r="AQ71" s="4"/>
      <c r="AR71" s="4"/>
      <c r="AS71" s="4"/>
      <c r="AT71" s="4"/>
      <c r="AU71" s="4"/>
      <c r="AW71" s="814"/>
      <c r="AX71" s="814"/>
      <c r="AY71" s="814"/>
      <c r="AZ71" s="814"/>
      <c r="BA71" s="814"/>
      <c r="BB71" s="814"/>
      <c r="BC71" s="814"/>
      <c r="BD71" s="814"/>
      <c r="BE71" s="814"/>
      <c r="BF71" s="814"/>
      <c r="BG71" s="814"/>
      <c r="BH71" s="814"/>
      <c r="BI71" s="814"/>
      <c r="BJ71" s="814"/>
      <c r="BK71" s="814"/>
      <c r="BL71" s="814"/>
      <c r="BM71" s="814"/>
      <c r="BN71" s="814"/>
      <c r="BO71" s="814"/>
      <c r="BP71" s="814"/>
      <c r="BQ71" s="814"/>
      <c r="BR71" s="814"/>
      <c r="BS71" s="814"/>
      <c r="BT71" s="814"/>
      <c r="BU71" s="814"/>
      <c r="BV71" s="814"/>
      <c r="BW71" s="814"/>
      <c r="BX71" s="814"/>
      <c r="BY71" s="814"/>
      <c r="BZ71" s="814"/>
      <c r="CA71" s="814"/>
      <c r="CB71" s="814"/>
      <c r="CC71" s="814"/>
      <c r="CD71" s="814"/>
      <c r="CE71" s="814"/>
      <c r="CF71" s="814"/>
    </row>
    <row r="72" spans="2:86" s="7" customFormat="1">
      <c r="B72" s="950"/>
      <c r="C72" s="950"/>
      <c r="D72" s="950"/>
      <c r="E72" s="950"/>
      <c r="F72" s="950"/>
      <c r="G72" s="950"/>
      <c r="H72" s="950"/>
      <c r="I72" s="950"/>
      <c r="J72" s="950"/>
      <c r="K72" s="950"/>
      <c r="L72" s="950"/>
      <c r="M72" s="950"/>
      <c r="N72" s="950"/>
      <c r="O72" s="950"/>
      <c r="P72" s="950"/>
      <c r="Q72" s="950"/>
      <c r="R72" s="950"/>
      <c r="S72" s="4"/>
      <c r="T72" s="4"/>
      <c r="U72" s="4"/>
      <c r="W72" s="4"/>
      <c r="X72" s="4"/>
      <c r="Y72" s="4"/>
      <c r="Z72" s="4"/>
      <c r="AA72" s="4"/>
      <c r="AB72" s="4"/>
      <c r="AC72" s="4"/>
      <c r="AD72" s="4"/>
      <c r="AE72" s="4"/>
      <c r="AF72" s="4"/>
      <c r="AH72" s="4"/>
      <c r="AI72" s="4"/>
      <c r="AJ72" s="4"/>
      <c r="AK72" s="4"/>
      <c r="AL72" s="4"/>
      <c r="AM72" s="4"/>
      <c r="AN72" s="4"/>
      <c r="AO72" s="4"/>
      <c r="AP72" s="4"/>
      <c r="AQ72" s="4"/>
      <c r="AR72" s="4"/>
      <c r="AS72" s="4"/>
      <c r="AT72" s="4"/>
      <c r="AU72" s="4"/>
      <c r="AW72" s="814"/>
      <c r="AX72" s="814"/>
      <c r="AY72" s="814"/>
      <c r="AZ72" s="814"/>
      <c r="BA72" s="814"/>
      <c r="BB72" s="814"/>
      <c r="BC72" s="814"/>
      <c r="BD72" s="814"/>
      <c r="BE72" s="814"/>
      <c r="BF72" s="814"/>
      <c r="BG72" s="814"/>
      <c r="BH72" s="814"/>
      <c r="BI72" s="814"/>
      <c r="BJ72" s="814"/>
      <c r="BK72" s="814"/>
      <c r="BL72" s="814"/>
      <c r="BM72" s="814"/>
      <c r="BN72" s="814"/>
      <c r="BO72" s="814"/>
      <c r="BP72" s="814"/>
      <c r="BQ72" s="814"/>
      <c r="BR72" s="814"/>
      <c r="BS72" s="814"/>
      <c r="BT72" s="814"/>
      <c r="BU72" s="814"/>
      <c r="BV72" s="814"/>
      <c r="BW72" s="814"/>
      <c r="BX72" s="814"/>
      <c r="BY72" s="814"/>
      <c r="BZ72" s="814"/>
      <c r="CA72" s="814"/>
      <c r="CB72" s="814"/>
      <c r="CC72" s="814"/>
      <c r="CD72" s="814"/>
      <c r="CE72" s="814"/>
      <c r="CF72" s="814"/>
    </row>
    <row r="73" spans="2:86" s="7" customFormat="1">
      <c r="B73" s="950"/>
      <c r="C73" s="950"/>
      <c r="D73" s="950"/>
      <c r="E73" s="950"/>
      <c r="F73" s="950"/>
      <c r="G73" s="950"/>
      <c r="H73" s="950"/>
      <c r="I73" s="950"/>
      <c r="J73" s="950"/>
      <c r="K73" s="950"/>
      <c r="L73" s="950"/>
      <c r="M73" s="950"/>
      <c r="N73" s="950"/>
      <c r="O73" s="950"/>
      <c r="P73" s="950"/>
      <c r="Q73" s="950"/>
      <c r="R73" s="950"/>
      <c r="S73" s="4"/>
      <c r="T73" s="4"/>
      <c r="U73" s="4"/>
      <c r="W73" s="4"/>
      <c r="X73" s="4"/>
      <c r="Y73" s="4"/>
      <c r="Z73" s="4"/>
      <c r="AA73" s="4"/>
      <c r="AB73" s="4"/>
      <c r="AC73" s="4"/>
      <c r="AD73" s="4"/>
      <c r="AE73" s="4"/>
      <c r="AF73" s="4"/>
      <c r="AH73" s="4"/>
      <c r="AI73" s="4"/>
      <c r="AJ73" s="4"/>
      <c r="AK73" s="4"/>
      <c r="AL73" s="4"/>
      <c r="AM73" s="4"/>
      <c r="AN73" s="4"/>
      <c r="AO73" s="4"/>
      <c r="AP73" s="4"/>
      <c r="AQ73" s="4"/>
      <c r="AR73" s="4"/>
      <c r="AS73" s="4"/>
      <c r="AT73" s="4"/>
      <c r="AU73" s="4"/>
      <c r="AW73" s="814"/>
      <c r="AX73" s="814"/>
      <c r="AY73" s="814"/>
      <c r="AZ73" s="814"/>
      <c r="BA73" s="814"/>
      <c r="BB73" s="814"/>
      <c r="BC73" s="814"/>
      <c r="BD73" s="814"/>
      <c r="BE73" s="814"/>
      <c r="BF73" s="814"/>
      <c r="BG73" s="814"/>
      <c r="BH73" s="814"/>
      <c r="BI73" s="814"/>
      <c r="BJ73" s="814"/>
      <c r="BK73" s="814"/>
      <c r="BL73" s="814"/>
      <c r="BM73" s="814"/>
      <c r="BN73" s="814"/>
      <c r="BO73" s="814"/>
      <c r="BP73" s="814"/>
      <c r="BQ73" s="814"/>
      <c r="BR73" s="814"/>
      <c r="BS73" s="814"/>
      <c r="BT73" s="814"/>
      <c r="BU73" s="814"/>
      <c r="BV73" s="814"/>
      <c r="BW73" s="814"/>
      <c r="BX73" s="814"/>
      <c r="BY73" s="814"/>
      <c r="BZ73" s="814"/>
      <c r="CA73" s="814"/>
      <c r="CB73" s="814"/>
      <c r="CC73" s="814"/>
      <c r="CD73" s="814"/>
      <c r="CE73" s="814"/>
      <c r="CF73" s="814"/>
      <c r="CG73" s="814"/>
      <c r="CH73" s="814"/>
    </row>
    <row r="74" spans="2:86" s="7" customFormat="1">
      <c r="B74" s="950"/>
      <c r="C74" s="950"/>
      <c r="D74" s="950"/>
      <c r="E74" s="950"/>
      <c r="F74" s="950"/>
      <c r="G74" s="950"/>
      <c r="H74" s="950"/>
      <c r="I74" s="950"/>
      <c r="J74" s="950"/>
      <c r="K74" s="950"/>
      <c r="L74" s="950"/>
      <c r="M74" s="950"/>
      <c r="N74" s="950"/>
      <c r="O74" s="950"/>
      <c r="P74" s="950"/>
      <c r="Q74" s="950"/>
      <c r="R74" s="950"/>
      <c r="S74" s="4"/>
      <c r="T74" s="4"/>
      <c r="U74" s="4"/>
      <c r="W74" s="4"/>
      <c r="X74" s="4"/>
      <c r="Y74" s="4"/>
      <c r="Z74" s="4"/>
      <c r="AA74" s="4"/>
      <c r="AB74" s="4"/>
      <c r="AC74" s="4"/>
      <c r="AD74" s="4"/>
      <c r="AE74" s="4"/>
      <c r="AF74" s="4"/>
      <c r="AH74" s="4"/>
      <c r="AI74" s="4"/>
      <c r="AJ74" s="4"/>
      <c r="AK74" s="4"/>
      <c r="AL74" s="4"/>
      <c r="AM74" s="4"/>
      <c r="AN74" s="4"/>
      <c r="AO74" s="4"/>
      <c r="AP74" s="4"/>
      <c r="AQ74" s="4"/>
      <c r="AR74" s="4"/>
      <c r="AS74" s="4"/>
      <c r="AT74" s="4"/>
      <c r="AU74" s="4"/>
      <c r="AW74" s="814"/>
      <c r="AX74" s="814"/>
      <c r="AY74" s="814"/>
      <c r="AZ74" s="814"/>
      <c r="BA74" s="814"/>
      <c r="BB74" s="814"/>
      <c r="BC74" s="814"/>
      <c r="BD74" s="814"/>
      <c r="BE74" s="814"/>
      <c r="BF74" s="814"/>
      <c r="BG74" s="814"/>
      <c r="BH74" s="814"/>
      <c r="BI74" s="814"/>
      <c r="BJ74" s="814"/>
      <c r="BK74" s="814"/>
      <c r="BL74" s="814"/>
      <c r="BM74" s="814"/>
      <c r="BN74" s="814"/>
      <c r="BO74" s="814"/>
      <c r="BP74" s="814"/>
      <c r="BQ74" s="814"/>
      <c r="BR74" s="814"/>
      <c r="BS74" s="814"/>
      <c r="BT74" s="814"/>
      <c r="BU74" s="814"/>
      <c r="BV74" s="814"/>
      <c r="BW74" s="814"/>
      <c r="BX74" s="814"/>
      <c r="BY74" s="814"/>
      <c r="BZ74" s="814"/>
      <c r="CA74" s="814"/>
      <c r="CB74" s="814"/>
      <c r="CC74" s="814"/>
      <c r="CD74" s="814"/>
      <c r="CE74" s="814"/>
      <c r="CF74" s="814"/>
      <c r="CG74" s="814"/>
      <c r="CH74" s="814"/>
    </row>
    <row r="75" spans="2:86" s="7" customFormat="1">
      <c r="B75" s="950"/>
      <c r="C75" s="950"/>
      <c r="D75" s="950"/>
      <c r="E75" s="950"/>
      <c r="F75" s="950"/>
      <c r="G75" s="950"/>
      <c r="H75" s="950"/>
      <c r="I75" s="950"/>
      <c r="J75" s="950"/>
      <c r="K75" s="950"/>
      <c r="L75" s="950"/>
      <c r="M75" s="950"/>
      <c r="N75" s="950"/>
      <c r="O75" s="950"/>
      <c r="P75" s="950"/>
      <c r="Q75" s="950"/>
      <c r="R75" s="950"/>
      <c r="S75" s="4"/>
      <c r="T75" s="4"/>
      <c r="U75" s="4"/>
      <c r="W75" s="4"/>
      <c r="X75" s="4"/>
      <c r="Y75" s="4"/>
      <c r="Z75" s="4"/>
      <c r="AA75" s="4"/>
      <c r="AB75" s="4"/>
      <c r="AC75" s="4"/>
      <c r="AD75" s="4"/>
      <c r="AE75" s="4"/>
      <c r="AF75" s="4"/>
      <c r="AH75" s="4"/>
      <c r="AI75" s="4"/>
      <c r="AJ75" s="4"/>
      <c r="AK75" s="4"/>
      <c r="AL75" s="4"/>
      <c r="AM75" s="4"/>
      <c r="AN75" s="4"/>
      <c r="AO75" s="4"/>
      <c r="AP75" s="4"/>
      <c r="AQ75" s="4"/>
      <c r="AR75" s="4"/>
      <c r="AS75" s="4"/>
      <c r="AT75" s="4"/>
      <c r="AU75" s="4"/>
      <c r="AW75" s="4"/>
      <c r="AX75" s="4"/>
      <c r="AY75" s="4"/>
      <c r="AZ75" s="4"/>
      <c r="BA75" s="4"/>
      <c r="BB75" s="814"/>
      <c r="BC75" s="814"/>
      <c r="BD75" s="814"/>
      <c r="BE75" s="814"/>
      <c r="BF75" s="814"/>
      <c r="BG75" s="814"/>
      <c r="BH75" s="814"/>
      <c r="BI75" s="814"/>
      <c r="BJ75" s="814"/>
      <c r="BK75" s="814"/>
      <c r="BL75" s="814"/>
      <c r="BM75" s="814"/>
      <c r="BN75" s="814"/>
      <c r="BO75" s="814"/>
      <c r="BP75" s="814"/>
      <c r="BQ75" s="814"/>
      <c r="BR75" s="814"/>
      <c r="BS75" s="814"/>
      <c r="BT75" s="814"/>
      <c r="BU75" s="814"/>
      <c r="BV75" s="814"/>
      <c r="BW75" s="814"/>
      <c r="BX75" s="814"/>
      <c r="BY75" s="814"/>
      <c r="BZ75" s="814"/>
      <c r="CA75" s="814"/>
      <c r="CB75" s="814"/>
      <c r="CC75" s="814"/>
      <c r="CD75" s="814"/>
      <c r="CE75" s="814"/>
      <c r="CF75" s="814"/>
      <c r="CG75" s="814"/>
      <c r="CH75" s="814"/>
    </row>
    <row r="76" spans="2:86" s="7" customFormat="1">
      <c r="B76" s="950"/>
      <c r="C76" s="950"/>
      <c r="D76" s="950"/>
      <c r="E76" s="950"/>
      <c r="F76" s="950"/>
      <c r="G76" s="950"/>
      <c r="H76" s="950"/>
      <c r="I76" s="950"/>
      <c r="J76" s="950"/>
      <c r="K76" s="950"/>
      <c r="L76" s="950"/>
      <c r="M76" s="950"/>
      <c r="N76" s="950"/>
      <c r="O76" s="950"/>
      <c r="P76" s="950"/>
      <c r="Q76" s="950"/>
      <c r="R76" s="950"/>
      <c r="S76" s="4"/>
      <c r="T76" s="4"/>
      <c r="U76" s="4"/>
      <c r="W76" s="4"/>
      <c r="X76" s="4"/>
      <c r="Y76" s="4"/>
      <c r="Z76" s="4"/>
      <c r="AA76" s="4"/>
      <c r="AB76" s="4"/>
      <c r="AC76" s="4"/>
      <c r="AD76" s="4"/>
      <c r="AE76" s="4"/>
      <c r="AF76" s="4"/>
      <c r="AH76" s="4"/>
      <c r="AI76" s="4"/>
      <c r="AJ76" s="4"/>
      <c r="AK76" s="4"/>
      <c r="AL76" s="4"/>
      <c r="AM76" s="4"/>
      <c r="AN76" s="4"/>
      <c r="AO76" s="4"/>
      <c r="AP76" s="4"/>
      <c r="AQ76" s="4"/>
      <c r="AR76" s="4"/>
      <c r="AS76" s="4"/>
      <c r="AT76" s="4"/>
      <c r="AU76" s="4"/>
      <c r="AW76" s="4"/>
      <c r="AX76" s="4"/>
      <c r="AY76" s="4"/>
      <c r="AZ76" s="4"/>
      <c r="BA76" s="4"/>
      <c r="BB76" s="814"/>
      <c r="BC76" s="814"/>
      <c r="BD76" s="814"/>
      <c r="BE76" s="814"/>
      <c r="BF76" s="814"/>
      <c r="BG76" s="814"/>
      <c r="BH76" s="814"/>
      <c r="BI76" s="814"/>
      <c r="BJ76" s="814"/>
      <c r="BK76" s="814"/>
      <c r="BL76" s="814"/>
      <c r="BM76" s="814"/>
      <c r="BN76" s="814"/>
      <c r="BO76" s="814"/>
      <c r="BP76" s="814"/>
      <c r="BQ76" s="814"/>
      <c r="BR76" s="814"/>
      <c r="BS76" s="814"/>
      <c r="BT76" s="814"/>
      <c r="BU76" s="814"/>
      <c r="BV76" s="814"/>
      <c r="BW76" s="814"/>
      <c r="BX76" s="814"/>
      <c r="BY76" s="814"/>
      <c r="BZ76" s="814"/>
      <c r="CA76" s="814"/>
      <c r="CB76" s="814"/>
      <c r="CC76" s="814"/>
      <c r="CD76" s="814"/>
      <c r="CE76" s="814"/>
      <c r="CF76" s="814"/>
      <c r="CG76" s="814"/>
      <c r="CH76" s="814"/>
    </row>
    <row r="77" spans="2:86" s="7" customFormat="1">
      <c r="B77" s="950"/>
      <c r="C77" s="950"/>
      <c r="D77" s="950"/>
      <c r="E77" s="950"/>
      <c r="F77" s="950"/>
      <c r="G77" s="950"/>
      <c r="H77" s="950"/>
      <c r="I77" s="950"/>
      <c r="J77" s="950"/>
      <c r="K77" s="950"/>
      <c r="L77" s="950"/>
      <c r="M77" s="950"/>
      <c r="N77" s="950"/>
      <c r="O77" s="950"/>
      <c r="P77" s="950"/>
      <c r="Q77" s="950"/>
      <c r="R77" s="950"/>
      <c r="S77" s="4"/>
      <c r="T77" s="4"/>
      <c r="U77" s="4"/>
      <c r="W77" s="4"/>
      <c r="X77" s="4"/>
      <c r="Y77" s="4"/>
      <c r="Z77" s="4"/>
      <c r="AA77" s="4"/>
      <c r="AB77" s="4"/>
      <c r="AC77" s="4"/>
      <c r="AD77" s="4"/>
      <c r="AE77" s="4"/>
      <c r="AF77" s="4"/>
      <c r="AH77" s="4"/>
      <c r="AI77" s="4"/>
      <c r="AJ77" s="4"/>
      <c r="AK77" s="4"/>
      <c r="AL77" s="4"/>
      <c r="AM77" s="4"/>
      <c r="AN77" s="4"/>
      <c r="AO77" s="4"/>
      <c r="AP77" s="4"/>
      <c r="AQ77" s="4"/>
      <c r="AR77" s="4"/>
      <c r="AS77" s="4"/>
      <c r="AT77" s="4"/>
      <c r="AU77" s="4"/>
      <c r="AW77" s="4"/>
      <c r="AX77" s="4"/>
      <c r="AY77" s="4"/>
      <c r="AZ77" s="4"/>
      <c r="BA77" s="4"/>
      <c r="BB77" s="814"/>
      <c r="BC77" s="814"/>
      <c r="BD77" s="4"/>
      <c r="BE77" s="814"/>
      <c r="BF77" s="814"/>
      <c r="BG77" s="814"/>
      <c r="BH77" s="814"/>
      <c r="BI77" s="814"/>
      <c r="BJ77" s="814"/>
      <c r="BK77" s="814"/>
      <c r="BL77" s="814"/>
      <c r="BM77" s="814"/>
      <c r="BN77" s="814"/>
      <c r="BO77" s="814"/>
      <c r="BP77" s="814"/>
      <c r="BQ77" s="814"/>
      <c r="BR77" s="814"/>
      <c r="BS77" s="814"/>
      <c r="BT77" s="814"/>
      <c r="BU77" s="814"/>
      <c r="BV77" s="814"/>
      <c r="BW77" s="814"/>
      <c r="BX77" s="814"/>
      <c r="BY77" s="814"/>
      <c r="BZ77" s="814"/>
      <c r="CA77" s="814"/>
      <c r="CB77" s="814"/>
      <c r="CC77" s="814"/>
      <c r="CD77" s="814"/>
      <c r="CE77" s="814"/>
      <c r="CF77" s="814"/>
      <c r="CG77" s="814"/>
      <c r="CH77" s="814"/>
    </row>
    <row r="78" spans="2:86" s="7" customFormat="1">
      <c r="B78" s="950"/>
      <c r="C78" s="950"/>
      <c r="D78" s="950"/>
      <c r="E78" s="950"/>
      <c r="F78" s="950"/>
      <c r="G78" s="950"/>
      <c r="H78" s="950"/>
      <c r="I78" s="950"/>
      <c r="J78" s="950"/>
      <c r="K78" s="950"/>
      <c r="L78" s="950"/>
      <c r="M78" s="950"/>
      <c r="N78" s="950"/>
      <c r="O78" s="950"/>
      <c r="P78" s="950"/>
      <c r="Q78" s="950"/>
      <c r="R78" s="950"/>
      <c r="S78" s="4"/>
      <c r="T78" s="4"/>
      <c r="U78" s="4"/>
      <c r="W78" s="4"/>
      <c r="X78" s="4"/>
      <c r="Y78" s="4"/>
      <c r="Z78" s="4"/>
      <c r="AA78" s="4"/>
      <c r="AB78" s="4"/>
      <c r="AC78" s="4"/>
      <c r="AD78" s="4"/>
      <c r="AE78" s="4"/>
      <c r="AF78" s="4"/>
      <c r="AH78" s="4"/>
      <c r="AI78" s="4"/>
      <c r="AJ78" s="4"/>
      <c r="AK78" s="4"/>
      <c r="AL78" s="4"/>
      <c r="AM78" s="4"/>
      <c r="AN78" s="4"/>
      <c r="AO78" s="4"/>
      <c r="AP78" s="4"/>
      <c r="AQ78" s="4"/>
      <c r="AR78" s="4"/>
      <c r="AS78" s="4"/>
      <c r="AT78" s="4"/>
      <c r="AU78" s="4"/>
      <c r="AW78" s="4"/>
      <c r="AX78" s="4"/>
      <c r="AY78" s="4"/>
      <c r="AZ78" s="4"/>
      <c r="BA78" s="4"/>
      <c r="BB78" s="814"/>
      <c r="BC78" s="814"/>
      <c r="BD78" s="814"/>
      <c r="BE78" s="814"/>
      <c r="BF78" s="814"/>
      <c r="BG78" s="814"/>
      <c r="BH78" s="814"/>
      <c r="BI78" s="814"/>
      <c r="BJ78" s="814"/>
      <c r="BK78" s="814"/>
      <c r="BL78" s="814"/>
      <c r="BM78" s="814"/>
      <c r="BN78" s="814"/>
      <c r="BO78" s="814"/>
      <c r="BP78" s="814"/>
      <c r="BQ78" s="814"/>
      <c r="BR78" s="814"/>
      <c r="BS78" s="814"/>
      <c r="BT78" s="814"/>
      <c r="BU78" s="814"/>
      <c r="BV78" s="814"/>
      <c r="BW78" s="814"/>
      <c r="BX78" s="814"/>
      <c r="BY78" s="814"/>
      <c r="BZ78" s="814"/>
      <c r="CA78" s="814"/>
      <c r="CB78" s="814"/>
      <c r="CC78" s="814"/>
      <c r="CD78" s="814"/>
      <c r="CE78" s="814"/>
      <c r="CF78" s="814"/>
      <c r="CG78" s="814"/>
      <c r="CH78" s="814"/>
    </row>
    <row r="79" spans="2:86" s="7" customFormat="1">
      <c r="B79" s="950"/>
      <c r="C79" s="950"/>
      <c r="D79" s="950"/>
      <c r="E79" s="950"/>
      <c r="F79" s="950"/>
      <c r="G79" s="950"/>
      <c r="H79" s="950"/>
      <c r="I79" s="950"/>
      <c r="J79" s="950"/>
      <c r="K79" s="950"/>
      <c r="L79" s="950"/>
      <c r="M79" s="950"/>
      <c r="N79" s="950"/>
      <c r="O79" s="950"/>
      <c r="P79" s="950"/>
      <c r="Q79" s="950"/>
      <c r="R79" s="950"/>
      <c r="S79" s="4"/>
      <c r="T79" s="4"/>
      <c r="U79" s="4"/>
      <c r="W79" s="4"/>
      <c r="X79" s="4"/>
      <c r="Y79" s="4"/>
      <c r="Z79" s="4"/>
      <c r="AA79" s="4"/>
      <c r="AB79" s="4"/>
      <c r="AC79" s="4"/>
      <c r="AD79" s="4"/>
      <c r="AE79" s="4"/>
      <c r="AF79" s="4"/>
      <c r="AH79" s="4"/>
      <c r="AI79" s="4"/>
      <c r="AJ79" s="4"/>
      <c r="AK79" s="4"/>
      <c r="AL79" s="4"/>
      <c r="AM79" s="4"/>
      <c r="AN79" s="4"/>
      <c r="AO79" s="4"/>
      <c r="AP79" s="4"/>
      <c r="AQ79" s="4"/>
      <c r="AR79" s="4"/>
      <c r="AS79" s="4"/>
      <c r="AT79" s="4"/>
      <c r="AU79" s="4"/>
      <c r="AW79" s="4"/>
      <c r="AX79" s="4"/>
      <c r="AY79" s="4"/>
      <c r="AZ79" s="4"/>
      <c r="BA79" s="4"/>
      <c r="BB79" s="814"/>
      <c r="BC79" s="814"/>
      <c r="BD79" s="814"/>
      <c r="BE79" s="814"/>
      <c r="BF79" s="814"/>
      <c r="BG79" s="814"/>
      <c r="BH79" s="814"/>
      <c r="BI79" s="814"/>
      <c r="BJ79" s="814"/>
      <c r="BK79" s="814"/>
      <c r="BL79" s="814"/>
      <c r="BM79" s="814"/>
      <c r="BN79" s="814"/>
      <c r="BO79" s="814"/>
      <c r="BP79" s="814"/>
      <c r="BQ79" s="814"/>
      <c r="BR79" s="814"/>
      <c r="BS79" s="814"/>
      <c r="BT79" s="814"/>
      <c r="BU79" s="814"/>
      <c r="BV79" s="814"/>
      <c r="BW79" s="814"/>
      <c r="BX79" s="814"/>
      <c r="BY79" s="814"/>
      <c r="BZ79" s="814"/>
      <c r="CA79" s="814"/>
      <c r="CB79" s="814"/>
      <c r="CC79" s="814"/>
      <c r="CD79" s="814"/>
      <c r="CE79" s="814"/>
      <c r="CF79" s="814"/>
      <c r="CG79" s="814"/>
      <c r="CH79" s="814"/>
    </row>
    <row r="80" spans="2:86" s="7" customFormat="1">
      <c r="B80" s="950"/>
      <c r="C80" s="950"/>
      <c r="D80" s="950"/>
      <c r="E80" s="950"/>
      <c r="F80" s="950"/>
      <c r="G80" s="950"/>
      <c r="H80" s="950"/>
      <c r="I80" s="950"/>
      <c r="J80" s="950"/>
      <c r="K80" s="950"/>
      <c r="L80" s="950"/>
      <c r="M80" s="950"/>
      <c r="N80" s="950"/>
      <c r="O80" s="950"/>
      <c r="P80" s="950"/>
      <c r="Q80" s="950"/>
      <c r="R80" s="950"/>
      <c r="S80" s="4"/>
      <c r="T80" s="4"/>
      <c r="U80" s="4"/>
      <c r="W80" s="4"/>
      <c r="X80" s="4"/>
      <c r="Y80" s="4"/>
      <c r="Z80" s="4"/>
      <c r="AA80" s="4"/>
      <c r="AB80" s="4"/>
      <c r="AC80" s="4"/>
      <c r="AD80" s="4"/>
      <c r="AE80" s="4"/>
      <c r="AF80" s="4"/>
      <c r="AH80" s="4"/>
      <c r="AI80" s="4"/>
      <c r="AJ80" s="4"/>
      <c r="AK80" s="4"/>
      <c r="AL80" s="4"/>
      <c r="AM80" s="4"/>
      <c r="AN80" s="4"/>
      <c r="AO80" s="4"/>
      <c r="AP80" s="4"/>
      <c r="AQ80" s="4"/>
      <c r="AR80" s="4"/>
      <c r="AS80" s="4"/>
      <c r="AT80" s="4"/>
      <c r="AU80" s="4"/>
      <c r="AW80" s="4"/>
      <c r="AX80" s="4"/>
      <c r="AY80" s="4"/>
      <c r="AZ80" s="4"/>
      <c r="BA80" s="4"/>
      <c r="BB80" s="814"/>
      <c r="BC80" s="814"/>
      <c r="BD80" s="814"/>
      <c r="BE80" s="814"/>
      <c r="BF80" s="814"/>
      <c r="BG80" s="814"/>
      <c r="BH80" s="814"/>
      <c r="BI80" s="814"/>
      <c r="BJ80" s="814"/>
      <c r="BK80" s="814"/>
      <c r="BL80" s="814"/>
      <c r="BM80" s="814"/>
      <c r="BN80" s="814"/>
      <c r="BO80" s="814"/>
      <c r="BP80" s="814"/>
      <c r="BQ80" s="814"/>
      <c r="BR80" s="814"/>
      <c r="BS80" s="814"/>
      <c r="BT80" s="814"/>
      <c r="BU80" s="814"/>
      <c r="BV80" s="814"/>
      <c r="BW80" s="814"/>
      <c r="BX80" s="814"/>
      <c r="BY80" s="814"/>
      <c r="BZ80" s="814"/>
      <c r="CA80" s="814"/>
      <c r="CB80" s="814"/>
      <c r="CC80" s="814"/>
      <c r="CD80" s="814"/>
      <c r="CE80" s="814"/>
      <c r="CF80" s="814"/>
      <c r="CG80" s="814"/>
      <c r="CH80" s="814"/>
    </row>
    <row r="81" spans="2:86" s="7" customFormat="1">
      <c r="B81" s="950"/>
      <c r="C81" s="950"/>
      <c r="D81" s="950"/>
      <c r="E81" s="950"/>
      <c r="F81" s="950"/>
      <c r="G81" s="950"/>
      <c r="H81" s="950"/>
      <c r="I81" s="950"/>
      <c r="J81" s="950"/>
      <c r="K81" s="950"/>
      <c r="L81" s="950"/>
      <c r="M81" s="950"/>
      <c r="N81" s="950"/>
      <c r="O81" s="950"/>
      <c r="P81" s="950"/>
      <c r="Q81" s="950"/>
      <c r="R81" s="950"/>
      <c r="S81" s="4"/>
      <c r="T81" s="4"/>
      <c r="U81" s="4"/>
      <c r="W81" s="4"/>
      <c r="X81" s="4"/>
      <c r="Y81" s="4"/>
      <c r="Z81" s="4"/>
      <c r="AA81" s="4"/>
      <c r="AB81" s="4"/>
      <c r="AC81" s="4"/>
      <c r="AD81" s="4"/>
      <c r="AE81" s="4"/>
      <c r="AF81" s="4"/>
      <c r="AH81" s="4"/>
      <c r="AI81" s="4"/>
      <c r="AJ81" s="4"/>
      <c r="AK81" s="4"/>
      <c r="AL81" s="4"/>
      <c r="AM81" s="4"/>
      <c r="AN81" s="4"/>
      <c r="AO81" s="4"/>
      <c r="AP81" s="4"/>
      <c r="AQ81" s="4"/>
      <c r="AR81" s="4"/>
      <c r="AS81" s="4"/>
      <c r="AT81" s="4"/>
      <c r="AU81" s="4"/>
      <c r="AW81" s="4"/>
      <c r="AX81" s="4"/>
      <c r="AY81" s="4"/>
      <c r="AZ81" s="4"/>
      <c r="BA81" s="4"/>
      <c r="BB81" s="814"/>
      <c r="BC81" s="814"/>
      <c r="BD81" s="814"/>
      <c r="BE81" s="814"/>
      <c r="BF81" s="814"/>
      <c r="BG81" s="814"/>
      <c r="BH81" s="814"/>
      <c r="BI81" s="814"/>
      <c r="BJ81" s="814"/>
      <c r="BK81" s="814"/>
      <c r="BL81" s="814"/>
      <c r="BM81" s="814"/>
      <c r="BN81" s="814"/>
      <c r="BO81" s="814"/>
      <c r="BP81" s="814"/>
      <c r="BQ81" s="814"/>
      <c r="BR81" s="814"/>
      <c r="BS81" s="814"/>
      <c r="BT81" s="814"/>
      <c r="BU81" s="814"/>
      <c r="BV81" s="814"/>
      <c r="BW81" s="814"/>
      <c r="BX81" s="814"/>
      <c r="BY81" s="814"/>
      <c r="BZ81" s="814"/>
      <c r="CA81" s="814"/>
      <c r="CB81" s="814"/>
      <c r="CC81" s="814"/>
      <c r="CD81" s="814"/>
      <c r="CE81" s="814"/>
      <c r="CF81" s="814"/>
      <c r="CG81" s="814"/>
      <c r="CH81" s="814"/>
    </row>
    <row r="82" spans="2:86" s="7" customFormat="1">
      <c r="B82" s="950"/>
      <c r="C82" s="950"/>
      <c r="D82" s="950"/>
      <c r="E82" s="950"/>
      <c r="F82" s="950"/>
      <c r="G82" s="950"/>
      <c r="H82" s="950"/>
      <c r="I82" s="950"/>
      <c r="J82" s="950"/>
      <c r="K82" s="950"/>
      <c r="L82" s="950"/>
      <c r="M82" s="950"/>
      <c r="N82" s="950"/>
      <c r="O82" s="950"/>
      <c r="P82" s="950"/>
      <c r="Q82" s="950"/>
      <c r="R82" s="950"/>
      <c r="S82" s="4"/>
      <c r="T82" s="4"/>
      <c r="U82" s="4"/>
      <c r="W82" s="4"/>
      <c r="X82" s="4"/>
      <c r="Y82" s="4"/>
      <c r="Z82" s="4"/>
      <c r="AA82" s="4"/>
      <c r="AB82" s="4"/>
      <c r="AC82" s="4"/>
      <c r="AD82" s="4"/>
      <c r="AE82" s="4"/>
      <c r="AF82" s="4"/>
      <c r="AH82" s="4"/>
      <c r="AI82" s="4"/>
      <c r="AJ82" s="4"/>
      <c r="AK82" s="4"/>
      <c r="AL82" s="4"/>
      <c r="AM82" s="4"/>
      <c r="AN82" s="4"/>
      <c r="AO82" s="4"/>
      <c r="AP82" s="4"/>
      <c r="AQ82" s="4"/>
      <c r="AR82" s="4"/>
      <c r="AS82" s="4"/>
      <c r="AT82" s="4"/>
      <c r="AU82" s="4"/>
      <c r="AW82" s="4"/>
      <c r="AX82" s="4"/>
      <c r="AY82" s="4"/>
      <c r="AZ82" s="4"/>
      <c r="BA82" s="4"/>
      <c r="BB82" s="814"/>
      <c r="BC82" s="814"/>
      <c r="BD82" s="814"/>
      <c r="BE82" s="814"/>
      <c r="BF82" s="814"/>
      <c r="BG82" s="814"/>
      <c r="BH82" s="814"/>
      <c r="BI82" s="814"/>
      <c r="BJ82" s="814"/>
      <c r="BK82" s="814"/>
      <c r="BL82" s="814"/>
      <c r="BM82" s="814"/>
      <c r="BN82" s="814"/>
      <c r="BO82" s="814"/>
      <c r="BP82" s="814"/>
      <c r="BQ82" s="814"/>
      <c r="BR82" s="814"/>
      <c r="BS82" s="814"/>
      <c r="BT82" s="814"/>
      <c r="BU82" s="814"/>
      <c r="BV82" s="814"/>
      <c r="BW82" s="814"/>
      <c r="BX82" s="814"/>
      <c r="BY82" s="814"/>
      <c r="BZ82" s="814"/>
      <c r="CA82" s="814"/>
      <c r="CB82" s="814"/>
      <c r="CC82" s="814"/>
      <c r="CD82" s="814"/>
      <c r="CE82" s="814"/>
      <c r="CF82" s="814"/>
      <c r="CG82" s="814"/>
      <c r="CH82" s="814"/>
    </row>
    <row r="83" spans="2:86" s="7" customFormat="1">
      <c r="B83" s="4"/>
      <c r="C83" s="4"/>
      <c r="D83" s="74"/>
      <c r="E83" s="74"/>
      <c r="F83" s="74"/>
      <c r="G83" s="74"/>
      <c r="H83" s="4"/>
      <c r="I83" s="76"/>
      <c r="J83" s="818"/>
      <c r="K83" s="75"/>
      <c r="L83" s="4"/>
      <c r="M83" s="4"/>
      <c r="N83" s="4"/>
      <c r="O83" s="4"/>
      <c r="P83" s="4"/>
      <c r="Q83" s="4"/>
      <c r="R83" s="4"/>
      <c r="S83" s="4"/>
      <c r="T83" s="4"/>
      <c r="U83" s="4"/>
      <c r="W83" s="4"/>
      <c r="X83" s="4"/>
      <c r="Y83" s="4"/>
      <c r="Z83" s="4"/>
      <c r="AA83" s="4"/>
      <c r="AB83" s="4"/>
      <c r="AC83" s="4"/>
      <c r="AD83" s="4"/>
      <c r="AE83" s="4"/>
      <c r="AF83" s="4"/>
      <c r="AH83" s="4"/>
      <c r="AI83" s="4"/>
      <c r="AJ83" s="4"/>
      <c r="AK83" s="4"/>
      <c r="AL83" s="4"/>
      <c r="AM83" s="4"/>
      <c r="AN83" s="4"/>
      <c r="AO83" s="4"/>
      <c r="AP83" s="4"/>
      <c r="AQ83" s="4"/>
      <c r="AR83" s="4"/>
      <c r="AS83" s="4"/>
      <c r="AT83" s="4"/>
      <c r="AU83" s="4"/>
      <c r="AW83" s="4"/>
      <c r="AX83" s="4"/>
      <c r="AY83" s="4"/>
      <c r="AZ83" s="4"/>
      <c r="BA83" s="4"/>
      <c r="BB83" s="814"/>
      <c r="BC83" s="814"/>
      <c r="BD83" s="814"/>
      <c r="BE83" s="814"/>
      <c r="BF83" s="814"/>
      <c r="BG83" s="814"/>
      <c r="BH83" s="814"/>
      <c r="BI83" s="814"/>
      <c r="BJ83" s="814"/>
      <c r="BK83" s="814"/>
      <c r="BL83" s="814"/>
      <c r="BM83" s="814"/>
      <c r="BN83" s="814"/>
      <c r="BO83" s="814"/>
      <c r="BP83" s="814"/>
      <c r="BQ83" s="814"/>
      <c r="BR83" s="814"/>
      <c r="BS83" s="814"/>
      <c r="BT83" s="814"/>
      <c r="BU83" s="814"/>
      <c r="BV83" s="814"/>
      <c r="BW83" s="814"/>
      <c r="BX83" s="814"/>
      <c r="BY83" s="814"/>
      <c r="BZ83" s="814"/>
      <c r="CA83" s="814"/>
      <c r="CB83" s="814"/>
      <c r="CC83" s="814"/>
      <c r="CD83" s="814"/>
      <c r="CE83" s="814"/>
      <c r="CF83" s="814"/>
      <c r="CG83" s="814"/>
      <c r="CH83" s="814"/>
    </row>
    <row r="84" spans="2:86" s="7" customFormat="1">
      <c r="B84" s="4"/>
      <c r="C84" s="4"/>
      <c r="D84" s="74"/>
      <c r="E84" s="74"/>
      <c r="F84" s="74"/>
      <c r="G84" s="74"/>
      <c r="H84" s="4"/>
      <c r="I84" s="76"/>
      <c r="J84" s="818"/>
      <c r="K84" s="75"/>
      <c r="L84" s="4"/>
      <c r="M84" s="4"/>
      <c r="N84" s="4"/>
      <c r="O84" s="4"/>
      <c r="P84" s="4"/>
      <c r="Q84" s="4"/>
      <c r="R84" s="4"/>
      <c r="S84" s="4"/>
      <c r="T84" s="4"/>
      <c r="U84" s="4"/>
      <c r="W84" s="4"/>
      <c r="X84" s="4"/>
      <c r="Y84" s="4"/>
      <c r="Z84" s="4"/>
      <c r="AA84" s="4"/>
      <c r="AB84" s="4"/>
      <c r="AC84" s="4"/>
      <c r="AD84" s="4"/>
      <c r="AE84" s="4"/>
      <c r="AF84" s="4"/>
      <c r="AH84" s="4"/>
      <c r="AI84" s="4"/>
      <c r="AJ84" s="4"/>
      <c r="AK84" s="4"/>
      <c r="AL84" s="4"/>
      <c r="AM84" s="4"/>
      <c r="AN84" s="4"/>
      <c r="AO84" s="4"/>
      <c r="AP84" s="4"/>
      <c r="AQ84" s="4"/>
      <c r="AR84" s="4"/>
      <c r="AS84" s="4"/>
      <c r="AT84" s="4"/>
      <c r="AU84" s="4"/>
      <c r="AW84" s="4"/>
      <c r="AX84" s="4"/>
      <c r="AY84" s="4"/>
      <c r="AZ84" s="4"/>
      <c r="BA84" s="4"/>
      <c r="BB84" s="814"/>
      <c r="BC84" s="814"/>
      <c r="BD84" s="814"/>
      <c r="BE84" s="814"/>
      <c r="BF84" s="814"/>
      <c r="BG84" s="814"/>
      <c r="BH84" s="814"/>
      <c r="BI84" s="814"/>
      <c r="BJ84" s="814"/>
      <c r="BK84" s="814"/>
      <c r="BL84" s="814"/>
      <c r="BM84" s="814"/>
      <c r="BN84" s="814"/>
      <c r="BO84" s="814"/>
      <c r="BP84" s="814"/>
      <c r="BQ84" s="814"/>
      <c r="BR84" s="814"/>
      <c r="BS84" s="814"/>
      <c r="BT84" s="814"/>
      <c r="BU84" s="814"/>
      <c r="BV84" s="814"/>
      <c r="BW84" s="814"/>
      <c r="BX84" s="814"/>
      <c r="BY84" s="814"/>
      <c r="BZ84" s="814"/>
      <c r="CA84" s="814"/>
      <c r="CB84" s="814"/>
      <c r="CC84" s="814"/>
      <c r="CD84" s="814"/>
      <c r="CE84" s="814"/>
      <c r="CF84" s="814"/>
      <c r="CG84" s="814"/>
      <c r="CH84" s="814"/>
    </row>
    <row r="85" spans="2:86" s="7" customFormat="1">
      <c r="B85" s="4"/>
      <c r="C85" s="4"/>
      <c r="D85" s="74"/>
      <c r="E85" s="74"/>
      <c r="F85" s="74"/>
      <c r="G85" s="74"/>
      <c r="H85" s="4"/>
      <c r="I85" s="76"/>
      <c r="J85" s="818"/>
      <c r="K85" s="75"/>
      <c r="L85" s="4"/>
      <c r="M85" s="4"/>
      <c r="N85" s="4"/>
      <c r="O85" s="4"/>
      <c r="P85" s="4"/>
      <c r="Q85" s="4"/>
      <c r="R85" s="4"/>
      <c r="S85" s="4"/>
      <c r="T85" s="4"/>
      <c r="U85" s="4"/>
      <c r="W85" s="4"/>
      <c r="X85" s="4"/>
      <c r="Y85" s="4"/>
      <c r="Z85" s="4"/>
      <c r="AA85" s="4"/>
      <c r="AB85" s="4"/>
      <c r="AC85" s="4"/>
      <c r="AD85" s="4"/>
      <c r="AE85" s="4"/>
      <c r="AF85" s="4"/>
      <c r="AH85" s="4"/>
      <c r="AI85" s="4"/>
      <c r="AJ85" s="4"/>
      <c r="AK85" s="4"/>
      <c r="AL85" s="4"/>
      <c r="AM85" s="4"/>
      <c r="AN85" s="4"/>
      <c r="AO85" s="4"/>
      <c r="AP85" s="4"/>
      <c r="AQ85" s="4"/>
      <c r="AR85" s="4"/>
      <c r="AS85" s="4"/>
      <c r="AT85" s="4"/>
      <c r="AU85" s="4"/>
      <c r="AW85" s="4"/>
      <c r="AX85" s="4"/>
      <c r="AY85" s="4"/>
      <c r="AZ85" s="4"/>
      <c r="BA85" s="4"/>
      <c r="BB85" s="814"/>
      <c r="BC85" s="814"/>
      <c r="BD85" s="814"/>
      <c r="BE85" s="814"/>
      <c r="BF85" s="814"/>
      <c r="BG85" s="814"/>
      <c r="BH85" s="814"/>
      <c r="BI85" s="814"/>
      <c r="BJ85" s="814"/>
      <c r="BK85" s="814"/>
      <c r="BL85" s="814"/>
      <c r="BM85" s="814"/>
      <c r="BN85" s="814"/>
      <c r="BO85" s="814"/>
      <c r="BP85" s="814"/>
      <c r="BQ85" s="814"/>
      <c r="BR85" s="814"/>
      <c r="BS85" s="814"/>
      <c r="BT85" s="814"/>
      <c r="BU85" s="814"/>
      <c r="BV85" s="814"/>
      <c r="BW85" s="814"/>
      <c r="BX85" s="814"/>
      <c r="BY85" s="814"/>
      <c r="BZ85" s="814"/>
      <c r="CA85" s="814"/>
      <c r="CB85" s="814"/>
      <c r="CC85" s="814"/>
      <c r="CD85" s="814"/>
      <c r="CE85" s="814"/>
      <c r="CF85" s="814"/>
      <c r="CG85" s="814"/>
      <c r="CH85" s="814"/>
    </row>
    <row r="86" spans="2:86" s="7" customFormat="1">
      <c r="B86" s="4"/>
      <c r="C86" s="4"/>
      <c r="D86" s="74"/>
      <c r="E86" s="74"/>
      <c r="F86" s="74"/>
      <c r="G86" s="74"/>
      <c r="H86" s="4"/>
      <c r="I86" s="76"/>
      <c r="J86" s="818"/>
      <c r="K86" s="75"/>
      <c r="L86" s="4"/>
      <c r="M86" s="4"/>
      <c r="N86" s="4"/>
      <c r="O86" s="4"/>
      <c r="P86" s="4"/>
      <c r="Q86" s="4"/>
      <c r="R86" s="4"/>
      <c r="S86" s="4"/>
      <c r="T86" s="4"/>
      <c r="U86" s="4"/>
      <c r="W86" s="4"/>
      <c r="X86" s="4"/>
      <c r="Y86" s="4"/>
      <c r="Z86" s="4"/>
      <c r="AA86" s="4"/>
      <c r="AB86" s="4"/>
      <c r="AC86" s="4"/>
      <c r="AD86" s="4"/>
      <c r="AE86" s="4"/>
      <c r="AF86" s="4"/>
      <c r="AH86" s="4"/>
      <c r="AI86" s="4"/>
      <c r="AJ86" s="4"/>
      <c r="AK86" s="4"/>
      <c r="AL86" s="4"/>
      <c r="AM86" s="4"/>
      <c r="AN86" s="4"/>
      <c r="AO86" s="4"/>
      <c r="AP86" s="4"/>
      <c r="AQ86" s="4"/>
      <c r="AR86" s="4"/>
      <c r="AS86" s="4"/>
      <c r="AT86" s="4"/>
      <c r="AU86" s="4"/>
      <c r="AW86" s="4"/>
      <c r="AX86" s="4"/>
      <c r="AY86" s="4"/>
      <c r="AZ86" s="4"/>
      <c r="BA86" s="4"/>
      <c r="BB86" s="814"/>
      <c r="BC86" s="814"/>
      <c r="BD86" s="814"/>
      <c r="BE86" s="814"/>
      <c r="BF86" s="814"/>
      <c r="BG86" s="814"/>
      <c r="BH86" s="814"/>
      <c r="BI86" s="814"/>
      <c r="BJ86" s="814"/>
      <c r="BK86" s="814"/>
      <c r="BL86" s="814"/>
      <c r="BM86" s="814"/>
      <c r="BN86" s="814"/>
      <c r="BO86" s="814"/>
      <c r="BP86" s="814"/>
      <c r="BQ86" s="814"/>
      <c r="BR86" s="814"/>
      <c r="BS86" s="814"/>
      <c r="BT86" s="814"/>
      <c r="BU86" s="814"/>
      <c r="BV86" s="814"/>
      <c r="BW86" s="814"/>
      <c r="BX86" s="814"/>
      <c r="BY86" s="814"/>
      <c r="BZ86" s="814"/>
      <c r="CA86" s="814"/>
      <c r="CB86" s="814"/>
      <c r="CC86" s="814"/>
      <c r="CD86" s="814"/>
      <c r="CE86" s="814"/>
      <c r="CF86" s="814"/>
      <c r="CG86" s="814"/>
      <c r="CH86" s="814"/>
    </row>
    <row r="87" spans="2:86" s="7" customFormat="1">
      <c r="B87" s="4"/>
      <c r="C87" s="4"/>
      <c r="D87" s="74"/>
      <c r="E87" s="74"/>
      <c r="F87" s="74"/>
      <c r="G87" s="74"/>
      <c r="H87" s="4"/>
      <c r="I87" s="76"/>
      <c r="J87" s="818"/>
      <c r="K87" s="75"/>
      <c r="L87" s="4"/>
      <c r="M87" s="4"/>
      <c r="N87" s="4"/>
      <c r="O87" s="4"/>
      <c r="P87" s="4"/>
      <c r="Q87" s="4"/>
      <c r="R87" s="4"/>
      <c r="S87" s="4"/>
      <c r="T87" s="4"/>
      <c r="U87" s="4"/>
      <c r="W87" s="4"/>
      <c r="X87" s="4"/>
      <c r="Y87" s="4"/>
      <c r="Z87" s="4"/>
      <c r="AA87" s="4"/>
      <c r="AB87" s="4"/>
      <c r="AC87" s="4"/>
      <c r="AD87" s="4"/>
      <c r="AE87" s="4"/>
      <c r="AF87" s="4"/>
      <c r="AH87" s="4"/>
      <c r="AI87" s="4"/>
      <c r="AJ87" s="4"/>
      <c r="AK87" s="4"/>
      <c r="AL87" s="4"/>
      <c r="AM87" s="4"/>
      <c r="AN87" s="4"/>
      <c r="AO87" s="4"/>
      <c r="AP87" s="4"/>
      <c r="AQ87" s="4"/>
      <c r="AR87" s="4"/>
      <c r="AS87" s="4"/>
      <c r="AT87" s="4"/>
      <c r="AU87" s="4"/>
      <c r="AW87" s="4"/>
      <c r="AX87" s="4"/>
      <c r="AY87" s="4"/>
      <c r="AZ87" s="4"/>
      <c r="BA87" s="4"/>
      <c r="BB87" s="4"/>
      <c r="BC87" s="4"/>
      <c r="BD87" s="4"/>
      <c r="BE87" s="4"/>
      <c r="BF87" s="4"/>
      <c r="BH87" s="4"/>
      <c r="BI87" s="4"/>
      <c r="BJ87" s="4"/>
      <c r="BK87" s="4"/>
      <c r="BL87" s="4"/>
      <c r="BM87" s="4"/>
      <c r="BN87" s="4"/>
      <c r="BO87" s="4"/>
      <c r="BP87" s="4"/>
      <c r="BQ87" s="4"/>
      <c r="BS87" s="4"/>
      <c r="BT87" s="4"/>
      <c r="BU87" s="4"/>
      <c r="BV87" s="4"/>
      <c r="BW87" s="4"/>
      <c r="BX87" s="4"/>
      <c r="BY87" s="4"/>
      <c r="BZ87" s="4"/>
      <c r="CA87" s="4"/>
      <c r="CB87" s="4"/>
      <c r="CC87" s="4"/>
      <c r="CD87" s="4"/>
      <c r="CE87" s="4"/>
      <c r="CF87" s="4"/>
      <c r="CG87" s="814"/>
      <c r="CH87" s="814"/>
    </row>
    <row r="88" spans="2:86" s="7" customFormat="1">
      <c r="B88" s="4"/>
      <c r="C88" s="4"/>
      <c r="D88" s="74"/>
      <c r="E88" s="74"/>
      <c r="F88" s="74"/>
      <c r="G88" s="74"/>
      <c r="H88" s="4"/>
      <c r="I88" s="76"/>
      <c r="J88" s="818"/>
      <c r="K88" s="75"/>
      <c r="L88" s="4"/>
      <c r="M88" s="4"/>
      <c r="N88" s="4"/>
      <c r="O88" s="4"/>
      <c r="P88" s="4"/>
      <c r="Q88" s="4"/>
      <c r="R88" s="4"/>
      <c r="S88" s="4"/>
      <c r="T88" s="4"/>
      <c r="U88" s="4"/>
      <c r="W88" s="4"/>
      <c r="X88" s="4"/>
      <c r="Y88" s="4"/>
      <c r="Z88" s="4"/>
      <c r="AA88" s="4"/>
      <c r="AB88" s="4"/>
      <c r="AC88" s="4"/>
      <c r="AD88" s="4"/>
      <c r="AE88" s="4"/>
      <c r="AF88" s="4"/>
      <c r="AH88" s="4"/>
      <c r="AI88" s="4"/>
      <c r="AJ88" s="4"/>
      <c r="AK88" s="4"/>
      <c r="AL88" s="4"/>
      <c r="AM88" s="4"/>
      <c r="AN88" s="4"/>
      <c r="AO88" s="4"/>
      <c r="AP88" s="4"/>
      <c r="AQ88" s="4"/>
      <c r="AR88" s="4"/>
      <c r="AS88" s="4"/>
      <c r="AT88" s="4"/>
      <c r="AU88" s="4"/>
      <c r="AW88" s="4"/>
      <c r="AX88" s="4"/>
      <c r="AY88" s="4"/>
      <c r="AZ88" s="4"/>
      <c r="BA88" s="4"/>
      <c r="BB88" s="4"/>
      <c r="BC88" s="4"/>
      <c r="BD88" s="4"/>
      <c r="BE88" s="4"/>
      <c r="BF88" s="4"/>
      <c r="BH88" s="4"/>
      <c r="BI88" s="4"/>
      <c r="BJ88" s="4"/>
      <c r="BK88" s="4"/>
      <c r="BL88" s="4"/>
      <c r="BM88" s="4"/>
      <c r="BN88" s="4"/>
      <c r="BO88" s="4"/>
      <c r="BP88" s="4"/>
      <c r="BQ88" s="4"/>
      <c r="BS88" s="4"/>
      <c r="BT88" s="4"/>
      <c r="BU88" s="4"/>
      <c r="BV88" s="4"/>
      <c r="BW88" s="4"/>
      <c r="BX88" s="4"/>
      <c r="BY88" s="4"/>
      <c r="BZ88" s="4"/>
      <c r="CA88" s="4"/>
      <c r="CB88" s="4"/>
      <c r="CC88" s="4"/>
      <c r="CD88" s="4"/>
      <c r="CE88" s="4"/>
      <c r="CF88" s="4"/>
      <c r="CG88" s="814"/>
      <c r="CH88" s="814"/>
    </row>
    <row r="89" spans="2:86" s="7" customFormat="1">
      <c r="B89" s="4"/>
      <c r="C89" s="4"/>
      <c r="D89" s="74"/>
      <c r="E89" s="74"/>
      <c r="F89" s="74"/>
      <c r="G89" s="74"/>
      <c r="H89" s="4"/>
      <c r="I89" s="76"/>
      <c r="J89" s="818"/>
      <c r="K89" s="75"/>
      <c r="L89" s="4"/>
      <c r="M89" s="4"/>
      <c r="N89" s="4"/>
      <c r="O89" s="4"/>
      <c r="P89" s="4"/>
      <c r="Q89" s="4"/>
      <c r="R89" s="4"/>
      <c r="S89" s="4"/>
      <c r="T89" s="4"/>
      <c r="U89" s="4"/>
      <c r="W89" s="4"/>
      <c r="X89" s="4"/>
      <c r="Y89" s="4"/>
      <c r="Z89" s="4"/>
      <c r="AA89" s="4"/>
      <c r="AB89" s="4"/>
      <c r="AC89" s="4"/>
      <c r="AD89" s="4"/>
      <c r="AE89" s="4"/>
      <c r="AF89" s="4"/>
      <c r="AH89" s="4"/>
      <c r="AI89" s="4"/>
      <c r="AJ89" s="4"/>
      <c r="AK89" s="4"/>
      <c r="AL89" s="4"/>
      <c r="AM89" s="4"/>
      <c r="AN89" s="4"/>
      <c r="AO89" s="4"/>
      <c r="AP89" s="4"/>
      <c r="AQ89" s="4"/>
      <c r="AR89" s="4"/>
      <c r="AS89" s="4"/>
      <c r="AT89" s="4"/>
      <c r="AU89" s="4"/>
      <c r="AW89" s="4"/>
      <c r="AX89" s="4"/>
      <c r="AY89" s="4"/>
      <c r="AZ89" s="4"/>
      <c r="BA89" s="4"/>
      <c r="BB89" s="4"/>
      <c r="BC89" s="4"/>
      <c r="BD89" s="4"/>
      <c r="BE89" s="4"/>
      <c r="BF89" s="4"/>
      <c r="BH89" s="4"/>
      <c r="BI89" s="4"/>
      <c r="BJ89" s="4"/>
      <c r="BK89" s="4"/>
      <c r="BL89" s="4"/>
      <c r="BM89" s="4"/>
      <c r="BN89" s="4"/>
      <c r="BO89" s="4"/>
      <c r="BP89" s="4"/>
      <c r="BQ89" s="4"/>
      <c r="BS89" s="4"/>
      <c r="BT89" s="4"/>
      <c r="BU89" s="4"/>
      <c r="BV89" s="4"/>
      <c r="BW89" s="4"/>
      <c r="BX89" s="4"/>
      <c r="BY89" s="4"/>
      <c r="BZ89" s="4"/>
      <c r="CA89" s="4"/>
      <c r="CB89" s="4"/>
      <c r="CC89" s="4"/>
      <c r="CD89" s="4"/>
      <c r="CE89" s="4"/>
      <c r="CF89" s="4"/>
      <c r="CG89" s="814"/>
      <c r="CH89" s="814"/>
    </row>
    <row r="90" spans="2:86" s="7" customFormat="1">
      <c r="B90" s="4"/>
      <c r="C90" s="4"/>
      <c r="D90" s="74"/>
      <c r="E90" s="74"/>
      <c r="F90" s="74"/>
      <c r="G90" s="74"/>
      <c r="H90" s="4"/>
      <c r="I90" s="76"/>
      <c r="J90" s="818"/>
      <c r="K90" s="75"/>
      <c r="L90" s="4"/>
      <c r="M90" s="4"/>
      <c r="N90" s="4"/>
      <c r="O90" s="4"/>
      <c r="P90" s="4"/>
      <c r="Q90" s="4"/>
      <c r="R90" s="4"/>
      <c r="S90" s="4"/>
      <c r="T90" s="4"/>
      <c r="U90" s="4"/>
      <c r="W90" s="4"/>
      <c r="X90" s="4"/>
      <c r="Y90" s="4"/>
      <c r="Z90" s="4"/>
      <c r="AA90" s="4"/>
      <c r="AB90" s="4"/>
      <c r="AC90" s="4"/>
      <c r="AD90" s="4"/>
      <c r="AE90" s="4"/>
      <c r="AF90" s="4"/>
      <c r="AH90" s="4"/>
      <c r="AI90" s="4"/>
      <c r="AJ90" s="4"/>
      <c r="AK90" s="4"/>
      <c r="AL90" s="4"/>
      <c r="AM90" s="4"/>
      <c r="AN90" s="4"/>
      <c r="AO90" s="4"/>
      <c r="AP90" s="4"/>
      <c r="AQ90" s="4"/>
      <c r="AR90" s="4"/>
      <c r="AS90" s="4"/>
      <c r="AT90" s="4"/>
      <c r="AU90" s="4"/>
      <c r="AW90" s="4"/>
      <c r="AX90" s="4"/>
      <c r="AY90" s="4"/>
      <c r="AZ90" s="4"/>
      <c r="BA90" s="4"/>
      <c r="BB90" s="4"/>
      <c r="BC90" s="4"/>
      <c r="BD90" s="4"/>
      <c r="BE90" s="4"/>
      <c r="BF90" s="4"/>
      <c r="BH90" s="4"/>
      <c r="BI90" s="4"/>
      <c r="BJ90" s="4"/>
      <c r="BK90" s="4"/>
      <c r="BL90" s="4"/>
      <c r="BM90" s="4"/>
      <c r="BN90" s="4"/>
      <c r="BO90" s="4"/>
      <c r="BP90" s="4"/>
      <c r="BQ90" s="4"/>
      <c r="BS90" s="4"/>
      <c r="BT90" s="4"/>
      <c r="BU90" s="4"/>
      <c r="BV90" s="4"/>
      <c r="BW90" s="4"/>
      <c r="BX90" s="4"/>
      <c r="BY90" s="4"/>
      <c r="BZ90" s="4"/>
      <c r="CA90" s="4"/>
      <c r="CB90" s="4"/>
      <c r="CC90" s="4"/>
      <c r="CD90" s="4"/>
      <c r="CE90" s="4"/>
      <c r="CF90" s="4"/>
      <c r="CG90" s="814"/>
      <c r="CH90" s="814"/>
    </row>
  </sheetData>
  <sheetProtection formatCells="0"/>
  <mergeCells count="92">
    <mergeCell ref="J13:J15"/>
    <mergeCell ref="BN15:BO15"/>
    <mergeCell ref="CC12:CD15"/>
    <mergeCell ref="BW12:BX15"/>
    <mergeCell ref="BY12:BZ15"/>
    <mergeCell ref="CA12:CB15"/>
    <mergeCell ref="AH12:AI15"/>
    <mergeCell ref="AJ12:AK15"/>
    <mergeCell ref="AL12:AM15"/>
    <mergeCell ref="AN12:AO15"/>
    <mergeCell ref="P15:Q15"/>
    <mergeCell ref="AA15:AB15"/>
    <mergeCell ref="AE15:AF15"/>
    <mergeCell ref="T15:U15"/>
    <mergeCell ref="W15:X15"/>
    <mergeCell ref="Y15:Z15"/>
    <mergeCell ref="CE12:CF15"/>
    <mergeCell ref="H13:H15"/>
    <mergeCell ref="I13:I15"/>
    <mergeCell ref="L15:M15"/>
    <mergeCell ref="N15:O15"/>
    <mergeCell ref="BH12:BQ14"/>
    <mergeCell ref="BS12:BT15"/>
    <mergeCell ref="BU12:BV15"/>
    <mergeCell ref="BH15:BI15"/>
    <mergeCell ref="BJ15:BK15"/>
    <mergeCell ref="BL15:BM15"/>
    <mergeCell ref="BP15:BQ15"/>
    <mergeCell ref="L12:U14"/>
    <mergeCell ref="W12:AF14"/>
    <mergeCell ref="R15:S15"/>
    <mergeCell ref="AC15:AD15"/>
    <mergeCell ref="AW15:AX15"/>
    <mergeCell ref="AY15:AZ15"/>
    <mergeCell ref="BA15:BB15"/>
    <mergeCell ref="BE15:BF15"/>
    <mergeCell ref="AP12:AQ15"/>
    <mergeCell ref="AT12:AU15"/>
    <mergeCell ref="AW12:BF14"/>
    <mergeCell ref="AR12:AS15"/>
    <mergeCell ref="BC15:BD15"/>
    <mergeCell ref="AH11:AU11"/>
    <mergeCell ref="BS11:CF11"/>
    <mergeCell ref="AW10:CF10"/>
    <mergeCell ref="L11:U11"/>
    <mergeCell ref="W11:AF11"/>
    <mergeCell ref="AW11:BF11"/>
    <mergeCell ref="BH11:BQ11"/>
    <mergeCell ref="C2:F2"/>
    <mergeCell ref="L9:AU9"/>
    <mergeCell ref="AW9:CF9"/>
    <mergeCell ref="C3:F3"/>
    <mergeCell ref="C4:F4"/>
    <mergeCell ref="B6:CF6"/>
    <mergeCell ref="B17:D21"/>
    <mergeCell ref="E21:G21"/>
    <mergeCell ref="F17:G17"/>
    <mergeCell ref="F20:G20"/>
    <mergeCell ref="E19:E20"/>
    <mergeCell ref="E17:E18"/>
    <mergeCell ref="F18:G18"/>
    <mergeCell ref="F19:G19"/>
    <mergeCell ref="B43:G43"/>
    <mergeCell ref="F35:G35"/>
    <mergeCell ref="F36:G36"/>
    <mergeCell ref="F37:G37"/>
    <mergeCell ref="B39:D41"/>
    <mergeCell ref="E39:G39"/>
    <mergeCell ref="E40:G40"/>
    <mergeCell ref="E41:G41"/>
    <mergeCell ref="B31:D37"/>
    <mergeCell ref="E31:E34"/>
    <mergeCell ref="F31:G31"/>
    <mergeCell ref="F32:G32"/>
    <mergeCell ref="F34:G34"/>
    <mergeCell ref="E35:E37"/>
    <mergeCell ref="F33:G33"/>
    <mergeCell ref="B23:D29"/>
    <mergeCell ref="E23:E26"/>
    <mergeCell ref="F23:G23"/>
    <mergeCell ref="F24:G24"/>
    <mergeCell ref="F25:G25"/>
    <mergeCell ref="F26:G26"/>
    <mergeCell ref="E27:E29"/>
    <mergeCell ref="F27:G27"/>
    <mergeCell ref="F28:G28"/>
    <mergeCell ref="F29:G29"/>
    <mergeCell ref="B46:CF46"/>
    <mergeCell ref="B47:CF48"/>
    <mergeCell ref="B49:CF49"/>
    <mergeCell ref="B50:CF58"/>
    <mergeCell ref="B44:N44"/>
  </mergeCells>
  <conditionalFormatting sqref="J17">
    <cfRule type="cellIs" dxfId="25" priority="24" operator="greaterThan">
      <formula>$I$17</formula>
    </cfRule>
  </conditionalFormatting>
  <conditionalFormatting sqref="J18">
    <cfRule type="cellIs" dxfId="24" priority="23" operator="greaterThan">
      <formula>$I$18</formula>
    </cfRule>
  </conditionalFormatting>
  <conditionalFormatting sqref="J19">
    <cfRule type="cellIs" dxfId="23" priority="22" operator="greaterThan">
      <formula>$I$19</formula>
    </cfRule>
  </conditionalFormatting>
  <conditionalFormatting sqref="J20">
    <cfRule type="cellIs" dxfId="22" priority="21" operator="greaterThan">
      <formula>$I$20</formula>
    </cfRule>
  </conditionalFormatting>
  <conditionalFormatting sqref="J21">
    <cfRule type="cellIs" dxfId="21" priority="19" operator="greaterThan">
      <formula>$I$21</formula>
    </cfRule>
  </conditionalFormatting>
  <conditionalFormatting sqref="J23">
    <cfRule type="cellIs" dxfId="20" priority="18" operator="greaterThan">
      <formula>$I$23</formula>
    </cfRule>
  </conditionalFormatting>
  <conditionalFormatting sqref="J24">
    <cfRule type="cellIs" dxfId="19" priority="17" operator="greaterThan">
      <formula>$I$24</formula>
    </cfRule>
  </conditionalFormatting>
  <conditionalFormatting sqref="J25">
    <cfRule type="cellIs" dxfId="18" priority="16" operator="greaterThan">
      <formula>$I$25</formula>
    </cfRule>
  </conditionalFormatting>
  <conditionalFormatting sqref="J26">
    <cfRule type="cellIs" dxfId="17" priority="15" operator="greaterThan">
      <formula>$I$26</formula>
    </cfRule>
  </conditionalFormatting>
  <conditionalFormatting sqref="J27">
    <cfRule type="cellIs" dxfId="16" priority="14" operator="greaterThan">
      <formula>$I$27</formula>
    </cfRule>
  </conditionalFormatting>
  <conditionalFormatting sqref="J28">
    <cfRule type="cellIs" dxfId="15" priority="13" operator="greaterThan">
      <formula>$I$28</formula>
    </cfRule>
  </conditionalFormatting>
  <conditionalFormatting sqref="J29">
    <cfRule type="cellIs" dxfId="14" priority="12" operator="greaterThan">
      <formula>$I$29</formula>
    </cfRule>
  </conditionalFormatting>
  <conditionalFormatting sqref="J31">
    <cfRule type="cellIs" dxfId="13" priority="11" operator="greaterThan">
      <formula>$I$31</formula>
    </cfRule>
  </conditionalFormatting>
  <conditionalFormatting sqref="J32">
    <cfRule type="cellIs" dxfId="12" priority="10" operator="greaterThan">
      <formula>$I$32</formula>
    </cfRule>
  </conditionalFormatting>
  <conditionalFormatting sqref="J33">
    <cfRule type="cellIs" dxfId="11" priority="9" operator="greaterThan">
      <formula>$I$33</formula>
    </cfRule>
  </conditionalFormatting>
  <conditionalFormatting sqref="J34">
    <cfRule type="cellIs" dxfId="10" priority="8" operator="greaterThan">
      <formula>$I$34</formula>
    </cfRule>
  </conditionalFormatting>
  <conditionalFormatting sqref="J35">
    <cfRule type="cellIs" dxfId="9" priority="7" operator="greaterThan">
      <formula>$I$35</formula>
    </cfRule>
  </conditionalFormatting>
  <conditionalFormatting sqref="J36">
    <cfRule type="cellIs" dxfId="8" priority="6" operator="greaterThan">
      <formula>$I$36</formula>
    </cfRule>
  </conditionalFormatting>
  <conditionalFormatting sqref="J37">
    <cfRule type="cellIs" dxfId="7" priority="5" operator="greaterThan">
      <formula>$I$37</formula>
    </cfRule>
  </conditionalFormatting>
  <conditionalFormatting sqref="J39">
    <cfRule type="cellIs" dxfId="6" priority="4" operator="greaterThan">
      <formula>$I$39</formula>
    </cfRule>
  </conditionalFormatting>
  <conditionalFormatting sqref="J40">
    <cfRule type="cellIs" dxfId="5" priority="3" operator="greaterThan">
      <formula>$I$40</formula>
    </cfRule>
  </conditionalFormatting>
  <conditionalFormatting sqref="J41">
    <cfRule type="cellIs" dxfId="4" priority="2" operator="greaterThan">
      <formula>$I$41</formula>
    </cfRule>
  </conditionalFormatting>
  <conditionalFormatting sqref="J43">
    <cfRule type="cellIs" dxfId="3" priority="1" operator="greaterThan">
      <formula>$I$43</formula>
    </cfRule>
  </conditionalFormatting>
  <dataValidations count="2">
    <dataValidation type="list" allowBlank="1" showInputMessage="1" showErrorMessage="1" sqref="M17:M21 CD39:CD41 CD43 CD17:CD21 CD23:CD29 CB39:CB41 BD39:BD43 BD17:BD21 BD23:BD29 AX31:AX33 BB35:BB36 AD39:AD43 AD17:AD21 AD23:AD29 X31:X33 AB35:AB36 AO28:AO29 BD35:BD36 BV43 BX43 BT43 BX31:BX37 BV31:BV37 BV23:BV29 BX23:BX29 BT23:BT29 CB43 BV17:BV21 BX17:BX21 BM17:BM21 BI39:BI43 BK23:BK29 BI23:BI29 BQ31:BQ33 BF35:BF36 CD31:CD37 BF39:BF43 CF39:CF43 BF17:BF21 CF17:CF21 CF23:CF29 AX23:AX29 AZ31:AZ33 AX35:AX36 AZ39:AZ43 AZ17:AZ21 AZ23:AZ29 BB31:BB33 AZ35:AZ36 AD35:AD36 BB39:BB43 BB17:BB21 BB23:BB29 O39:O43 BK35:BK36 BF23:BF29 BM23:BM29 BK31:BK33 BI31:BI33 BI17:BI21 BM35:BM36 AS43 BK17:BK21 BO31:BO33 BI35:BI36 BF31:BF33 BK39:BK43 BT17:BT21 CB17:CB21 CB23:CB29 BX39:BX41 BT39:BT41 BZ36:BZ37 AX39:AX43 BV39:BV41 BT31:BT37 BQ39:BQ43 BQ17:BQ21 BQ23:BQ29 BM31:BM33 BQ35:BQ36 AX17:AX21 AU39:AU43 AU17:AU21 AU23:AU29 U39:U43 U17:U21 U23:U29 M31:M33 U35:U36 M23:M29 O31:O33 M35:M36 O17:O21 O23:O29 Q31:Q33 O35:O36 BO39:BO43 Q17:Q21 Q23:Q29 S31:S33 Q35:Q36 AF35:AF36 X39:X43 X17:X21 X23:X29 Z31:Z33 X35:X36 Z39:Z43 Z17:Z21 Z23:Z29 AB31:AB33 Z35:Z36 BZ28:BZ29 AB39:AB43 AB17:AB21 AB23:AB29 AF31:AF33 AK39:AK41 AI17:AI21 AI23:AI29 AK43 AM17:AM21 AM23:AM29 AO43 AK17:AK21 AK23:AK29 AD31:AD33 AQ17:AQ21 AO36:AO37 AQ23:AQ29 AQ39:AQ41 M39:M43 AI43 AM43 AI39:AI41 AM39:AM41 S39:S43 AF39:AF43 AF17:AF21 AF23:AF29 U31:U33 Q39:Q43 S17:S21 S23:S29 CF31:CF37 S35:S36 AQ43 AS17:AS21 AS23:AS29 AI31:AI37 AS39:AS41 BM39:BM43 BO17:BO21 BO23:BO29 BD31:BD33 BO35:BO36 CB31:CB37 AK31:AK37 AM31:AM37 AS31:AS37 AQ31:AQ37 AU31:AU37" xr:uid="{00000000-0002-0000-0400-000000000000}">
      <formula1>$GG$16:$GG$23</formula1>
    </dataValidation>
    <dataValidation type="list" allowBlank="1" showInputMessage="1" showErrorMessage="1" sqref="AM30 CD30 CB30 BB30 AB30 CF30 AX30 AD30 BK30 BI30 BT30 AZ30 BV30 AS30 BD30 BQ30 BX30 AU30 U30 M30 AF30 Z30 X30 AI30 BO30 AK30 BF30 S30 Q30 AQ30 BM30 O30" xr:uid="{00000000-0002-0000-0400-000001000000}">
      <formula1>$GG$17:$GG$23</formula1>
    </dataValidation>
  </dataValidations>
  <hyperlinks>
    <hyperlink ref="B45" r:id="rId1" display="© 2008 UNECE/FAO Timber Section - In case of any uncertainties or questions on the JWEE 2008 please contact: woodenergy.info@unece.org  " xr:uid="{00000000-0004-0000-0400-000000000000}"/>
    <hyperlink ref="B45:Q45" r:id="rId2" display="© 2008 UNECE/FAO Timber Section - In case of any uncertainties or questions on the JWEE 2008 please contact: woodenergy.timber@unece.org" xr:uid="{00000000-0004-0000-0400-000001000000}"/>
    <hyperlink ref="B44" r:id="rId3" display="© 2008 UNECE/FAO Timber Section - In case of any uncertainties or questions on the JWEE 2008 please contact: woodenergy.info@unece.org  " xr:uid="{00000000-0004-0000-0400-000002000000}"/>
    <hyperlink ref="AW45:BB45" r:id="rId4" display="© 2008 UNECE/FAO Timber Section - In case of any uncertainties or questions on the JWEE 2008 please contact: woodenergy.timber@unece.org" xr:uid="{00000000-0004-0000-0400-000003000000}"/>
    <hyperlink ref="M16" location="'Data Quality'!Print_Area" display="DQ" xr:uid="{00000000-0004-0000-0400-000004000000}"/>
    <hyperlink ref="O16" location="'Data Quality'!Print_Area" display="DQ" xr:uid="{00000000-0004-0000-0400-000005000000}"/>
    <hyperlink ref="Q16" location="'Data Quality'!Print_Area" display="DQ" xr:uid="{00000000-0004-0000-0400-000006000000}"/>
    <hyperlink ref="U16" location="'Data Quality'!Print_Area" display="DQ" xr:uid="{00000000-0004-0000-0400-000007000000}"/>
    <hyperlink ref="X16" location="'Data Quality'!Print_Area" display="DQ" xr:uid="{00000000-0004-0000-0400-000008000000}"/>
    <hyperlink ref="Z16" location="'Data Quality'!Print_Area" display="DQ" xr:uid="{00000000-0004-0000-0400-000009000000}"/>
    <hyperlink ref="AB16" location="'Data Quality'!Print_Area" display="DQ" xr:uid="{00000000-0004-0000-0400-00000A000000}"/>
    <hyperlink ref="AF16" location="'Data Quality'!Print_Area" display="DQ" xr:uid="{00000000-0004-0000-0400-00000B000000}"/>
    <hyperlink ref="AU16" location="'Data Quality'!Print_Area" display="DQ" xr:uid="{00000000-0004-0000-0400-00000C000000}"/>
    <hyperlink ref="AQ16" location="'Data Quality'!Print_Area" display="DQ" xr:uid="{00000000-0004-0000-0400-00000D000000}"/>
    <hyperlink ref="AO16" location="'Data Quality'!Print_Area" display="DQ" xr:uid="{00000000-0004-0000-0400-00000E000000}"/>
    <hyperlink ref="AM16" location="'Data Quality'!Print_Area" display="DQ" xr:uid="{00000000-0004-0000-0400-00000F000000}"/>
    <hyperlink ref="AK16" location="'Data Quality'!Print_Area" display="DQ" xr:uid="{00000000-0004-0000-0400-000010000000}"/>
    <hyperlink ref="AI16" location="'Data Quality'!Print_Area" display="DQ" xr:uid="{00000000-0004-0000-0400-000011000000}"/>
    <hyperlink ref="R45:S45" r:id="rId5" display="© 2008 UNECE/FAO Timber Section - In case of any uncertainties or questions on the JWEE 2008 please contact: woodenergy.timber@unece.org" xr:uid="{00000000-0004-0000-0400-000012000000}"/>
    <hyperlink ref="S16" location="'Data Quality'!Print_Area" display="DQ" xr:uid="{00000000-0004-0000-0400-000013000000}"/>
    <hyperlink ref="AD16" location="'Data Quality'!Print_Area" display="DQ" xr:uid="{00000000-0004-0000-0400-000014000000}"/>
    <hyperlink ref="AS16" location="'Data Quality'!Print_Area" display="DQ" xr:uid="{00000000-0004-0000-0400-000015000000}"/>
    <hyperlink ref="BC45:BD45" r:id="rId6" display="© 2008 UNECE/FAO Timber Section - In case of any uncertainties or questions on the JWEE 2008 please contact: woodenergy.timber@unece.org" xr:uid="{00000000-0004-0000-0400-000016000000}"/>
  </hyperlinks>
  <pageMargins left="0" right="0" top="0.39370078740157483" bottom="0.19685039370078741" header="0.35433070866141736" footer="0.19685039370078741"/>
  <pageSetup paperSize="8" scale="31" orientation="landscape" r:id="rId7"/>
  <headerFooter alignWithMargins="0"/>
  <legacyDrawing r:id="rId8"/>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tabColor theme="7" tint="0.59999389629810485"/>
  </sheetPr>
  <dimension ref="A1:AU81"/>
  <sheetViews>
    <sheetView showGridLines="0" zoomScale="55" zoomScaleNormal="55" zoomScaleSheetLayoutView="40" workbookViewId="0">
      <selection activeCell="AF23" sqref="AF23"/>
    </sheetView>
  </sheetViews>
  <sheetFormatPr defaultColWidth="11.453125" defaultRowHeight="12.5"/>
  <cols>
    <col min="1" max="1" width="11.453125" style="58"/>
    <col min="2" max="2" width="24" style="58" bestFit="1" customWidth="1"/>
    <col min="3" max="3" width="15.7265625" style="58" bestFit="1" customWidth="1"/>
    <col min="4" max="4" width="16.453125" style="58" customWidth="1"/>
    <col min="5" max="5" width="22.453125" style="58" customWidth="1"/>
    <col min="6" max="6" width="38.26953125" style="58" customWidth="1"/>
    <col min="7" max="7" width="15.7265625" bestFit="1" customWidth="1"/>
    <col min="8" max="8" width="26.453125" customWidth="1"/>
    <col min="9" max="9" width="11" bestFit="1" customWidth="1"/>
    <col min="10" max="10" width="25.7265625" customWidth="1"/>
    <col min="11" max="11" width="16.453125" bestFit="1" customWidth="1"/>
    <col min="12" max="12" width="27.26953125" bestFit="1" customWidth="1"/>
    <col min="13" max="13" width="8.7265625" bestFit="1" customWidth="1"/>
    <col min="14" max="14" width="14.26953125" style="58" bestFit="1" customWidth="1"/>
    <col min="15" max="15" width="12.453125" customWidth="1"/>
    <col min="16" max="16" width="12.453125" style="58" customWidth="1"/>
    <col min="17" max="17" width="18.1796875" bestFit="1" customWidth="1"/>
    <col min="18" max="18" width="13" bestFit="1" customWidth="1"/>
    <col min="19" max="19" width="19.453125" customWidth="1"/>
    <col min="20" max="20" width="12.453125" customWidth="1"/>
    <col min="21" max="21" width="19.453125" bestFit="1" customWidth="1"/>
    <col min="22" max="22" width="12.453125" customWidth="1"/>
    <col min="23" max="23" width="19.453125" bestFit="1" customWidth="1"/>
    <col min="24" max="24" width="12.453125" customWidth="1"/>
    <col min="25" max="25" width="19.453125" bestFit="1" customWidth="1"/>
    <col min="26" max="26" width="12.453125" customWidth="1"/>
    <col min="27" max="27" width="19.453125" bestFit="1" customWidth="1"/>
    <col min="28" max="28" width="12.453125" customWidth="1"/>
    <col min="29" max="29" width="19.453125" bestFit="1" customWidth="1"/>
    <col min="30" max="30" width="6.453125" bestFit="1" customWidth="1"/>
    <col min="31" max="31" width="12.453125" style="58" customWidth="1"/>
    <col min="32" max="32" width="16" customWidth="1"/>
    <col min="33" max="33" width="45.26953125" bestFit="1" customWidth="1"/>
    <col min="34" max="34" width="12.453125" style="58" customWidth="1"/>
    <col min="35" max="35" width="17.1796875" bestFit="1" customWidth="1"/>
    <col min="36" max="36" width="14" customWidth="1"/>
    <col min="37" max="37" width="13" bestFit="1" customWidth="1"/>
    <col min="38" max="38" width="10.7265625" customWidth="1"/>
    <col min="39" max="42" width="11.453125" style="58"/>
    <col min="44" max="44" width="9.7265625" customWidth="1"/>
    <col min="45" max="45" width="11.453125" hidden="1" customWidth="1"/>
    <col min="46" max="46" width="15" hidden="1" customWidth="1"/>
    <col min="47" max="47" width="11.453125" hidden="1" customWidth="1"/>
  </cols>
  <sheetData>
    <row r="1" spans="1:47" s="58" customFormat="1" ht="14.5" thickBot="1">
      <c r="A1" s="649"/>
      <c r="B1" s="650"/>
      <c r="C1" s="650"/>
      <c r="D1" s="651"/>
      <c r="E1" s="651"/>
      <c r="F1" s="651"/>
      <c r="G1" s="650"/>
      <c r="H1" s="650"/>
      <c r="I1" s="650"/>
      <c r="J1" s="650"/>
      <c r="K1" s="650"/>
      <c r="L1" s="537"/>
      <c r="M1" s="537"/>
      <c r="N1" s="537"/>
      <c r="O1" s="537"/>
      <c r="P1" s="537"/>
      <c r="Q1" s="537"/>
      <c r="R1" s="537"/>
      <c r="S1" s="537"/>
      <c r="T1" s="537"/>
      <c r="U1" s="537"/>
      <c r="V1" s="537"/>
      <c r="W1" s="537"/>
      <c r="X1" s="537"/>
      <c r="Y1" s="537"/>
      <c r="Z1" s="537"/>
      <c r="AA1" s="537"/>
      <c r="AB1" s="537"/>
      <c r="AC1" s="537"/>
      <c r="AD1" s="537"/>
      <c r="AE1" s="537"/>
      <c r="AF1" s="537"/>
      <c r="AG1" s="537"/>
      <c r="AH1" s="537"/>
      <c r="AI1" s="537"/>
      <c r="AJ1" s="537"/>
      <c r="AK1" s="537"/>
      <c r="AL1" s="537"/>
      <c r="AM1" s="537"/>
      <c r="AN1" s="537"/>
      <c r="AO1" s="537"/>
      <c r="AP1" s="537"/>
    </row>
    <row r="2" spans="1:47" s="58" customFormat="1" ht="14.5" thickBot="1">
      <c r="A2" s="652"/>
      <c r="B2" s="384" t="s">
        <v>2694</v>
      </c>
      <c r="C2" s="1650" t="s">
        <v>2695</v>
      </c>
      <c r="D2" s="1651"/>
      <c r="E2" s="1651"/>
      <c r="F2" s="1652"/>
      <c r="G2" s="291"/>
      <c r="H2" s="291"/>
      <c r="I2" s="291"/>
      <c r="J2" s="291"/>
      <c r="K2" s="291"/>
      <c r="L2" s="537"/>
      <c r="M2" s="537"/>
      <c r="N2" s="537"/>
      <c r="O2" s="537"/>
      <c r="P2" s="537"/>
      <c r="Q2" s="537"/>
      <c r="R2" s="537"/>
      <c r="S2" s="537"/>
      <c r="T2" s="537"/>
      <c r="U2" s="537"/>
      <c r="V2" s="537"/>
      <c r="W2" s="537"/>
      <c r="X2" s="537"/>
      <c r="Y2" s="537"/>
      <c r="Z2" s="537"/>
      <c r="AA2" s="537"/>
      <c r="AB2" s="537"/>
      <c r="AC2" s="537"/>
      <c r="AD2" s="537"/>
      <c r="AE2" s="537"/>
      <c r="AF2" s="537"/>
      <c r="AG2" s="537"/>
      <c r="AH2" s="537"/>
      <c r="AI2" s="537"/>
      <c r="AJ2" s="537"/>
      <c r="AK2" s="537"/>
      <c r="AL2" s="537"/>
      <c r="AM2" s="537"/>
      <c r="AN2" s="537"/>
      <c r="AO2" s="537"/>
      <c r="AP2" s="537"/>
    </row>
    <row r="3" spans="1:47" s="58" customFormat="1" ht="18" thickBot="1">
      <c r="A3" s="654"/>
      <c r="B3" s="386" t="s">
        <v>1137</v>
      </c>
      <c r="C3" s="1650" t="str">
        <f>IF(Overview!B7="Please select country","Please select country in ""Overview""",Overview!B7)</f>
        <v>Latvia</v>
      </c>
      <c r="D3" s="1651"/>
      <c r="E3" s="1651"/>
      <c r="F3" s="1652"/>
      <c r="G3" s="678"/>
      <c r="H3" s="678"/>
      <c r="I3" s="678"/>
      <c r="J3" s="678"/>
      <c r="K3" s="678"/>
      <c r="L3" s="537"/>
      <c r="M3" s="537"/>
      <c r="N3" s="537"/>
      <c r="O3" s="537"/>
      <c r="P3" s="537"/>
      <c r="Q3" s="537"/>
      <c r="R3" s="537"/>
      <c r="S3" s="537"/>
      <c r="T3" s="537"/>
      <c r="U3" s="537"/>
      <c r="V3" s="537"/>
      <c r="W3" s="537"/>
      <c r="X3" s="537"/>
      <c r="Y3" s="537"/>
      <c r="Z3" s="537"/>
      <c r="AA3" s="537"/>
      <c r="AB3" s="537"/>
      <c r="AC3" s="537"/>
      <c r="AD3" s="537"/>
      <c r="AE3" s="537"/>
      <c r="AF3" s="537"/>
      <c r="AG3" s="537"/>
      <c r="AH3" s="537"/>
      <c r="AI3" s="537"/>
      <c r="AJ3" s="537"/>
      <c r="AK3" s="537"/>
      <c r="AL3" s="537"/>
      <c r="AM3" s="537"/>
      <c r="AN3" s="537"/>
      <c r="AO3" s="537"/>
      <c r="AP3" s="537"/>
    </row>
    <row r="4" spans="1:47" s="58" customFormat="1" ht="14.5" thickBot="1">
      <c r="A4" s="652"/>
      <c r="B4" s="386" t="s">
        <v>1138</v>
      </c>
      <c r="C4" s="1650">
        <f>IF(Overview!B8="select year","Please select year in ""introduction""",Overview!B8)</f>
        <v>2018</v>
      </c>
      <c r="D4" s="1651"/>
      <c r="E4" s="1651"/>
      <c r="F4" s="1652"/>
      <c r="G4" s="291"/>
      <c r="H4" s="291"/>
      <c r="I4" s="291"/>
      <c r="J4" s="291"/>
      <c r="K4" s="291"/>
      <c r="L4" s="537"/>
      <c r="M4" s="537"/>
      <c r="N4" s="537"/>
      <c r="O4" s="537"/>
      <c r="P4" s="537"/>
      <c r="Q4" s="537"/>
      <c r="R4" s="537"/>
      <c r="S4" s="537"/>
      <c r="T4" s="537"/>
      <c r="U4" s="537"/>
      <c r="V4" s="537"/>
      <c r="W4" s="537"/>
      <c r="X4" s="537"/>
      <c r="Y4" s="537"/>
      <c r="Z4" s="537"/>
      <c r="AA4" s="537"/>
      <c r="AB4" s="537"/>
      <c r="AC4" s="537"/>
      <c r="AD4" s="537"/>
      <c r="AE4" s="537"/>
      <c r="AF4" s="537"/>
      <c r="AG4" s="537"/>
      <c r="AH4" s="537"/>
      <c r="AI4" s="537"/>
      <c r="AJ4" s="537"/>
      <c r="AK4" s="537"/>
      <c r="AL4" s="537"/>
      <c r="AM4" s="537"/>
      <c r="AN4" s="537"/>
      <c r="AO4" s="537"/>
      <c r="AP4" s="537"/>
    </row>
    <row r="5" spans="1:47" s="58" customFormat="1" ht="16" thickBot="1">
      <c r="A5" s="291"/>
      <c r="B5" s="571"/>
      <c r="C5" s="262"/>
      <c r="D5" s="262"/>
      <c r="E5" s="262"/>
      <c r="F5" s="653"/>
      <c r="G5" s="291"/>
      <c r="H5" s="291"/>
      <c r="I5" s="291"/>
      <c r="J5" s="291"/>
      <c r="K5" s="291"/>
      <c r="L5" s="537"/>
      <c r="M5" s="537"/>
      <c r="N5" s="537"/>
      <c r="O5" s="537"/>
      <c r="P5" s="537"/>
      <c r="Q5" s="537"/>
      <c r="R5" s="537"/>
      <c r="S5" s="537"/>
      <c r="T5" s="537"/>
      <c r="U5" s="537"/>
      <c r="V5" s="537"/>
      <c r="W5" s="537"/>
      <c r="X5" s="537"/>
      <c r="Y5" s="537"/>
      <c r="Z5" s="537"/>
      <c r="AA5" s="537"/>
      <c r="AB5" s="537"/>
      <c r="AC5" s="537"/>
      <c r="AD5" s="537"/>
      <c r="AE5" s="537"/>
      <c r="AF5" s="537"/>
      <c r="AG5" s="537"/>
      <c r="AH5" s="537"/>
      <c r="AI5" s="537"/>
      <c r="AJ5" s="537"/>
      <c r="AK5" s="537"/>
      <c r="AL5" s="537"/>
      <c r="AM5" s="537"/>
      <c r="AN5" s="537"/>
      <c r="AO5" s="537"/>
      <c r="AP5" s="537"/>
    </row>
    <row r="6" spans="1:47" s="58" customFormat="1" ht="30">
      <c r="A6" s="291"/>
      <c r="B6" s="1771" t="s">
        <v>1364</v>
      </c>
      <c r="C6" s="1772"/>
      <c r="D6" s="1772"/>
      <c r="E6" s="1772"/>
      <c r="F6" s="1772"/>
      <c r="G6" s="1772"/>
      <c r="H6" s="1772"/>
      <c r="I6" s="1772"/>
      <c r="J6" s="1772"/>
      <c r="K6" s="1772"/>
      <c r="L6" s="1772"/>
      <c r="M6" s="1772"/>
      <c r="N6" s="1772"/>
      <c r="O6" s="1772"/>
      <c r="P6" s="1772"/>
      <c r="Q6" s="1772"/>
      <c r="R6" s="1772"/>
      <c r="S6" s="1772"/>
      <c r="T6" s="1772"/>
      <c r="U6" s="1772"/>
      <c r="V6" s="1772"/>
      <c r="W6" s="1772"/>
      <c r="X6" s="1772"/>
      <c r="Y6" s="1772"/>
      <c r="Z6" s="1772"/>
      <c r="AA6" s="1772"/>
      <c r="AB6" s="1772"/>
      <c r="AC6" s="1772"/>
      <c r="AD6" s="1772"/>
      <c r="AE6" s="1772"/>
      <c r="AF6" s="1772"/>
      <c r="AG6" s="1772"/>
      <c r="AH6" s="1772"/>
      <c r="AI6" s="1772"/>
      <c r="AJ6" s="1772"/>
      <c r="AK6" s="1772"/>
      <c r="AL6" s="1773"/>
      <c r="AM6" s="537"/>
      <c r="AN6" s="537"/>
      <c r="AO6" s="537"/>
      <c r="AP6" s="537"/>
    </row>
    <row r="7" spans="1:47" s="58" customFormat="1" ht="16" thickBot="1">
      <c r="A7" s="291"/>
      <c r="B7" s="574"/>
      <c r="C7" s="262"/>
      <c r="D7" s="262"/>
      <c r="E7" s="262"/>
      <c r="F7" s="918"/>
      <c r="G7" s="916"/>
      <c r="H7" s="916"/>
      <c r="I7" s="916"/>
      <c r="J7" s="916"/>
      <c r="K7" s="916"/>
      <c r="L7" s="679"/>
      <c r="M7" s="679"/>
      <c r="N7" s="679"/>
      <c r="O7" s="679"/>
      <c r="P7" s="679"/>
      <c r="Q7" s="679"/>
      <c r="R7" s="679"/>
      <c r="S7" s="679"/>
      <c r="T7" s="679"/>
      <c r="U7" s="679"/>
      <c r="V7" s="679"/>
      <c r="W7" s="679"/>
      <c r="X7" s="679"/>
      <c r="Y7" s="679"/>
      <c r="Z7" s="679"/>
      <c r="AA7" s="679"/>
      <c r="AB7" s="679"/>
      <c r="AC7" s="679"/>
      <c r="AD7" s="679"/>
      <c r="AE7" s="679"/>
      <c r="AF7" s="679"/>
      <c r="AG7" s="679"/>
      <c r="AH7" s="679"/>
      <c r="AI7" s="679"/>
      <c r="AJ7" s="679"/>
      <c r="AK7" s="679"/>
      <c r="AL7" s="704"/>
      <c r="AM7" s="537"/>
      <c r="AN7" s="537"/>
      <c r="AO7" s="537"/>
      <c r="AP7" s="537"/>
    </row>
    <row r="8" spans="1:47" ht="18.5" thickBot="1">
      <c r="A8" s="291"/>
      <c r="B8" s="574"/>
      <c r="C8" s="655"/>
      <c r="D8" s="656"/>
      <c r="E8" s="656"/>
      <c r="F8" s="918"/>
      <c r="G8" s="1794" t="s">
        <v>2669</v>
      </c>
      <c r="H8" s="1795"/>
      <c r="I8" s="1795"/>
      <c r="J8" s="1795"/>
      <c r="K8" s="1795"/>
      <c r="L8" s="1795"/>
      <c r="M8" s="1796"/>
      <c r="N8" s="679"/>
      <c r="O8" s="1794" t="s">
        <v>2670</v>
      </c>
      <c r="P8" s="1795"/>
      <c r="Q8" s="1795"/>
      <c r="R8" s="1795"/>
      <c r="S8" s="1795"/>
      <c r="T8" s="1795"/>
      <c r="U8" s="1795"/>
      <c r="V8" s="1795"/>
      <c r="W8" s="1795"/>
      <c r="X8" s="1795"/>
      <c r="Y8" s="1795"/>
      <c r="Z8" s="1795"/>
      <c r="AA8" s="1795"/>
      <c r="AB8" s="1795"/>
      <c r="AC8" s="1795"/>
      <c r="AD8" s="1795"/>
      <c r="AE8" s="1795"/>
      <c r="AF8" s="1795"/>
      <c r="AG8" s="1795"/>
      <c r="AH8" s="1795"/>
      <c r="AI8" s="1795"/>
      <c r="AJ8" s="1795"/>
      <c r="AK8" s="1795"/>
      <c r="AL8" s="1796"/>
      <c r="AM8" s="537"/>
      <c r="AN8" s="537"/>
      <c r="AO8" s="537"/>
      <c r="AP8" s="537"/>
      <c r="AS8" s="1026"/>
      <c r="AT8" s="1027" t="s">
        <v>2826</v>
      </c>
      <c r="AU8" s="1058" t="s">
        <v>2834</v>
      </c>
    </row>
    <row r="9" spans="1:47" ht="16" thickBot="1">
      <c r="A9" s="291"/>
      <c r="B9" s="574"/>
      <c r="C9" s="655"/>
      <c r="D9" s="656"/>
      <c r="E9" s="656"/>
      <c r="F9" s="918"/>
      <c r="G9" s="1811" t="s">
        <v>2671</v>
      </c>
      <c r="H9" s="1811"/>
      <c r="I9" s="1811"/>
      <c r="J9" s="1811"/>
      <c r="K9" s="1811"/>
      <c r="L9" s="1811"/>
      <c r="M9" s="1811"/>
      <c r="N9" s="679"/>
      <c r="O9" s="1812" t="s">
        <v>2704</v>
      </c>
      <c r="P9" s="1812"/>
      <c r="Q9" s="1812"/>
      <c r="R9" s="1812"/>
      <c r="S9" s="1812"/>
      <c r="T9" s="1812"/>
      <c r="U9" s="1812"/>
      <c r="V9" s="1812"/>
      <c r="W9" s="1812"/>
      <c r="X9" s="1812"/>
      <c r="Y9" s="1812"/>
      <c r="Z9" s="1812"/>
      <c r="AA9" s="1812"/>
      <c r="AB9" s="1812"/>
      <c r="AC9" s="1812"/>
      <c r="AD9" s="1812"/>
      <c r="AE9" s="1812"/>
      <c r="AF9" s="1812"/>
      <c r="AG9" s="1812"/>
      <c r="AH9" s="1812"/>
      <c r="AI9" s="1812"/>
      <c r="AJ9" s="1812"/>
      <c r="AK9" s="1812"/>
      <c r="AL9" s="1813"/>
      <c r="AM9" s="537"/>
      <c r="AN9" s="537"/>
      <c r="AO9" s="537"/>
      <c r="AP9" s="537"/>
      <c r="AS9" s="1028" t="s">
        <v>2827</v>
      </c>
      <c r="AT9" s="535"/>
      <c r="AU9" s="535"/>
    </row>
    <row r="10" spans="1:47" ht="16" thickBot="1">
      <c r="A10" s="291"/>
      <c r="B10" s="574"/>
      <c r="C10" s="655"/>
      <c r="D10" s="656"/>
      <c r="E10" s="656"/>
      <c r="F10" s="918"/>
      <c r="G10" s="916"/>
      <c r="H10" s="916"/>
      <c r="I10" s="916"/>
      <c r="J10" s="916"/>
      <c r="K10" s="916"/>
      <c r="L10" s="679"/>
      <c r="M10" s="679"/>
      <c r="N10" s="679"/>
      <c r="O10" s="679"/>
      <c r="P10" s="679"/>
      <c r="Q10" s="679"/>
      <c r="R10" s="679"/>
      <c r="S10" s="679"/>
      <c r="T10" s="679"/>
      <c r="U10" s="679"/>
      <c r="V10" s="679"/>
      <c r="W10" s="679"/>
      <c r="X10" s="679"/>
      <c r="Y10" s="679"/>
      <c r="Z10" s="679"/>
      <c r="AA10" s="679"/>
      <c r="AB10" s="679"/>
      <c r="AC10" s="679"/>
      <c r="AD10" s="679"/>
      <c r="AE10" s="679"/>
      <c r="AF10" s="679"/>
      <c r="AG10" s="679"/>
      <c r="AH10" s="679"/>
      <c r="AI10" s="679"/>
      <c r="AJ10" s="679"/>
      <c r="AK10" s="679"/>
      <c r="AL10" s="704"/>
      <c r="AM10" s="537"/>
      <c r="AN10" s="537"/>
      <c r="AO10" s="537"/>
      <c r="AP10" s="537"/>
      <c r="AS10" s="1025" t="s">
        <v>2757</v>
      </c>
      <c r="AT10" s="1025">
        <v>0.47499999999999998</v>
      </c>
      <c r="AU10" s="1075">
        <v>0.12300000000000001</v>
      </c>
    </row>
    <row r="11" spans="1:47" ht="15" customHeight="1">
      <c r="A11" s="291"/>
      <c r="B11" s="710"/>
      <c r="C11" s="916"/>
      <c r="D11" s="918"/>
      <c r="E11" s="918"/>
      <c r="F11" s="916"/>
      <c r="G11" s="1769" t="s">
        <v>2343</v>
      </c>
      <c r="H11" s="1814" t="s">
        <v>4066</v>
      </c>
      <c r="I11" s="1816" t="s">
        <v>1196</v>
      </c>
      <c r="J11" s="1814" t="s">
        <v>4067</v>
      </c>
      <c r="K11" s="1816" t="s">
        <v>1196</v>
      </c>
      <c r="L11" s="1818" t="s">
        <v>4065</v>
      </c>
      <c r="M11" s="1816" t="s">
        <v>1196</v>
      </c>
      <c r="N11" s="679"/>
      <c r="O11" s="1814" t="s">
        <v>2672</v>
      </c>
      <c r="P11" s="679"/>
      <c r="Q11" s="1786" t="s">
        <v>2835</v>
      </c>
      <c r="R11" s="1782" t="s">
        <v>2673</v>
      </c>
      <c r="S11" s="1782"/>
      <c r="T11" s="1783"/>
      <c r="U11" s="1783"/>
      <c r="V11" s="1783"/>
      <c r="W11" s="1783"/>
      <c r="X11" s="1783"/>
      <c r="Y11" s="1783"/>
      <c r="Z11" s="1783"/>
      <c r="AA11" s="1784"/>
      <c r="AB11" s="1784"/>
      <c r="AC11" s="1784"/>
      <c r="AD11" s="1785"/>
      <c r="AE11" s="679"/>
      <c r="AF11" s="1759"/>
      <c r="AG11" s="1760"/>
      <c r="AH11" s="658"/>
      <c r="AI11" s="1761" t="s">
        <v>2344</v>
      </c>
      <c r="AJ11" s="1761" t="s">
        <v>1196</v>
      </c>
      <c r="AK11" s="1761" t="s">
        <v>2345</v>
      </c>
      <c r="AL11" s="1761" t="s">
        <v>1196</v>
      </c>
      <c r="AM11" s="537"/>
      <c r="AN11" s="537"/>
      <c r="AO11" s="537"/>
      <c r="AP11" s="537"/>
      <c r="AS11" s="1024" t="s">
        <v>2758</v>
      </c>
      <c r="AT11" s="1024">
        <v>0.44500000000000001</v>
      </c>
      <c r="AU11" s="1075">
        <v>0.11699999999999999</v>
      </c>
    </row>
    <row r="12" spans="1:47" ht="72" customHeight="1" thickBot="1">
      <c r="A12" s="291"/>
      <c r="B12" s="710"/>
      <c r="C12" s="916"/>
      <c r="D12" s="916"/>
      <c r="E12" s="916"/>
      <c r="F12" s="916"/>
      <c r="G12" s="1770"/>
      <c r="H12" s="1815"/>
      <c r="I12" s="1817"/>
      <c r="J12" s="1815"/>
      <c r="K12" s="1817"/>
      <c r="L12" s="1819"/>
      <c r="M12" s="1817"/>
      <c r="N12" s="679"/>
      <c r="O12" s="1820"/>
      <c r="P12" s="679"/>
      <c r="Q12" s="1787"/>
      <c r="R12" s="1073" t="s">
        <v>2757</v>
      </c>
      <c r="S12" s="1090" t="str">
        <f>IF(R12="select species","Density (dry weight/green volume) (tdm/m³)",CONCATENATE("Density for ",R12," (dry weight/green volume) (tdm/m³)"))</f>
        <v>Density for CW &amp; NCW (dry weight/green volume) (tdm/m³)</v>
      </c>
      <c r="T12" s="1023" t="s">
        <v>2827</v>
      </c>
      <c r="U12" s="1090" t="str">
        <f>IF(T12="select species","Density (dry weight/green volume) (tdm/m³)",CONCATENATE("Density for ",T12," (dry weight/green volume) (tdm/m³)"))</f>
        <v>Density (dry weight/green volume) (tdm/m³)</v>
      </c>
      <c r="V12" s="1023" t="s">
        <v>2827</v>
      </c>
      <c r="W12" s="1090" t="str">
        <f>IF(V12="select species","Density (dry weight/green volume) (tdm/m³)",CONCATENATE("Density for ",V12," (dry weight/green volume) (tdm/m³)"))</f>
        <v>Density (dry weight/green volume) (tdm/m³)</v>
      </c>
      <c r="X12" s="1023" t="s">
        <v>2827</v>
      </c>
      <c r="Y12" s="1090" t="str">
        <f>IF(X12="select species","Density (dry weight/green volume) (tdm/m³)",CONCATENATE("Density for ",X12," (dry weight/green volume) (tdm/m³)"))</f>
        <v>Density (dry weight/green volume) (tdm/m³)</v>
      </c>
      <c r="Z12" s="1023" t="s">
        <v>2827</v>
      </c>
      <c r="AA12" s="1090" t="str">
        <f>IF(Z12="select species","Density (dry weight/green volume) (tdm/m³)",CONCATENATE("Density for ",Z12," (dry weight/green volume) (tdm/m³)"))</f>
        <v>Density (dry weight/green volume) (tdm/m³)</v>
      </c>
      <c r="AB12" s="1023" t="s">
        <v>2827</v>
      </c>
      <c r="AC12" s="1090" t="str">
        <f>IF(AB12="select species","Density (dry weight/green volume) (tdm/m³)",CONCATENATE("Density for ",AB12," (dry weight/green volume) (tdm/m³)"))</f>
        <v>Density (dry weight/green volume) (tdm/m³)</v>
      </c>
      <c r="AD12" s="1022" t="s">
        <v>2676</v>
      </c>
      <c r="AE12" s="679"/>
      <c r="AF12" s="1829" t="s">
        <v>2677</v>
      </c>
      <c r="AG12" s="1830"/>
      <c r="AH12" s="680"/>
      <c r="AI12" s="1762"/>
      <c r="AJ12" s="1763"/>
      <c r="AK12" s="1762"/>
      <c r="AL12" s="1763"/>
      <c r="AM12" s="537"/>
      <c r="AN12" s="537"/>
      <c r="AO12" s="537"/>
      <c r="AP12" s="537"/>
      <c r="AS12" s="1024" t="s">
        <v>2759</v>
      </c>
      <c r="AT12" s="1024">
        <v>0.47</v>
      </c>
      <c r="AU12" s="1075">
        <v>0.11199999999999999</v>
      </c>
    </row>
    <row r="13" spans="1:47" ht="14.5" thickBot="1">
      <c r="A13" s="291"/>
      <c r="B13" s="711"/>
      <c r="C13" s="657"/>
      <c r="D13" s="658"/>
      <c r="E13" s="658"/>
      <c r="F13" s="658"/>
      <c r="G13" s="916"/>
      <c r="H13" s="689"/>
      <c r="I13" s="690"/>
      <c r="J13" s="688"/>
      <c r="K13" s="690"/>
      <c r="L13" s="691"/>
      <c r="M13" s="690"/>
      <c r="N13" s="679"/>
      <c r="O13" s="702"/>
      <c r="P13" s="679"/>
      <c r="Q13" s="688"/>
      <c r="R13" s="1060"/>
      <c r="S13" s="1059"/>
      <c r="T13" s="1060"/>
      <c r="U13" s="1060"/>
      <c r="V13" s="1060"/>
      <c r="W13" s="1060"/>
      <c r="X13" s="1060"/>
      <c r="Y13" s="1060"/>
      <c r="Z13" s="1060"/>
      <c r="AA13" s="1060"/>
      <c r="AB13" s="1060"/>
      <c r="AC13" s="1060"/>
      <c r="AD13" s="1074"/>
      <c r="AE13" s="679"/>
      <c r="AF13" s="688"/>
      <c r="AG13" s="704"/>
      <c r="AH13" s="681"/>
      <c r="AI13" s="477"/>
      <c r="AJ13" s="478"/>
      <c r="AK13" s="478"/>
      <c r="AL13" s="479"/>
      <c r="AM13" s="537"/>
      <c r="AN13" s="537"/>
      <c r="AO13" s="537"/>
      <c r="AP13" s="537"/>
      <c r="AS13" s="1024" t="s">
        <v>2760</v>
      </c>
      <c r="AT13" s="1024">
        <v>0.45</v>
      </c>
      <c r="AU13" s="1075">
        <v>8.8000000000000009E-2</v>
      </c>
    </row>
    <row r="14" spans="1:47" ht="22.5" customHeight="1">
      <c r="A14" s="291"/>
      <c r="B14" s="1800" t="str">
        <f>CONCATENATE('T I fibre sources'!C11)</f>
        <v>Primary solid biomass</v>
      </c>
      <c r="C14" s="1801"/>
      <c r="D14" s="1802"/>
      <c r="E14" s="1809" t="str">
        <f>'T I fibre sources'!D11</f>
        <v>Woody Biomass from Forests</v>
      </c>
      <c r="F14" s="480" t="str">
        <f>CONCATENATE('T III pwbf origins'!C17)</f>
        <v>Industrial Roundwood (C &amp; NC)</v>
      </c>
      <c r="G14" s="481" t="s">
        <v>1109</v>
      </c>
      <c r="H14" s="482">
        <f>Q14</f>
        <v>0.41657499999999997</v>
      </c>
      <c r="I14" s="483" t="s">
        <v>2678</v>
      </c>
      <c r="J14" s="482">
        <f>1/Q14</f>
        <v>2.4005281161855612</v>
      </c>
      <c r="K14" s="483" t="s">
        <v>2679</v>
      </c>
      <c r="L14" s="484">
        <f>AI14</f>
        <v>20.206035400000001</v>
      </c>
      <c r="M14" s="483" t="s">
        <v>2680</v>
      </c>
      <c r="N14" s="679"/>
      <c r="O14" s="702"/>
      <c r="P14" s="681"/>
      <c r="Q14" s="1078">
        <f>((S14*R14+U14*T14+W14*V14+Y14*X14+AA14*Z14+AC14*AB14)/(R14+T14+V14+X14+Z14+AB14))</f>
        <v>0.41657499999999997</v>
      </c>
      <c r="R14" s="1061">
        <v>1</v>
      </c>
      <c r="S14" s="1081">
        <f>VLOOKUP(R$12,$AS$9:$AU$81,2,FALSE)/(1/(1-VLOOKUP(R$12,$AS$9:$AU$81,3,FALSE)))</f>
        <v>0.41657499999999997</v>
      </c>
      <c r="T14" s="1061">
        <v>0</v>
      </c>
      <c r="U14" s="1081">
        <f>VLOOKUP(T$12,$AS$9:$AU$81,2,FALSE)/(1/(1-VLOOKUP(T$12,$AS$9:$AU$81,3,FALSE)))</f>
        <v>0</v>
      </c>
      <c r="V14" s="1061">
        <v>0</v>
      </c>
      <c r="W14" s="1081">
        <f>VLOOKUP(V$12,$AS$9:$AU$81,2,FALSE)/(1/(1-VLOOKUP(V$12,$AS$9:$AU$81,3,FALSE)))</f>
        <v>0</v>
      </c>
      <c r="X14" s="1061">
        <v>0</v>
      </c>
      <c r="Y14" s="1081">
        <f>VLOOKUP(X$12,$AS$9:$AU$81,2,FALSE)/(1/(1-VLOOKUP(X$12,$AS$9:$AU$81,3,FALSE)))</f>
        <v>0</v>
      </c>
      <c r="Z14" s="1061">
        <v>0</v>
      </c>
      <c r="AA14" s="1081">
        <f>VLOOKUP(Z$12,$AS$9:$AU$81,2,FALSE)/(1/(1-VLOOKUP(Z$12,$AS$9:$AU$81,3,FALSE)))</f>
        <v>0</v>
      </c>
      <c r="AB14" s="1061">
        <v>0</v>
      </c>
      <c r="AC14" s="1081">
        <f>VLOOKUP(AB$12,$AS$9:$AU$81,2,FALSE)/(1/(1-VLOOKUP(AB$12,$AS$9:$AU$81,3,FALSE)))</f>
        <v>0</v>
      </c>
      <c r="AD14" s="1066">
        <f>SUM(R14,T14,V14,X14,Z14,AB14)</f>
        <v>1</v>
      </c>
      <c r="AE14" s="679"/>
      <c r="AF14" s="688"/>
      <c r="AG14" s="704"/>
      <c r="AH14" s="681"/>
      <c r="AI14" s="485">
        <v>20.206035400000001</v>
      </c>
      <c r="AJ14" s="486" t="s">
        <v>2680</v>
      </c>
      <c r="AK14" s="487">
        <v>14.581873807999999</v>
      </c>
      <c r="AL14" s="488" t="s">
        <v>2680</v>
      </c>
      <c r="AM14" s="537"/>
      <c r="AN14" s="537"/>
      <c r="AO14" s="537"/>
      <c r="AP14" s="537"/>
      <c r="AS14" s="1024" t="s">
        <v>2761</v>
      </c>
      <c r="AT14" s="1024">
        <v>0.47</v>
      </c>
      <c r="AU14" s="1075">
        <v>0.11900000000000001</v>
      </c>
    </row>
    <row r="15" spans="1:47" ht="22.5" customHeight="1" thickBot="1">
      <c r="A15" s="291"/>
      <c r="B15" s="1803"/>
      <c r="C15" s="1804"/>
      <c r="D15" s="1805"/>
      <c r="E15" s="1810"/>
      <c r="F15" s="913" t="str">
        <f>CONCATENATE('T III pwbf origins'!C18)</f>
        <v>Fuelwood (C &amp; NC)</v>
      </c>
      <c r="G15" s="908" t="s">
        <v>1109</v>
      </c>
      <c r="H15" s="892">
        <f t="shared" ref="H15:H21" si="0">Q15</f>
        <v>0.41657499999999997</v>
      </c>
      <c r="I15" s="893" t="s">
        <v>2678</v>
      </c>
      <c r="J15" s="892">
        <f t="shared" ref="J15:J18" si="1">1/Q15</f>
        <v>2.4005281161855612</v>
      </c>
      <c r="K15" s="893" t="s">
        <v>2679</v>
      </c>
      <c r="L15" s="901">
        <f t="shared" ref="L15:L18" si="2">AI15</f>
        <v>20.206035400000001</v>
      </c>
      <c r="M15" s="893" t="s">
        <v>2680</v>
      </c>
      <c r="N15" s="679"/>
      <c r="O15" s="702"/>
      <c r="P15" s="679"/>
      <c r="Q15" s="1080">
        <f t="shared" ref="Q15:Q18" si="3">((S15*R15+U15*T15+W15*V15+Y15*X15+AA15*Z15+AC15*AB15)/(R15+T15+V15+X15+Z15+AB15))</f>
        <v>0.41657499999999997</v>
      </c>
      <c r="R15" s="1062">
        <v>1</v>
      </c>
      <c r="S15" s="1082">
        <f>VLOOKUP(R$12,$AS$9:$AU$81,2,FALSE)/(1/(1-VLOOKUP(R$12,$AS$9:$AU$81,3,FALSE)))</f>
        <v>0.41657499999999997</v>
      </c>
      <c r="T15" s="1062">
        <v>0</v>
      </c>
      <c r="U15" s="1082">
        <f>VLOOKUP(T$12,$AS$9:$AU$81,2,FALSE)/(1/(1-VLOOKUP(T$12,$AS$9:$AU$81,3,FALSE)))</f>
        <v>0</v>
      </c>
      <c r="V15" s="1062">
        <v>0</v>
      </c>
      <c r="W15" s="1082">
        <f>VLOOKUP(V$12,$AS$9:$AU$81,2,FALSE)/(1/(1-VLOOKUP(V$12,$AS$9:$AU$81,3,FALSE)))</f>
        <v>0</v>
      </c>
      <c r="X15" s="1062">
        <v>0</v>
      </c>
      <c r="Y15" s="1082">
        <f>VLOOKUP(X$12,$AS$9:$AU$81,2,FALSE)/(1/(1-VLOOKUP(X$12,$AS$9:$AU$81,3,FALSE)))</f>
        <v>0</v>
      </c>
      <c r="Z15" s="1062">
        <v>0</v>
      </c>
      <c r="AA15" s="1082">
        <f>VLOOKUP(Z$12,$AS$9:$AU$81,2,FALSE)/(1/(1-VLOOKUP(Z$12,$AS$9:$AU$81,3,FALSE)))</f>
        <v>0</v>
      </c>
      <c r="AB15" s="1062">
        <v>0</v>
      </c>
      <c r="AC15" s="1082">
        <f>VLOOKUP(AB$12,$AS$9:$AU$81,2,FALSE)/(1/(1-VLOOKUP(AB$12,$AS$9:$AU$81,3,FALSE)))</f>
        <v>0</v>
      </c>
      <c r="AD15" s="1067">
        <f>SUM(R15,T15,V15,X15,Z15,AB15)</f>
        <v>1</v>
      </c>
      <c r="AE15" s="679"/>
      <c r="AF15" s="688"/>
      <c r="AG15" s="704"/>
      <c r="AH15" s="681"/>
      <c r="AI15" s="897">
        <v>20.206035400000001</v>
      </c>
      <c r="AJ15" s="889" t="s">
        <v>2680</v>
      </c>
      <c r="AK15" s="875">
        <v>14.581873807999999</v>
      </c>
      <c r="AL15" s="912" t="s">
        <v>2680</v>
      </c>
      <c r="AM15" s="537"/>
      <c r="AN15" s="537"/>
      <c r="AO15" s="537"/>
      <c r="AP15" s="537"/>
      <c r="AS15" s="1024" t="s">
        <v>2762</v>
      </c>
      <c r="AT15" s="1024">
        <v>0.64</v>
      </c>
      <c r="AU15" s="1075">
        <v>8.8000000000000009E-2</v>
      </c>
    </row>
    <row r="16" spans="1:47" ht="22.5" customHeight="1">
      <c r="A16" s="291"/>
      <c r="B16" s="1803"/>
      <c r="C16" s="1804"/>
      <c r="D16" s="1805"/>
      <c r="E16" s="1809" t="str">
        <f>'T I fibre sources'!D15</f>
        <v>Woody Biomass Outside Forests</v>
      </c>
      <c r="F16" s="480" t="str">
        <f>CONCATENATE('T III pwbf origins'!C17)</f>
        <v>Industrial Roundwood (C &amp; NC)</v>
      </c>
      <c r="G16" s="481" t="s">
        <v>1109</v>
      </c>
      <c r="H16" s="482">
        <f t="shared" si="0"/>
        <v>0.41657499999999997</v>
      </c>
      <c r="I16" s="483" t="s">
        <v>2678</v>
      </c>
      <c r="J16" s="482">
        <f t="shared" si="1"/>
        <v>2.4005281161855612</v>
      </c>
      <c r="K16" s="483" t="s">
        <v>2679</v>
      </c>
      <c r="L16" s="484">
        <f t="shared" si="2"/>
        <v>20.206035400000001</v>
      </c>
      <c r="M16" s="483" t="s">
        <v>2680</v>
      </c>
      <c r="N16" s="679"/>
      <c r="O16" s="702"/>
      <c r="P16" s="679"/>
      <c r="Q16" s="1080">
        <f t="shared" si="3"/>
        <v>0.41657499999999997</v>
      </c>
      <c r="R16" s="1062">
        <v>1</v>
      </c>
      <c r="S16" s="1082">
        <f>VLOOKUP(R$12,$AS$9:$AU$81,2,FALSE)/(1/(1-VLOOKUP(R$12,$AS$9:$AU$81,3,FALSE)))</f>
        <v>0.41657499999999997</v>
      </c>
      <c r="T16" s="1062">
        <v>0</v>
      </c>
      <c r="U16" s="1082">
        <f>VLOOKUP(T$12,$AS$9:$AU$81,2,FALSE)/(1/(1-VLOOKUP(T$12,$AS$9:$AU$81,3,FALSE)))</f>
        <v>0</v>
      </c>
      <c r="V16" s="1062">
        <v>0</v>
      </c>
      <c r="W16" s="1082">
        <f>VLOOKUP(V$12,$AS$9:$AU$81,2,FALSE)/(1/(1-VLOOKUP(V$12,$AS$9:$AU$81,3,FALSE)))</f>
        <v>0</v>
      </c>
      <c r="X16" s="1062">
        <v>0</v>
      </c>
      <c r="Y16" s="1082">
        <f>VLOOKUP(X$12,$AS$9:$AU$81,2,FALSE)/(1/(1-VLOOKUP(X$12,$AS$9:$AU$81,3,FALSE)))</f>
        <v>0</v>
      </c>
      <c r="Z16" s="1062">
        <v>0</v>
      </c>
      <c r="AA16" s="1082">
        <f>VLOOKUP(Z$12,$AS$9:$AU$81,2,FALSE)/(1/(1-VLOOKUP(Z$12,$AS$9:$AU$81,3,FALSE)))</f>
        <v>0</v>
      </c>
      <c r="AB16" s="1062">
        <v>0</v>
      </c>
      <c r="AC16" s="1082">
        <f>VLOOKUP(AB$12,$AS$9:$AU$81,2,FALSE)/(1/(1-VLOOKUP(AB$12,$AS$9:$AU$81,3,FALSE)))</f>
        <v>0</v>
      </c>
      <c r="AD16" s="1067">
        <f>SUM(R16,T16,V16,X16,Z16,AB16)</f>
        <v>1</v>
      </c>
      <c r="AE16" s="679"/>
      <c r="AF16" s="688"/>
      <c r="AG16" s="704"/>
      <c r="AH16" s="681"/>
      <c r="AI16" s="485">
        <v>20.206035400000001</v>
      </c>
      <c r="AJ16" s="486" t="s">
        <v>2680</v>
      </c>
      <c r="AK16" s="487">
        <v>14.581873807999999</v>
      </c>
      <c r="AL16" s="488" t="s">
        <v>2680</v>
      </c>
      <c r="AM16" s="537"/>
      <c r="AN16" s="537"/>
      <c r="AO16" s="537"/>
      <c r="AP16" s="537"/>
      <c r="AS16" s="1024" t="s">
        <v>2763</v>
      </c>
      <c r="AT16" s="1024">
        <v>0.41</v>
      </c>
      <c r="AU16" s="1075">
        <v>0.115</v>
      </c>
    </row>
    <row r="17" spans="1:47" ht="22.5" customHeight="1" thickBot="1">
      <c r="A17" s="291"/>
      <c r="B17" s="1803"/>
      <c r="C17" s="1804"/>
      <c r="D17" s="1805"/>
      <c r="E17" s="1810"/>
      <c r="F17" s="913" t="str">
        <f>CONCATENATE('T III pwbf origins'!C18)</f>
        <v>Fuelwood (C &amp; NC)</v>
      </c>
      <c r="G17" s="908" t="s">
        <v>1109</v>
      </c>
      <c r="H17" s="892">
        <f t="shared" si="0"/>
        <v>0.41657499999999997</v>
      </c>
      <c r="I17" s="893" t="s">
        <v>2678</v>
      </c>
      <c r="J17" s="892">
        <f t="shared" si="1"/>
        <v>2.4005281161855612</v>
      </c>
      <c r="K17" s="893" t="s">
        <v>2679</v>
      </c>
      <c r="L17" s="901">
        <f t="shared" si="2"/>
        <v>20.206035400000001</v>
      </c>
      <c r="M17" s="893" t="s">
        <v>2680</v>
      </c>
      <c r="N17" s="679"/>
      <c r="O17" s="702"/>
      <c r="P17" s="679"/>
      <c r="Q17" s="1080">
        <f t="shared" si="3"/>
        <v>0.41657499999999997</v>
      </c>
      <c r="R17" s="1062">
        <v>1</v>
      </c>
      <c r="S17" s="1082">
        <f>VLOOKUP(R$12,$AS$9:$AU$81,2,FALSE)/(1/(1-VLOOKUP(R$12,$AS$9:$AU$81,3,FALSE)))</f>
        <v>0.41657499999999997</v>
      </c>
      <c r="T17" s="1062">
        <v>0</v>
      </c>
      <c r="U17" s="1082">
        <f>VLOOKUP(T$12,$AS$9:$AU$81,2,FALSE)/(1/(1-VLOOKUP(T$12,$AS$9:$AU$81,3,FALSE)))</f>
        <v>0</v>
      </c>
      <c r="V17" s="1062">
        <v>0</v>
      </c>
      <c r="W17" s="1082">
        <f>VLOOKUP(V$12,$AS$9:$AU$81,2,FALSE)/(1/(1-VLOOKUP(V$12,$AS$9:$AU$81,3,FALSE)))</f>
        <v>0</v>
      </c>
      <c r="X17" s="1062">
        <v>0</v>
      </c>
      <c r="Y17" s="1082">
        <f>VLOOKUP(X$12,$AS$9:$AU$81,2,FALSE)/(1/(1-VLOOKUP(X$12,$AS$9:$AU$81,3,FALSE)))</f>
        <v>0</v>
      </c>
      <c r="Z17" s="1062">
        <v>0</v>
      </c>
      <c r="AA17" s="1082">
        <f>VLOOKUP(Z$12,$AS$9:$AU$81,2,FALSE)/(1/(1-VLOOKUP(Z$12,$AS$9:$AU$81,3,FALSE)))</f>
        <v>0</v>
      </c>
      <c r="AB17" s="1062">
        <v>0</v>
      </c>
      <c r="AC17" s="1082">
        <f>VLOOKUP(AB$12,$AS$9:$AU$81,2,FALSE)/(1/(1-VLOOKUP(AB$12,$AS$9:$AU$81,3,FALSE)))</f>
        <v>0</v>
      </c>
      <c r="AD17" s="1067">
        <f>SUM(R17,T17,V17,X17,Z17,AB17)</f>
        <v>1</v>
      </c>
      <c r="AE17" s="679"/>
      <c r="AF17" s="688"/>
      <c r="AG17" s="704"/>
      <c r="AH17" s="681"/>
      <c r="AI17" s="897">
        <v>20.206035400000001</v>
      </c>
      <c r="AJ17" s="889" t="s">
        <v>2680</v>
      </c>
      <c r="AK17" s="875">
        <v>14.581873807999999</v>
      </c>
      <c r="AL17" s="912" t="s">
        <v>2680</v>
      </c>
      <c r="AM17" s="537"/>
      <c r="AN17" s="537"/>
      <c r="AO17" s="537"/>
      <c r="AP17" s="537"/>
      <c r="AS17" s="1024" t="s">
        <v>2764</v>
      </c>
      <c r="AT17" s="1024">
        <v>0.55000000000000004</v>
      </c>
      <c r="AU17" s="1075">
        <v>0.114</v>
      </c>
    </row>
    <row r="18" spans="1:47" ht="22.5" customHeight="1" thickBot="1">
      <c r="A18" s="291"/>
      <c r="B18" s="1806"/>
      <c r="C18" s="1807"/>
      <c r="D18" s="1808"/>
      <c r="E18" s="1764" t="str">
        <f>CONCATENATE('T III pwbf origins'!B21)</f>
        <v>Unspecified primary solid biomass</v>
      </c>
      <c r="F18" s="1765"/>
      <c r="G18" s="917" t="s">
        <v>1109</v>
      </c>
      <c r="H18" s="695">
        <f t="shared" si="0"/>
        <v>0.41657499999999997</v>
      </c>
      <c r="I18" s="489" t="s">
        <v>2678</v>
      </c>
      <c r="J18" s="490">
        <f t="shared" si="1"/>
        <v>2.4005281161855612</v>
      </c>
      <c r="K18" s="489" t="s">
        <v>2679</v>
      </c>
      <c r="L18" s="491">
        <f t="shared" si="2"/>
        <v>20.206035400000001</v>
      </c>
      <c r="M18" s="489" t="s">
        <v>2680</v>
      </c>
      <c r="N18" s="679"/>
      <c r="O18" s="702"/>
      <c r="P18" s="679"/>
      <c r="Q18" s="1079">
        <f t="shared" si="3"/>
        <v>0.41657499999999997</v>
      </c>
      <c r="R18" s="1063">
        <v>1</v>
      </c>
      <c r="S18" s="1083">
        <f>VLOOKUP(R$12,$AS$9:$AU$81,2,FALSE)/(1/(1-VLOOKUP(R$12,$AS$9:$AU$81,3,FALSE)))</f>
        <v>0.41657499999999997</v>
      </c>
      <c r="T18" s="1063">
        <v>0</v>
      </c>
      <c r="U18" s="1083">
        <f>VLOOKUP(T$12,$AS$9:$AU$81,2,FALSE)/(1/(1-VLOOKUP(T$12,$AS$9:$AU$81,3,FALSE)))</f>
        <v>0</v>
      </c>
      <c r="V18" s="1063">
        <v>0</v>
      </c>
      <c r="W18" s="1083">
        <f>VLOOKUP(V$12,$AS$9:$AU$81,2,FALSE)/(1/(1-VLOOKUP(V$12,$AS$9:$AU$81,3,FALSE)))</f>
        <v>0</v>
      </c>
      <c r="X18" s="1063">
        <v>0</v>
      </c>
      <c r="Y18" s="1083">
        <f>VLOOKUP(X$12,$AS$9:$AU$81,2,FALSE)/(1/(1-VLOOKUP(X$12,$AS$9:$AU$81,3,FALSE)))</f>
        <v>0</v>
      </c>
      <c r="Z18" s="1063">
        <v>0</v>
      </c>
      <c r="AA18" s="1083">
        <f>VLOOKUP(Z$12,$AS$9:$AU$81,2,FALSE)/(1/(1-VLOOKUP(Z$12,$AS$9:$AU$81,3,FALSE)))</f>
        <v>0</v>
      </c>
      <c r="AB18" s="1063">
        <v>0</v>
      </c>
      <c r="AC18" s="1083">
        <f>VLOOKUP(AB$12,$AS$9:$AU$81,2,FALSE)/(1/(1-VLOOKUP(AB$12,$AS$9:$AU$81,3,FALSE)))</f>
        <v>0</v>
      </c>
      <c r="AD18" s="1068">
        <f>SUM(R18,T18,V18,X18,Z18,AB18)</f>
        <v>1</v>
      </c>
      <c r="AE18" s="679"/>
      <c r="AF18" s="688"/>
      <c r="AG18" s="704"/>
      <c r="AH18" s="681"/>
      <c r="AI18" s="897">
        <v>20.206035400000001</v>
      </c>
      <c r="AJ18" s="889" t="s">
        <v>2680</v>
      </c>
      <c r="AK18" s="875">
        <v>14.581873807999999</v>
      </c>
      <c r="AL18" s="912" t="s">
        <v>2680</v>
      </c>
      <c r="AM18" s="537"/>
      <c r="AN18" s="537"/>
      <c r="AO18" s="537"/>
      <c r="AP18" s="537"/>
      <c r="AS18" s="1024" t="s">
        <v>2765</v>
      </c>
      <c r="AT18" s="1024">
        <v>0.51</v>
      </c>
      <c r="AU18" s="1075">
        <v>0.121</v>
      </c>
    </row>
    <row r="19" spans="1:47" ht="4.5" customHeight="1" thickBot="1">
      <c r="A19" s="291"/>
      <c r="B19" s="712"/>
      <c r="C19" s="659"/>
      <c r="D19" s="659"/>
      <c r="E19" s="660"/>
      <c r="F19" s="660"/>
      <c r="G19" s="660"/>
      <c r="H19" s="692"/>
      <c r="I19" s="693"/>
      <c r="J19" s="692"/>
      <c r="K19" s="693"/>
      <c r="L19" s="694"/>
      <c r="M19" s="693"/>
      <c r="N19" s="679"/>
      <c r="O19" s="702"/>
      <c r="P19" s="679"/>
      <c r="Q19" s="708"/>
      <c r="R19" s="963"/>
      <c r="S19" s="964"/>
      <c r="T19" s="963"/>
      <c r="U19" s="964"/>
      <c r="V19" s="963"/>
      <c r="W19" s="964"/>
      <c r="X19" s="963"/>
      <c r="Y19" s="964"/>
      <c r="Z19" s="963"/>
      <c r="AA19" s="964"/>
      <c r="AB19" s="963"/>
      <c r="AC19" s="964"/>
      <c r="AD19" s="965"/>
      <c r="AE19" s="679"/>
      <c r="AF19" s="688"/>
      <c r="AG19" s="704"/>
      <c r="AH19" s="681"/>
      <c r="AI19" s="477"/>
      <c r="AJ19" s="492"/>
      <c r="AK19" s="493"/>
      <c r="AL19" s="494"/>
      <c r="AM19" s="537"/>
      <c r="AN19" s="537"/>
      <c r="AO19" s="537"/>
      <c r="AP19" s="537"/>
      <c r="AS19" s="1024" t="s">
        <v>2766</v>
      </c>
      <c r="AT19" s="1024">
        <v>0.56000000000000005</v>
      </c>
      <c r="AU19" s="1075">
        <v>0.13</v>
      </c>
    </row>
    <row r="20" spans="1:47" ht="22.5" customHeight="1" thickBot="1">
      <c r="A20" s="291"/>
      <c r="B20" s="1769" t="str">
        <f>CONCATENATE('T I fibre sources'!D19)</f>
        <v>Forest based Industry</v>
      </c>
      <c r="C20" s="1774"/>
      <c r="D20" s="1775"/>
      <c r="E20" s="1788" t="str">
        <f>CONCATENATE('T I fibre sources'!G19)</f>
        <v>Solid
co-products
(C &amp; NC)</v>
      </c>
      <c r="F20" s="936" t="str">
        <f>CONCATENATE('T I fibre sources'!H19)</f>
        <v>Chips and particles</v>
      </c>
      <c r="G20" s="917" t="s">
        <v>1109</v>
      </c>
      <c r="H20" s="504">
        <f t="shared" si="0"/>
        <v>0.41657499999999997</v>
      </c>
      <c r="I20" s="496" t="s">
        <v>2678</v>
      </c>
      <c r="J20" s="495">
        <f>1/H20</f>
        <v>2.4005281161855612</v>
      </c>
      <c r="K20" s="509" t="s">
        <v>2829</v>
      </c>
      <c r="L20" s="497">
        <f t="shared" ref="L20:L26" si="4">AI20</f>
        <v>20.206035400000001</v>
      </c>
      <c r="M20" s="496" t="s">
        <v>2680</v>
      </c>
      <c r="N20" s="679"/>
      <c r="O20" s="702"/>
      <c r="P20" s="679"/>
      <c r="Q20" s="1078">
        <f t="shared" ref="Q20:Q21" si="5">((S20*R20+U20*T20+W20*V20+Y20*X20+AA20*Z20+AC20*AB20)/(R20+T20+V20+X20+Z20+AB20))</f>
        <v>0.41657499999999997</v>
      </c>
      <c r="R20" s="1064">
        <v>1</v>
      </c>
      <c r="S20" s="1084">
        <f>VLOOKUP(R$12,$AS$9:$AU$81,2,FALSE)/(1/(1-VLOOKUP(R$12,$AS$9:$AU$81,3,FALSE)))</f>
        <v>0.41657499999999997</v>
      </c>
      <c r="T20" s="1064">
        <v>0</v>
      </c>
      <c r="U20" s="1084">
        <f>VLOOKUP(T$12,$AS$9:$AU$81,2,FALSE)/(1/(1-VLOOKUP(T$12,$AS$9:$AU$81,3,FALSE)))</f>
        <v>0</v>
      </c>
      <c r="V20" s="1064">
        <v>0</v>
      </c>
      <c r="W20" s="1084">
        <f>VLOOKUP(V$12,$AS$9:$AU$81,2,FALSE)/(1/(1-VLOOKUP(V$12,$AS$9:$AU$81,3,FALSE)))</f>
        <v>0</v>
      </c>
      <c r="X20" s="1064">
        <v>0</v>
      </c>
      <c r="Y20" s="1084">
        <f>VLOOKUP(X$12,$AS$9:$AU$81,2,FALSE)/(1/(1-VLOOKUP(X$12,$AS$9:$AU$81,3,FALSE)))</f>
        <v>0</v>
      </c>
      <c r="Z20" s="1064">
        <v>0</v>
      </c>
      <c r="AA20" s="1084">
        <f>VLOOKUP(Z$12,$AS$9:$AU$81,2,FALSE)/(1/(1-VLOOKUP(Z$12,$AS$9:$AU$81,3,FALSE)))</f>
        <v>0</v>
      </c>
      <c r="AB20" s="1064">
        <v>0</v>
      </c>
      <c r="AC20" s="1084">
        <f>VLOOKUP(AB$12,$AS$9:$AU$81,2,FALSE)/(1/(1-VLOOKUP(AB$12,$AS$9:$AU$81,3,FALSE)))</f>
        <v>0</v>
      </c>
      <c r="AD20" s="1069">
        <f>SUM(R20,T20,V20,X20,Z20,AB20)</f>
        <v>1</v>
      </c>
      <c r="AE20" s="679"/>
      <c r="AF20" s="688"/>
      <c r="AG20" s="704"/>
      <c r="AH20" s="681"/>
      <c r="AI20" s="498">
        <v>20.206035400000001</v>
      </c>
      <c r="AJ20" s="499" t="s">
        <v>2680</v>
      </c>
      <c r="AK20" s="500">
        <v>14.581873807999999</v>
      </c>
      <c r="AL20" s="501" t="s">
        <v>2680</v>
      </c>
      <c r="AM20" s="537"/>
      <c r="AN20" s="537"/>
      <c r="AO20" s="537"/>
      <c r="AP20" s="537"/>
      <c r="AS20" s="1024" t="s">
        <v>2767</v>
      </c>
      <c r="AT20" s="1024">
        <v>0.37</v>
      </c>
      <c r="AU20" s="1075">
        <v>8.4000000000000005E-2</v>
      </c>
    </row>
    <row r="21" spans="1:47" ht="22.5" customHeight="1" thickBot="1">
      <c r="A21" s="291"/>
      <c r="B21" s="1776"/>
      <c r="C21" s="1777"/>
      <c r="D21" s="1778"/>
      <c r="E21" s="1789"/>
      <c r="F21" s="936" t="str">
        <f>CONCATENATE('T I fibre sources'!H20)</f>
        <v>Wood residues</v>
      </c>
      <c r="G21" s="917" t="s">
        <v>1109</v>
      </c>
      <c r="H21" s="504">
        <f t="shared" si="0"/>
        <v>0.41657499999999997</v>
      </c>
      <c r="I21" s="496" t="s">
        <v>2678</v>
      </c>
      <c r="J21" s="495">
        <f>1/H21</f>
        <v>2.4005281161855612</v>
      </c>
      <c r="K21" s="509" t="s">
        <v>2679</v>
      </c>
      <c r="L21" s="497">
        <f t="shared" si="4"/>
        <v>20.206035400000001</v>
      </c>
      <c r="M21" s="496" t="s">
        <v>2680</v>
      </c>
      <c r="N21" s="679"/>
      <c r="O21" s="702"/>
      <c r="P21" s="679"/>
      <c r="Q21" s="1079">
        <f t="shared" si="5"/>
        <v>0.41657499999999997</v>
      </c>
      <c r="R21" s="1063">
        <v>1</v>
      </c>
      <c r="S21" s="1083">
        <f>VLOOKUP(R$12,$AS$9:$AU$81,2,FALSE)/(1/(1-VLOOKUP(R$12,$AS$9:$AU$81,3,FALSE)))</f>
        <v>0.41657499999999997</v>
      </c>
      <c r="T21" s="1063">
        <v>0</v>
      </c>
      <c r="U21" s="1083">
        <f>VLOOKUP(T$12,$AS$9:$AU$81,2,FALSE)/(1/(1-VLOOKUP(T$12,$AS$9:$AU$81,3,FALSE)))</f>
        <v>0</v>
      </c>
      <c r="V21" s="1063">
        <v>0</v>
      </c>
      <c r="W21" s="1083">
        <f>VLOOKUP(V$12,$AS$9:$AU$81,2,FALSE)/(1/(1-VLOOKUP(V$12,$AS$9:$AU$81,3,FALSE)))</f>
        <v>0</v>
      </c>
      <c r="X21" s="1063">
        <v>0</v>
      </c>
      <c r="Y21" s="1083">
        <f>VLOOKUP(X$12,$AS$9:$AU$81,2,FALSE)/(1/(1-VLOOKUP(X$12,$AS$9:$AU$81,3,FALSE)))</f>
        <v>0</v>
      </c>
      <c r="Z21" s="1063">
        <v>0</v>
      </c>
      <c r="AA21" s="1083">
        <f>VLOOKUP(Z$12,$AS$9:$AU$81,2,FALSE)/(1/(1-VLOOKUP(Z$12,$AS$9:$AU$81,3,FALSE)))</f>
        <v>0</v>
      </c>
      <c r="AB21" s="1063">
        <v>0</v>
      </c>
      <c r="AC21" s="1083">
        <f>VLOOKUP(AB$12,$AS$9:$AU$81,2,FALSE)/(1/(1-VLOOKUP(AB$12,$AS$9:$AU$81,3,FALSE)))</f>
        <v>0</v>
      </c>
      <c r="AD21" s="1070">
        <f>SUM(R21,T21,V21,X21,Z21,AB21)</f>
        <v>1</v>
      </c>
      <c r="AE21" s="679"/>
      <c r="AF21" s="688"/>
      <c r="AG21" s="704"/>
      <c r="AH21" s="681"/>
      <c r="AI21" s="897">
        <v>20.206035400000001</v>
      </c>
      <c r="AJ21" s="889" t="s">
        <v>2680</v>
      </c>
      <c r="AK21" s="875">
        <v>14.581873807999999</v>
      </c>
      <c r="AL21" s="912" t="s">
        <v>2680</v>
      </c>
      <c r="AM21" s="537"/>
      <c r="AN21" s="537"/>
      <c r="AO21" s="537"/>
      <c r="AP21" s="537"/>
      <c r="AS21" s="1024" t="s">
        <v>2768</v>
      </c>
      <c r="AT21" s="1024">
        <v>0.38</v>
      </c>
      <c r="AU21" s="1075">
        <v>7.0999999999999994E-2</v>
      </c>
    </row>
    <row r="22" spans="1:47" ht="22.5" customHeight="1" thickBot="1">
      <c r="A22" s="291"/>
      <c r="B22" s="1776"/>
      <c r="C22" s="1777"/>
      <c r="D22" s="1778"/>
      <c r="E22" s="1789"/>
      <c r="F22" s="936" t="str">
        <f>CONCATENATE('T I fibre sources'!H21)</f>
        <v xml:space="preserve">Bark </v>
      </c>
      <c r="G22" s="917" t="s">
        <v>1109</v>
      </c>
      <c r="H22" s="507">
        <v>0.46899125000000003</v>
      </c>
      <c r="I22" s="496" t="s">
        <v>2678</v>
      </c>
      <c r="J22" s="495">
        <f>1/H22</f>
        <v>2.1322359425682249</v>
      </c>
      <c r="K22" s="509" t="s">
        <v>2679</v>
      </c>
      <c r="L22" s="497">
        <f t="shared" si="4"/>
        <v>19.844895649999998</v>
      </c>
      <c r="M22" s="496" t="s">
        <v>2680</v>
      </c>
      <c r="N22" s="679"/>
      <c r="O22" s="702"/>
      <c r="P22" s="679"/>
      <c r="Q22" s="705"/>
      <c r="R22" s="1018"/>
      <c r="S22" s="1018"/>
      <c r="T22" s="1018"/>
      <c r="U22" s="1018"/>
      <c r="V22" s="1018"/>
      <c r="W22" s="1018"/>
      <c r="X22" s="1018"/>
      <c r="Y22" s="1018"/>
      <c r="Z22" s="1018"/>
      <c r="AA22" s="1018"/>
      <c r="AB22" s="1018"/>
      <c r="AC22" s="1018"/>
      <c r="AD22" s="1019"/>
      <c r="AE22" s="679"/>
      <c r="AF22" s="502">
        <v>0.06</v>
      </c>
      <c r="AG22" s="503" t="s">
        <v>1380</v>
      </c>
      <c r="AH22" s="681"/>
      <c r="AI22" s="897">
        <v>19.844895649999998</v>
      </c>
      <c r="AJ22" s="889" t="s">
        <v>2680</v>
      </c>
      <c r="AK22" s="888">
        <v>8.0154762549999994</v>
      </c>
      <c r="AL22" s="903" t="s">
        <v>2680</v>
      </c>
      <c r="AM22" s="537"/>
      <c r="AN22" s="537"/>
      <c r="AO22" s="537"/>
      <c r="AP22" s="537"/>
      <c r="AS22" s="1024" t="s">
        <v>2769</v>
      </c>
      <c r="AT22" s="1024">
        <v>0.51</v>
      </c>
      <c r="AU22" s="1075">
        <v>0.121</v>
      </c>
    </row>
    <row r="23" spans="1:47" ht="22.5" customHeight="1" thickBot="1">
      <c r="A23" s="291"/>
      <c r="B23" s="1776"/>
      <c r="C23" s="1777"/>
      <c r="D23" s="1778"/>
      <c r="E23" s="1790"/>
      <c r="F23" s="936" t="str">
        <f>CONCATENATE('T III pwbf origins'!C26)</f>
        <v>Unspecified solid co-products</v>
      </c>
      <c r="G23" s="917" t="s">
        <v>1109</v>
      </c>
      <c r="H23" s="490">
        <f>Q23</f>
        <v>0.41657499999999997</v>
      </c>
      <c r="I23" s="489" t="s">
        <v>2678</v>
      </c>
      <c r="J23" s="490">
        <f>1/Q23</f>
        <v>2.4005281161855612</v>
      </c>
      <c r="K23" s="489" t="s">
        <v>2679</v>
      </c>
      <c r="L23" s="491">
        <f t="shared" si="4"/>
        <v>20.206035400000001</v>
      </c>
      <c r="M23" s="489" t="s">
        <v>2680</v>
      </c>
      <c r="N23" s="679"/>
      <c r="O23" s="702"/>
      <c r="P23" s="679"/>
      <c r="Q23" s="1078">
        <f t="shared" ref="Q23:Q24" si="6">((S23*R23+U23*T23+W23*V23+Y23*X23+AA23*Z23+AC23*AB23)/(R23+T23+V23+X23+Z23+AB23))</f>
        <v>0.41657499999999997</v>
      </c>
      <c r="R23" s="1061">
        <v>1</v>
      </c>
      <c r="S23" s="1081">
        <f>VLOOKUP(R$12,$AS$9:$AU$81,2,FALSE)/(1/(1-VLOOKUP(R$12,$AS$9:$AU$81,3,FALSE)))</f>
        <v>0.41657499999999997</v>
      </c>
      <c r="T23" s="1061">
        <v>0</v>
      </c>
      <c r="U23" s="1081">
        <f>VLOOKUP(T$12,$AS$9:$AU$81,2,FALSE)/(1/(1-VLOOKUP(T$12,$AS$9:$AU$81,3,FALSE)))</f>
        <v>0</v>
      </c>
      <c r="V23" s="1061">
        <v>0</v>
      </c>
      <c r="W23" s="1081">
        <f>VLOOKUP(V$12,$AS$9:$AU$81,2,FALSE)/(1/(1-VLOOKUP(V$12,$AS$9:$AU$81,3,FALSE)))</f>
        <v>0</v>
      </c>
      <c r="X23" s="1061">
        <v>0</v>
      </c>
      <c r="Y23" s="1081">
        <f>VLOOKUP(X$12,$AS$9:$AU$81,2,FALSE)/(1/(1-VLOOKUP(X$12,$AS$9:$AU$81,3,FALSE)))</f>
        <v>0</v>
      </c>
      <c r="Z23" s="1061">
        <v>0</v>
      </c>
      <c r="AA23" s="1081">
        <f>VLOOKUP(Z$12,$AS$9:$AU$81,2,FALSE)/(1/(1-VLOOKUP(Z$12,$AS$9:$AU$81,3,FALSE)))</f>
        <v>0</v>
      </c>
      <c r="AB23" s="1061">
        <v>0</v>
      </c>
      <c r="AC23" s="1081">
        <f>VLOOKUP(AB$12,$AS$9:$AU$81,2,FALSE)/(1/(1-VLOOKUP(AB$12,$AS$9:$AU$81,3,FALSE)))</f>
        <v>0</v>
      </c>
      <c r="AD23" s="1071">
        <f>SUM(R23,T23,V23,X23,Z23,AB23)</f>
        <v>1</v>
      </c>
      <c r="AE23" s="679"/>
      <c r="AF23" s="688"/>
      <c r="AG23" s="704"/>
      <c r="AH23" s="681"/>
      <c r="AI23" s="897">
        <v>20.206035400000001</v>
      </c>
      <c r="AJ23" s="889" t="s">
        <v>2680</v>
      </c>
      <c r="AK23" s="875">
        <v>14.581873807999999</v>
      </c>
      <c r="AL23" s="912" t="s">
        <v>2680</v>
      </c>
      <c r="AM23" s="537"/>
      <c r="AN23" s="537"/>
      <c r="AO23" s="537"/>
      <c r="AP23" s="537"/>
      <c r="AS23" s="1024" t="s">
        <v>2770</v>
      </c>
      <c r="AT23" s="1024">
        <v>0.4</v>
      </c>
      <c r="AU23" s="1075">
        <v>0.09</v>
      </c>
    </row>
    <row r="24" spans="1:47" ht="22.5" customHeight="1" thickBot="1">
      <c r="A24" s="291"/>
      <c r="B24" s="1776"/>
      <c r="C24" s="1777"/>
      <c r="D24" s="1778"/>
      <c r="E24" s="1791" t="str">
        <f>CONCATENATE('T I fibre sources'!G22)</f>
        <v>Liquid
co-products
(C &amp; NC)</v>
      </c>
      <c r="F24" s="936" t="str">
        <f>CONCATENATE('T I fibre sources'!H22)</f>
        <v>Black liquor (without crude tall oil)</v>
      </c>
      <c r="G24" s="917" t="s">
        <v>1262</v>
      </c>
      <c r="H24" s="504">
        <f>1-O24</f>
        <v>0.8</v>
      </c>
      <c r="I24" s="489" t="s">
        <v>1162</v>
      </c>
      <c r="J24" s="495">
        <f>AF24/Q24</f>
        <v>1.5603432755206146</v>
      </c>
      <c r="K24" s="496" t="s">
        <v>2679</v>
      </c>
      <c r="L24" s="497">
        <f t="shared" si="4"/>
        <v>13.89</v>
      </c>
      <c r="M24" s="496" t="s">
        <v>2680</v>
      </c>
      <c r="N24" s="679"/>
      <c r="O24" s="505">
        <v>0.2</v>
      </c>
      <c r="P24" s="679"/>
      <c r="Q24" s="1079">
        <f t="shared" si="6"/>
        <v>0.41657499999999997</v>
      </c>
      <c r="R24" s="1063">
        <v>1</v>
      </c>
      <c r="S24" s="1083">
        <f>VLOOKUP(R$12,$AS$9:$AU$81,2,FALSE)/(1/(1-VLOOKUP(R$12,$AS$9:$AU$81,3,FALSE)))</f>
        <v>0.41657499999999997</v>
      </c>
      <c r="T24" s="1063">
        <v>0</v>
      </c>
      <c r="U24" s="1083">
        <f>VLOOKUP(T$12,$AS$9:$AU$81,2,FALSE)/(1/(1-VLOOKUP(T$12,$AS$9:$AU$81,3,FALSE)))</f>
        <v>0</v>
      </c>
      <c r="V24" s="1063">
        <v>0</v>
      </c>
      <c r="W24" s="1083">
        <f>VLOOKUP(V$12,$AS$9:$AU$81,2,FALSE)/(1/(1-VLOOKUP(V$12,$AS$9:$AU$81,3,FALSE)))</f>
        <v>0</v>
      </c>
      <c r="X24" s="1063">
        <v>0</v>
      </c>
      <c r="Y24" s="1083">
        <f>VLOOKUP(X$12,$AS$9:$AU$81,2,FALSE)/(1/(1-VLOOKUP(X$12,$AS$9:$AU$81,3,FALSE)))</f>
        <v>0</v>
      </c>
      <c r="Z24" s="1063">
        <v>0</v>
      </c>
      <c r="AA24" s="1083">
        <f>VLOOKUP(Z$12,$AS$9:$AU$81,2,FALSE)/(1/(1-VLOOKUP(Z$12,$AS$9:$AU$81,3,FALSE)))</f>
        <v>0</v>
      </c>
      <c r="AB24" s="1063">
        <v>0</v>
      </c>
      <c r="AC24" s="1083">
        <f>VLOOKUP(AB$12,$AS$9:$AU$81,2,FALSE)/(1/(1-VLOOKUP(AB$12,$AS$9:$AU$81,3,FALSE)))</f>
        <v>0</v>
      </c>
      <c r="AD24" s="1070">
        <f>SUM(R24,T24,V24,X24,Z24,AB24)</f>
        <v>1</v>
      </c>
      <c r="AE24" s="713"/>
      <c r="AF24" s="526">
        <v>0.65</v>
      </c>
      <c r="AG24" s="506" t="s">
        <v>1382</v>
      </c>
      <c r="AH24" s="681"/>
      <c r="AI24" s="897">
        <v>13.89</v>
      </c>
      <c r="AJ24" s="889" t="s">
        <v>2680</v>
      </c>
      <c r="AK24" s="875">
        <v>12.46</v>
      </c>
      <c r="AL24" s="501" t="s">
        <v>2680</v>
      </c>
      <c r="AM24" s="537"/>
      <c r="AN24" s="537"/>
      <c r="AO24" s="537"/>
      <c r="AP24" s="537"/>
      <c r="AS24" s="1024" t="s">
        <v>2771</v>
      </c>
      <c r="AT24" s="1024">
        <v>0.37</v>
      </c>
      <c r="AU24" s="1075">
        <v>7.0000000000000007E-2</v>
      </c>
    </row>
    <row r="25" spans="1:47" ht="22.5" customHeight="1" thickBot="1">
      <c r="A25" s="291"/>
      <c r="B25" s="1776"/>
      <c r="C25" s="1777"/>
      <c r="D25" s="1778"/>
      <c r="E25" s="1792"/>
      <c r="F25" s="936" t="str">
        <f>CONCATENATE('T I fibre sources'!H23)</f>
        <v>Crude tall oil</v>
      </c>
      <c r="G25" s="917" t="s">
        <v>1262</v>
      </c>
      <c r="H25" s="507">
        <v>1</v>
      </c>
      <c r="I25" s="489" t="s">
        <v>2346</v>
      </c>
      <c r="J25" s="508">
        <v>4.38</v>
      </c>
      <c r="K25" s="509" t="s">
        <v>2681</v>
      </c>
      <c r="L25" s="497">
        <f t="shared" si="4"/>
        <v>36.9</v>
      </c>
      <c r="M25" s="496" t="s">
        <v>2682</v>
      </c>
      <c r="N25" s="679"/>
      <c r="O25" s="702"/>
      <c r="P25" s="679"/>
      <c r="Q25" s="688"/>
      <c r="R25" s="679"/>
      <c r="S25" s="679"/>
      <c r="T25" s="679"/>
      <c r="U25" s="679"/>
      <c r="V25" s="679"/>
      <c r="W25" s="679"/>
      <c r="X25" s="679"/>
      <c r="Y25" s="679"/>
      <c r="Z25" s="679"/>
      <c r="AA25" s="679"/>
      <c r="AB25" s="679"/>
      <c r="AC25" s="679"/>
      <c r="AD25" s="704"/>
      <c r="AE25" s="679"/>
      <c r="AF25" s="708"/>
      <c r="AG25" s="709"/>
      <c r="AH25" s="681"/>
      <c r="AI25" s="510">
        <v>36.9</v>
      </c>
      <c r="AJ25" s="511" t="s">
        <v>2680</v>
      </c>
      <c r="AK25" s="512" t="s">
        <v>1235</v>
      </c>
      <c r="AL25" s="513" t="s">
        <v>2680</v>
      </c>
      <c r="AM25" s="537"/>
      <c r="AN25" s="537"/>
      <c r="AO25" s="537"/>
      <c r="AP25" s="537"/>
      <c r="AS25" s="1024" t="s">
        <v>2674</v>
      </c>
      <c r="AT25" s="1024">
        <v>0.43</v>
      </c>
      <c r="AU25" s="1075">
        <v>0.11699999999999999</v>
      </c>
    </row>
    <row r="26" spans="1:47" ht="22.5" customHeight="1" thickBot="1">
      <c r="A26" s="291"/>
      <c r="B26" s="1779"/>
      <c r="C26" s="1780"/>
      <c r="D26" s="1781"/>
      <c r="E26" s="1793"/>
      <c r="F26" s="936" t="str">
        <f>CONCATENATE('T III pwbf origins'!C29)</f>
        <v>Unspecified liquid co-products</v>
      </c>
      <c r="G26" s="917" t="s">
        <v>1262</v>
      </c>
      <c r="H26" s="1014"/>
      <c r="I26" s="1015"/>
      <c r="J26" s="490">
        <f>AF26/Q26</f>
        <v>1.5603432755206146</v>
      </c>
      <c r="K26" s="489" t="s">
        <v>2679</v>
      </c>
      <c r="L26" s="491">
        <f t="shared" si="4"/>
        <v>13.89</v>
      </c>
      <c r="M26" s="489" t="s">
        <v>2682</v>
      </c>
      <c r="N26" s="679"/>
      <c r="O26" s="505">
        <v>0.2</v>
      </c>
      <c r="P26" s="679"/>
      <c r="Q26" s="1077">
        <f>((S26*R26+U26*T26+W26*V26+Y26*X26+AA26*Z26+AC26*AB26)/(R26+T26+V26+X26+Z26+AB26))</f>
        <v>0.41657499999999997</v>
      </c>
      <c r="R26" s="1065">
        <v>1</v>
      </c>
      <c r="S26" s="1085">
        <f>VLOOKUP(R$12,$AS$9:$AU$81,2,FALSE)/(1/(1-VLOOKUP(R$12,$AS$9:$AU$81,3,FALSE)))</f>
        <v>0.41657499999999997</v>
      </c>
      <c r="T26" s="1065">
        <v>0</v>
      </c>
      <c r="U26" s="1085">
        <f>VLOOKUP(T$12,$AS$9:$AU$81,2,FALSE)/(1/(1-VLOOKUP(T$12,$AS$9:$AU$81,3,FALSE)))</f>
        <v>0</v>
      </c>
      <c r="V26" s="1065">
        <v>0</v>
      </c>
      <c r="W26" s="1085">
        <f>VLOOKUP(V$12,$AS$9:$AU$81,2,FALSE)/(1/(1-VLOOKUP(V$12,$AS$9:$AU$81,3,FALSE)))</f>
        <v>0</v>
      </c>
      <c r="X26" s="1065">
        <v>0</v>
      </c>
      <c r="Y26" s="1085">
        <f>VLOOKUP(X$12,$AS$9:$AU$81,2,FALSE)/(1/(1-VLOOKUP(X$12,$AS$9:$AU$81,3,FALSE)))</f>
        <v>0</v>
      </c>
      <c r="Z26" s="1065">
        <v>0</v>
      </c>
      <c r="AA26" s="1085">
        <f>VLOOKUP(Z$12,$AS$9:$AU$81,2,FALSE)/(1/(1-VLOOKUP(Z$12,$AS$9:$AU$81,3,FALSE)))</f>
        <v>0</v>
      </c>
      <c r="AB26" s="1065">
        <v>0</v>
      </c>
      <c r="AC26" s="1085">
        <f>VLOOKUP(AB$12,$AS$9:$AU$81,2,FALSE)/(1/(1-VLOOKUP(AB$12,$AS$9:$AU$81,3,FALSE)))</f>
        <v>0</v>
      </c>
      <c r="AD26" s="1072">
        <f>SUM(R26,T26,V26,X26,Z26,AB26)</f>
        <v>1</v>
      </c>
      <c r="AE26" s="679"/>
      <c r="AF26" s="526">
        <v>0.65</v>
      </c>
      <c r="AG26" s="506" t="s">
        <v>1382</v>
      </c>
      <c r="AH26" s="681"/>
      <c r="AI26" s="498">
        <v>13.89</v>
      </c>
      <c r="AJ26" s="499" t="s">
        <v>2680</v>
      </c>
      <c r="AK26" s="500">
        <v>12.46</v>
      </c>
      <c r="AL26" s="501" t="s">
        <v>2680</v>
      </c>
      <c r="AM26" s="537"/>
      <c r="AN26" s="537"/>
      <c r="AO26" s="537"/>
      <c r="AP26" s="537"/>
      <c r="AS26" s="1024" t="s">
        <v>2772</v>
      </c>
      <c r="AT26" s="1024">
        <v>0.41</v>
      </c>
      <c r="AU26" s="1075">
        <v>0.122</v>
      </c>
    </row>
    <row r="27" spans="1:47" ht="4.5" customHeight="1" thickBot="1">
      <c r="A27" s="291"/>
      <c r="B27" s="714"/>
      <c r="C27" s="661"/>
      <c r="D27" s="662"/>
      <c r="E27" s="662"/>
      <c r="F27" s="663"/>
      <c r="G27" s="696"/>
      <c r="H27" s="890"/>
      <c r="I27" s="868"/>
      <c r="J27" s="871"/>
      <c r="K27" s="868"/>
      <c r="L27" s="881"/>
      <c r="M27" s="868"/>
      <c r="N27" s="679"/>
      <c r="O27" s="702"/>
      <c r="P27" s="679"/>
      <c r="Q27" s="688"/>
      <c r="R27" s="679"/>
      <c r="S27" s="679"/>
      <c r="T27" s="679"/>
      <c r="U27" s="679"/>
      <c r="V27" s="679"/>
      <c r="W27" s="679"/>
      <c r="X27" s="679"/>
      <c r="Y27" s="679"/>
      <c r="Z27" s="679"/>
      <c r="AA27" s="679"/>
      <c r="AB27" s="679"/>
      <c r="AC27" s="679"/>
      <c r="AD27" s="704"/>
      <c r="AE27" s="679"/>
      <c r="AF27" s="688"/>
      <c r="AG27" s="704"/>
      <c r="AH27" s="681"/>
      <c r="AI27" s="477"/>
      <c r="AJ27" s="514"/>
      <c r="AK27" s="499"/>
      <c r="AL27" s="494"/>
      <c r="AM27" s="679"/>
      <c r="AN27" s="679"/>
      <c r="AO27" s="537"/>
      <c r="AP27" s="537"/>
      <c r="AS27" s="1024" t="s">
        <v>2773</v>
      </c>
      <c r="AT27" s="1024">
        <v>0.44</v>
      </c>
      <c r="AU27" s="1075">
        <v>0.127</v>
      </c>
    </row>
    <row r="28" spans="1:47" ht="22.5" customHeight="1" thickBot="1">
      <c r="A28" s="291"/>
      <c r="B28" s="1769" t="str">
        <f>CONCATENATE('T II processed wood based fuels'!B11)</f>
        <v>Processed wood-based fuel production</v>
      </c>
      <c r="C28" s="1774"/>
      <c r="D28" s="1775"/>
      <c r="E28" s="1766" t="str">
        <f>'T II processed wood based fuels'!E11</f>
        <v>Processed solid biofuels from wood</v>
      </c>
      <c r="F28" s="937" t="str">
        <f>CONCATENATE('T II processed wood based fuels'!F11)</f>
        <v>Wood Charcoal</v>
      </c>
      <c r="G28" s="917" t="s">
        <v>1262</v>
      </c>
      <c r="H28" s="515">
        <f>1-O28</f>
        <v>0.94</v>
      </c>
      <c r="I28" s="496" t="s">
        <v>1162</v>
      </c>
      <c r="J28" s="1034">
        <f>AF28</f>
        <v>6</v>
      </c>
      <c r="K28" s="509" t="s">
        <v>2828</v>
      </c>
      <c r="L28" s="497">
        <f t="shared" ref="L28:L34" si="7">AI28</f>
        <v>30</v>
      </c>
      <c r="M28" s="516" t="s">
        <v>2680</v>
      </c>
      <c r="N28" s="679"/>
      <c r="O28" s="517">
        <v>0.06</v>
      </c>
      <c r="P28" s="679"/>
      <c r="Q28" s="705"/>
      <c r="R28" s="706"/>
      <c r="S28" s="706"/>
      <c r="T28" s="706"/>
      <c r="U28" s="706"/>
      <c r="V28" s="706"/>
      <c r="W28" s="706"/>
      <c r="X28" s="706"/>
      <c r="Y28" s="706"/>
      <c r="Z28" s="706"/>
      <c r="AA28" s="706"/>
      <c r="AB28" s="706"/>
      <c r="AC28" s="706"/>
      <c r="AD28" s="707"/>
      <c r="AE28" s="679"/>
      <c r="AF28" s="526">
        <v>6</v>
      </c>
      <c r="AG28" s="506" t="s">
        <v>2709</v>
      </c>
      <c r="AH28" s="681"/>
      <c r="AI28" s="498">
        <v>30</v>
      </c>
      <c r="AJ28" s="518" t="s">
        <v>2680</v>
      </c>
      <c r="AK28" s="500" t="s">
        <v>1235</v>
      </c>
      <c r="AL28" s="501" t="s">
        <v>2680</v>
      </c>
      <c r="AM28" s="679"/>
      <c r="AN28" s="537"/>
      <c r="AO28" s="537"/>
      <c r="AP28" s="537"/>
      <c r="AS28" s="1024" t="s">
        <v>2774</v>
      </c>
      <c r="AT28" s="1024">
        <v>0.34</v>
      </c>
      <c r="AU28" s="1075">
        <v>7.0999999999999994E-2</v>
      </c>
    </row>
    <row r="29" spans="1:47" ht="22.5" customHeight="1" thickBot="1">
      <c r="A29" s="291"/>
      <c r="B29" s="1776"/>
      <c r="C29" s="1777"/>
      <c r="D29" s="1778"/>
      <c r="E29" s="1767"/>
      <c r="F29" s="937" t="str">
        <f>CONCATENATE('T II processed wood based fuels'!F12)</f>
        <v>Wood Pellets</v>
      </c>
      <c r="G29" s="917" t="s">
        <v>1262</v>
      </c>
      <c r="H29" s="515">
        <f t="shared" ref="H29:H31" si="8">1-O29</f>
        <v>0.92</v>
      </c>
      <c r="I29" s="496" t="s">
        <v>1162</v>
      </c>
      <c r="J29" s="1034">
        <f>AF29</f>
        <v>2.3460000000000001</v>
      </c>
      <c r="K29" s="509" t="s">
        <v>2828</v>
      </c>
      <c r="L29" s="497">
        <f t="shared" si="7"/>
        <v>20.3669431</v>
      </c>
      <c r="M29" s="516" t="s">
        <v>2680</v>
      </c>
      <c r="N29" s="679"/>
      <c r="O29" s="517">
        <v>0.08</v>
      </c>
      <c r="P29" s="679"/>
      <c r="Q29" s="705"/>
      <c r="R29" s="706"/>
      <c r="S29" s="706"/>
      <c r="T29" s="706"/>
      <c r="U29" s="706"/>
      <c r="V29" s="706"/>
      <c r="W29" s="706"/>
      <c r="X29" s="706"/>
      <c r="Y29" s="706"/>
      <c r="Z29" s="706"/>
      <c r="AA29" s="706"/>
      <c r="AB29" s="706"/>
      <c r="AC29" s="706"/>
      <c r="AD29" s="707"/>
      <c r="AE29" s="679"/>
      <c r="AF29" s="526">
        <v>2.3460000000000001</v>
      </c>
      <c r="AG29" s="506" t="s">
        <v>2709</v>
      </c>
      <c r="AH29" s="681"/>
      <c r="AI29" s="485">
        <v>20.3669431</v>
      </c>
      <c r="AJ29" s="519" t="s">
        <v>2680</v>
      </c>
      <c r="AK29" s="487">
        <v>17.3</v>
      </c>
      <c r="AL29" s="501" t="s">
        <v>2680</v>
      </c>
      <c r="AM29" s="679"/>
      <c r="AN29" s="537"/>
      <c r="AO29" s="537"/>
      <c r="AP29" s="537"/>
      <c r="AS29" s="1024" t="s">
        <v>2775</v>
      </c>
      <c r="AT29" s="1024">
        <v>0.64</v>
      </c>
      <c r="AU29" s="1075">
        <v>0.154</v>
      </c>
    </row>
    <row r="30" spans="1:47" ht="22.5" customHeight="1" thickBot="1">
      <c r="A30" s="291"/>
      <c r="B30" s="1776"/>
      <c r="C30" s="1777"/>
      <c r="D30" s="1778"/>
      <c r="E30" s="1767"/>
      <c r="F30" s="937" t="str">
        <f>CONCATENATE('T II processed wood based fuels'!F13)</f>
        <v>...of which: torrified</v>
      </c>
      <c r="G30" s="917" t="s">
        <v>1262</v>
      </c>
      <c r="H30" s="515">
        <f t="shared" si="8"/>
        <v>0.97</v>
      </c>
      <c r="I30" s="509" t="s">
        <v>1162</v>
      </c>
      <c r="J30" s="1034">
        <f>AF30</f>
        <v>2.6968174190871816</v>
      </c>
      <c r="K30" s="509" t="s">
        <v>2828</v>
      </c>
      <c r="L30" s="497">
        <f t="shared" si="7"/>
        <v>22.7</v>
      </c>
      <c r="M30" s="516" t="s">
        <v>2680</v>
      </c>
      <c r="N30" s="679"/>
      <c r="O30" s="517">
        <v>0.03</v>
      </c>
      <c r="P30" s="679"/>
      <c r="Q30" s="1077">
        <f>((S30*R30+U30*T30+W30*V30+Y30*X30+AA30*Z30+AC30*AB30)/(R30+T30+V30+X30+Z30+AB30))</f>
        <v>0.41657499999999997</v>
      </c>
      <c r="R30" s="1065">
        <v>1</v>
      </c>
      <c r="S30" s="1085">
        <f>VLOOKUP(R$12,$AS$9:$AU$81,2,FALSE)/(1/(1-VLOOKUP(R$12,$AS$9:$AU$81,3,FALSE)))</f>
        <v>0.41657499999999997</v>
      </c>
      <c r="T30" s="1065">
        <v>0</v>
      </c>
      <c r="U30" s="1085">
        <f>VLOOKUP(T$12,$AS$9:$AU$81,2,FALSE)/(1/(1-VLOOKUP(T$12,$AS$9:$AU$81,3,FALSE)))</f>
        <v>0</v>
      </c>
      <c r="V30" s="1065">
        <v>0</v>
      </c>
      <c r="W30" s="1085">
        <f>VLOOKUP(V$12,$AS$9:$AU$81,2,FALSE)/(1/(1-VLOOKUP(V$12,$AS$9:$AU$81,3,FALSE)))</f>
        <v>0</v>
      </c>
      <c r="X30" s="1065">
        <v>0</v>
      </c>
      <c r="Y30" s="1085">
        <f>VLOOKUP(X$12,$AS$9:$AU$81,2,FALSE)/(1/(1-VLOOKUP(X$12,$AS$9:$AU$81,3,FALSE)))</f>
        <v>0</v>
      </c>
      <c r="Z30" s="1065">
        <v>0</v>
      </c>
      <c r="AA30" s="1085">
        <f>VLOOKUP(Z$12,$AS$9:$AU$81,2,FALSE)/(1/(1-VLOOKUP(Z$12,$AS$9:$AU$81,3,FALSE)))</f>
        <v>0</v>
      </c>
      <c r="AB30" s="1065">
        <v>0</v>
      </c>
      <c r="AC30" s="1085">
        <f>VLOOKUP(AB$12,$AS$9:$AU$81,2,FALSE)/(1/(1-VLOOKUP(AB$12,$AS$9:$AU$81,3,FALSE)))</f>
        <v>0</v>
      </c>
      <c r="AD30" s="1072">
        <f>SUM(R30,T30,V30,X30,Z30,AB30)</f>
        <v>1</v>
      </c>
      <c r="AE30" s="679"/>
      <c r="AF30" s="526">
        <f>AI30/(AI14*Q30)</f>
        <v>2.6968174190871816</v>
      </c>
      <c r="AG30" s="506" t="s">
        <v>2709</v>
      </c>
      <c r="AH30" s="681"/>
      <c r="AI30" s="1156">
        <v>22.7</v>
      </c>
      <c r="AJ30" s="1157" t="s">
        <v>2680</v>
      </c>
      <c r="AK30" s="1158">
        <v>20.399999999999999</v>
      </c>
      <c r="AL30" s="1159" t="s">
        <v>2680</v>
      </c>
      <c r="AM30" s="679"/>
      <c r="AN30" s="537"/>
      <c r="AO30" s="537"/>
      <c r="AP30" s="537"/>
      <c r="AS30" s="1024" t="s">
        <v>2776</v>
      </c>
      <c r="AT30" s="1024">
        <v>0.68</v>
      </c>
      <c r="AU30" s="1075">
        <v>0.16200000000000001</v>
      </c>
    </row>
    <row r="31" spans="1:47" ht="22.5" customHeight="1" thickBot="1">
      <c r="A31" s="291"/>
      <c r="B31" s="1776"/>
      <c r="C31" s="1777"/>
      <c r="D31" s="1778"/>
      <c r="E31" s="1768"/>
      <c r="F31" s="937" t="str">
        <f>CONCATENATE('T II processed wood based fuels'!F14)</f>
        <v>Wood Briquettes</v>
      </c>
      <c r="G31" s="917" t="s">
        <v>1262</v>
      </c>
      <c r="H31" s="504">
        <f t="shared" si="8"/>
        <v>0.92</v>
      </c>
      <c r="I31" s="489" t="s">
        <v>1162</v>
      </c>
      <c r="J31" s="1034">
        <f>AF31</f>
        <v>2.29</v>
      </c>
      <c r="K31" s="520" t="s">
        <v>2828</v>
      </c>
      <c r="L31" s="491">
        <f t="shared" si="7"/>
        <v>20.3669431</v>
      </c>
      <c r="M31" s="521" t="s">
        <v>2680</v>
      </c>
      <c r="N31" s="679"/>
      <c r="O31" s="517">
        <v>0.08</v>
      </c>
      <c r="P31" s="679"/>
      <c r="Q31" s="705"/>
      <c r="R31" s="706"/>
      <c r="S31" s="706"/>
      <c r="T31" s="706"/>
      <c r="U31" s="706"/>
      <c r="V31" s="706"/>
      <c r="W31" s="706"/>
      <c r="X31" s="706"/>
      <c r="Y31" s="706"/>
      <c r="Z31" s="706"/>
      <c r="AA31" s="706"/>
      <c r="AB31" s="706"/>
      <c r="AC31" s="706"/>
      <c r="AD31" s="707"/>
      <c r="AE31" s="679"/>
      <c r="AF31" s="526">
        <v>2.29</v>
      </c>
      <c r="AG31" s="506" t="s">
        <v>2709</v>
      </c>
      <c r="AH31" s="681"/>
      <c r="AI31" s="498">
        <v>20.3669431</v>
      </c>
      <c r="AJ31" s="519" t="s">
        <v>2680</v>
      </c>
      <c r="AK31" s="487">
        <v>17.3</v>
      </c>
      <c r="AL31" s="501" t="s">
        <v>2680</v>
      </c>
      <c r="AM31" s="679"/>
      <c r="AN31" s="537"/>
      <c r="AO31" s="537"/>
      <c r="AP31" s="537"/>
      <c r="AS31" s="1024" t="s">
        <v>2777</v>
      </c>
      <c r="AT31" s="1024">
        <v>0.51500000000000001</v>
      </c>
      <c r="AU31" s="1075">
        <v>0.13</v>
      </c>
    </row>
    <row r="32" spans="1:47" ht="22.5" customHeight="1" thickBot="1">
      <c r="A32" s="291"/>
      <c r="B32" s="1776"/>
      <c r="C32" s="1777"/>
      <c r="D32" s="1778"/>
      <c r="E32" s="1791" t="str">
        <f>CONCATENATE('T II processed wood based fuels'!E15)</f>
        <v>Processed liquid biofuels from wood</v>
      </c>
      <c r="F32" s="936" t="str">
        <f>CONCATENATE('T II processed wood based fuels'!F15)</f>
        <v>Pyrolysis Oils</v>
      </c>
      <c r="G32" s="522" t="s">
        <v>2702</v>
      </c>
      <c r="H32" s="523">
        <f>0.88*1000</f>
        <v>880</v>
      </c>
      <c r="I32" s="509" t="s">
        <v>2701</v>
      </c>
      <c r="J32" s="495">
        <f>1/H32*1000*AF32</f>
        <v>8.3863636363636349</v>
      </c>
      <c r="K32" s="509" t="s">
        <v>2681</v>
      </c>
      <c r="L32" s="497">
        <f t="shared" si="7"/>
        <v>36.9</v>
      </c>
      <c r="M32" s="516" t="s">
        <v>2682</v>
      </c>
      <c r="N32" s="679"/>
      <c r="O32" s="703"/>
      <c r="P32" s="706"/>
      <c r="Q32" s="705"/>
      <c r="R32" s="706"/>
      <c r="S32" s="706"/>
      <c r="T32" s="706"/>
      <c r="U32" s="706"/>
      <c r="V32" s="706"/>
      <c r="W32" s="706"/>
      <c r="X32" s="706"/>
      <c r="Y32" s="706"/>
      <c r="Z32" s="706"/>
      <c r="AA32" s="706"/>
      <c r="AB32" s="706"/>
      <c r="AC32" s="706"/>
      <c r="AD32" s="707"/>
      <c r="AE32" s="679"/>
      <c r="AF32" s="524">
        <v>7.38</v>
      </c>
      <c r="AG32" s="525" t="s">
        <v>2711</v>
      </c>
      <c r="AH32" s="681"/>
      <c r="AI32" s="498">
        <v>36.9</v>
      </c>
      <c r="AJ32" s="518" t="s">
        <v>2680</v>
      </c>
      <c r="AK32" s="499" t="s">
        <v>1235</v>
      </c>
      <c r="AL32" s="501" t="s">
        <v>2680</v>
      </c>
      <c r="AM32" s="679"/>
      <c r="AN32" s="537"/>
      <c r="AO32" s="537"/>
      <c r="AP32" s="537"/>
      <c r="AS32" s="1024" t="s">
        <v>2778</v>
      </c>
      <c r="AT32" s="1024">
        <v>0.49</v>
      </c>
      <c r="AU32" s="1075">
        <v>0.13100000000000001</v>
      </c>
    </row>
    <row r="33" spans="1:47" ht="22.5" customHeight="1" thickBot="1">
      <c r="A33" s="291"/>
      <c r="B33" s="1776"/>
      <c r="C33" s="1777"/>
      <c r="D33" s="1778"/>
      <c r="E33" s="1792"/>
      <c r="F33" s="936" t="str">
        <f>CONCATENATE('T II processed wood based fuels'!F16)</f>
        <v>Cellulose based ethanol</v>
      </c>
      <c r="G33" s="522" t="s">
        <v>2702</v>
      </c>
      <c r="H33" s="508">
        <f>0.792393026941363*1000</f>
        <v>792.39302694136302</v>
      </c>
      <c r="I33" s="509" t="s">
        <v>2701</v>
      </c>
      <c r="J33" s="495">
        <f>1/H33*1000*AF33</f>
        <v>9.7300199999999979</v>
      </c>
      <c r="K33" s="509" t="s">
        <v>2681</v>
      </c>
      <c r="L33" s="497">
        <f t="shared" si="7"/>
        <v>23.4</v>
      </c>
      <c r="M33" s="516" t="s">
        <v>2682</v>
      </c>
      <c r="N33" s="679"/>
      <c r="O33" s="703"/>
      <c r="P33" s="706"/>
      <c r="Q33" s="705"/>
      <c r="R33" s="706"/>
      <c r="S33" s="706"/>
      <c r="T33" s="706"/>
      <c r="U33" s="706"/>
      <c r="V33" s="706"/>
      <c r="W33" s="706"/>
      <c r="X33" s="706"/>
      <c r="Y33" s="706"/>
      <c r="Z33" s="706"/>
      <c r="AA33" s="706"/>
      <c r="AB33" s="706"/>
      <c r="AC33" s="706"/>
      <c r="AD33" s="707"/>
      <c r="AE33" s="679"/>
      <c r="AF33" s="526">
        <v>7.71</v>
      </c>
      <c r="AG33" s="525" t="s">
        <v>2711</v>
      </c>
      <c r="AH33" s="681"/>
      <c r="AI33" s="897">
        <v>23.4</v>
      </c>
      <c r="AJ33" s="527" t="s">
        <v>2680</v>
      </c>
      <c r="AK33" s="487">
        <v>18.8</v>
      </c>
      <c r="AL33" s="501" t="s">
        <v>2680</v>
      </c>
      <c r="AM33" s="537"/>
      <c r="AN33" s="537"/>
      <c r="AO33" s="537"/>
      <c r="AP33" s="537"/>
      <c r="AS33" s="1024" t="s">
        <v>2779</v>
      </c>
      <c r="AT33" s="1024">
        <v>0.49</v>
      </c>
      <c r="AU33" s="1075">
        <v>0.13100000000000001</v>
      </c>
    </row>
    <row r="34" spans="1:47" ht="22.5" customHeight="1" thickBot="1">
      <c r="A34" s="291"/>
      <c r="B34" s="1779"/>
      <c r="C34" s="1780"/>
      <c r="D34" s="1781"/>
      <c r="E34" s="1793"/>
      <c r="F34" s="936" t="str">
        <f>CONCATENATE('T II processed wood based fuels'!F17)</f>
        <v xml:space="preserve">Wood based biodiesel </v>
      </c>
      <c r="G34" s="522" t="s">
        <v>2702</v>
      </c>
      <c r="H34" s="523">
        <f>0.88*1000</f>
        <v>880</v>
      </c>
      <c r="I34" s="520" t="s">
        <v>2701</v>
      </c>
      <c r="J34" s="490">
        <f>1/H34*1000*AF34</f>
        <v>3.8435721483077723</v>
      </c>
      <c r="K34" s="520" t="s">
        <v>2681</v>
      </c>
      <c r="L34" s="491">
        <f t="shared" si="7"/>
        <v>37.799999999999997</v>
      </c>
      <c r="M34" s="521" t="s">
        <v>2682</v>
      </c>
      <c r="N34" s="679"/>
      <c r="O34" s="703"/>
      <c r="P34" s="706"/>
      <c r="Q34" s="705"/>
      <c r="R34" s="706"/>
      <c r="S34" s="706"/>
      <c r="T34" s="706"/>
      <c r="U34" s="706"/>
      <c r="V34" s="706"/>
      <c r="W34" s="706"/>
      <c r="X34" s="706"/>
      <c r="Y34" s="706"/>
      <c r="Z34" s="706"/>
      <c r="AA34" s="706"/>
      <c r="AB34" s="706"/>
      <c r="AC34" s="706"/>
      <c r="AD34" s="707"/>
      <c r="AE34" s="679"/>
      <c r="AF34" s="526">
        <v>3.38234349051084</v>
      </c>
      <c r="AG34" s="525" t="s">
        <v>2711</v>
      </c>
      <c r="AH34" s="681"/>
      <c r="AI34" s="498">
        <v>37.799999999999997</v>
      </c>
      <c r="AJ34" s="518" t="s">
        <v>2680</v>
      </c>
      <c r="AK34" s="500">
        <v>18.8</v>
      </c>
      <c r="AL34" s="501" t="s">
        <v>2680</v>
      </c>
      <c r="AM34" s="537"/>
      <c r="AN34" s="537"/>
      <c r="AO34" s="537"/>
      <c r="AP34" s="537"/>
      <c r="AS34" s="1024" t="s">
        <v>2780</v>
      </c>
      <c r="AT34" s="1024">
        <v>0.49</v>
      </c>
      <c r="AU34" s="1075">
        <v>0.13100000000000001</v>
      </c>
    </row>
    <row r="35" spans="1:47" ht="4.5" customHeight="1" thickBot="1">
      <c r="A35" s="291"/>
      <c r="B35" s="715"/>
      <c r="C35" s="664"/>
      <c r="D35" s="664"/>
      <c r="E35" s="665"/>
      <c r="F35" s="665"/>
      <c r="G35" s="697"/>
      <c r="H35" s="896"/>
      <c r="I35" s="873"/>
      <c r="J35" s="902"/>
      <c r="K35" s="873"/>
      <c r="L35" s="880"/>
      <c r="M35" s="873"/>
      <c r="N35" s="679"/>
      <c r="O35" s="703"/>
      <c r="P35" s="679"/>
      <c r="Q35" s="705"/>
      <c r="R35" s="706"/>
      <c r="S35" s="706"/>
      <c r="T35" s="706"/>
      <c r="U35" s="706"/>
      <c r="V35" s="706"/>
      <c r="W35" s="706"/>
      <c r="X35" s="706"/>
      <c r="Y35" s="706"/>
      <c r="Z35" s="706"/>
      <c r="AA35" s="706"/>
      <c r="AB35" s="706"/>
      <c r="AC35" s="706"/>
      <c r="AD35" s="707"/>
      <c r="AE35" s="679"/>
      <c r="AF35" s="688"/>
      <c r="AG35" s="704"/>
      <c r="AH35" s="681"/>
      <c r="AI35" s="477"/>
      <c r="AJ35" s="499"/>
      <c r="AK35" s="499"/>
      <c r="AL35" s="494"/>
      <c r="AM35" s="537"/>
      <c r="AN35" s="537"/>
      <c r="AO35" s="537"/>
      <c r="AP35" s="537"/>
      <c r="AS35" s="1024" t="s">
        <v>2781</v>
      </c>
      <c r="AT35" s="1024">
        <v>0.67</v>
      </c>
      <c r="AU35" s="1075">
        <v>0.13200000000000001</v>
      </c>
    </row>
    <row r="36" spans="1:47" ht="22.5" customHeight="1" thickBot="1">
      <c r="A36" s="291"/>
      <c r="B36" s="1769" t="str">
        <f>CONCATENATE('T I fibre sources'!C29)</f>
        <v>Wood from unknown sources</v>
      </c>
      <c r="C36" s="1774"/>
      <c r="D36" s="1775"/>
      <c r="E36" s="1764" t="str">
        <f>CONCATENATE('T I fibre sources'!H25)</f>
        <v>Non-hazardous wood waste</v>
      </c>
      <c r="F36" s="1765"/>
      <c r="G36" s="917" t="s">
        <v>1262</v>
      </c>
      <c r="H36" s="528">
        <f>1-O36</f>
        <v>0.8</v>
      </c>
      <c r="I36" s="496" t="s">
        <v>1162</v>
      </c>
      <c r="J36" s="490">
        <f>1/(1-O36)*AF36</f>
        <v>2.0874999999999999</v>
      </c>
      <c r="K36" s="489" t="s">
        <v>2679</v>
      </c>
      <c r="L36" s="529">
        <f t="shared" ref="L36:L38" si="9">AI36</f>
        <v>20.206035400000001</v>
      </c>
      <c r="M36" s="489" t="s">
        <v>2680</v>
      </c>
      <c r="N36" s="679"/>
      <c r="O36" s="517">
        <v>0.2</v>
      </c>
      <c r="P36" s="679"/>
      <c r="Q36" s="705"/>
      <c r="R36" s="706"/>
      <c r="S36" s="706"/>
      <c r="T36" s="706"/>
      <c r="U36" s="706"/>
      <c r="V36" s="706"/>
      <c r="W36" s="706"/>
      <c r="X36" s="706"/>
      <c r="Y36" s="706"/>
      <c r="Z36" s="706"/>
      <c r="AA36" s="706"/>
      <c r="AB36" s="706"/>
      <c r="AC36" s="706"/>
      <c r="AD36" s="707"/>
      <c r="AE36" s="679"/>
      <c r="AF36" s="526">
        <v>1.67</v>
      </c>
      <c r="AG36" s="530" t="s">
        <v>1029</v>
      </c>
      <c r="AH36" s="681"/>
      <c r="AI36" s="485">
        <v>20.206035400000001</v>
      </c>
      <c r="AJ36" s="519" t="s">
        <v>2680</v>
      </c>
      <c r="AK36" s="500">
        <v>16.7</v>
      </c>
      <c r="AL36" s="501" t="s">
        <v>2680</v>
      </c>
      <c r="AM36" s="537"/>
      <c r="AN36" s="537"/>
      <c r="AO36" s="537"/>
      <c r="AP36" s="537"/>
      <c r="AS36" s="1024" t="s">
        <v>2782</v>
      </c>
      <c r="AT36" s="1024">
        <v>0.45</v>
      </c>
      <c r="AU36" s="1075">
        <v>0.12</v>
      </c>
    </row>
    <row r="37" spans="1:47" ht="22.5" customHeight="1" thickBot="1">
      <c r="A37" s="291"/>
      <c r="B37" s="1776"/>
      <c r="C37" s="1777"/>
      <c r="D37" s="1778"/>
      <c r="E37" s="1764" t="str">
        <f>CONCATENATE('T I fibre sources'!H26)</f>
        <v>Hazardous wood waste</v>
      </c>
      <c r="F37" s="1765"/>
      <c r="G37" s="917" t="s">
        <v>1262</v>
      </c>
      <c r="H37" s="528">
        <f t="shared" ref="H37" si="10">1-O37</f>
        <v>0.8</v>
      </c>
      <c r="I37" s="489" t="s">
        <v>1162</v>
      </c>
      <c r="J37" s="490">
        <f>1/(1-O37)*AF37</f>
        <v>2.0874999999999999</v>
      </c>
      <c r="K37" s="489" t="s">
        <v>2679</v>
      </c>
      <c r="L37" s="529">
        <f t="shared" si="9"/>
        <v>20.206035400000001</v>
      </c>
      <c r="M37" s="489" t="s">
        <v>2680</v>
      </c>
      <c r="N37" s="679"/>
      <c r="O37" s="517">
        <v>0.2</v>
      </c>
      <c r="P37" s="679"/>
      <c r="Q37" s="705"/>
      <c r="R37" s="706"/>
      <c r="S37" s="706"/>
      <c r="T37" s="706"/>
      <c r="U37" s="706"/>
      <c r="V37" s="706"/>
      <c r="W37" s="706"/>
      <c r="X37" s="706"/>
      <c r="Y37" s="706"/>
      <c r="Z37" s="706"/>
      <c r="AA37" s="706"/>
      <c r="AB37" s="706"/>
      <c r="AC37" s="706"/>
      <c r="AD37" s="707"/>
      <c r="AE37" s="679"/>
      <c r="AF37" s="526">
        <v>1.67</v>
      </c>
      <c r="AG37" s="525" t="s">
        <v>1029</v>
      </c>
      <c r="AH37" s="681"/>
      <c r="AI37" s="485">
        <v>20.206035400000001</v>
      </c>
      <c r="AJ37" s="519" t="s">
        <v>2680</v>
      </c>
      <c r="AK37" s="500">
        <v>16.7</v>
      </c>
      <c r="AL37" s="501" t="s">
        <v>2680</v>
      </c>
      <c r="AM37" s="537"/>
      <c r="AN37" s="537"/>
      <c r="AO37" s="537"/>
      <c r="AP37" s="537"/>
      <c r="AS37" s="1024" t="s">
        <v>2783</v>
      </c>
      <c r="AT37" s="1024">
        <v>0.68</v>
      </c>
      <c r="AU37" s="1075">
        <v>0.17899999999999999</v>
      </c>
    </row>
    <row r="38" spans="1:47" ht="22.5" customHeight="1" thickBot="1">
      <c r="A38" s="291"/>
      <c r="B38" s="1779"/>
      <c r="C38" s="1780"/>
      <c r="D38" s="1781"/>
      <c r="E38" s="1764" t="str">
        <f>'T I fibre sources'!H27</f>
        <v>Unspecified wood waste</v>
      </c>
      <c r="F38" s="1765"/>
      <c r="G38" s="917" t="s">
        <v>1262</v>
      </c>
      <c r="H38" s="528">
        <f>1-O38</f>
        <v>0.8</v>
      </c>
      <c r="I38" s="489" t="s">
        <v>1162</v>
      </c>
      <c r="J38" s="490">
        <f>1/(1-O38)*AF38</f>
        <v>2.0874999999999999</v>
      </c>
      <c r="K38" s="489" t="s">
        <v>2679</v>
      </c>
      <c r="L38" s="529">
        <f t="shared" si="9"/>
        <v>20.206035400000001</v>
      </c>
      <c r="M38" s="489" t="s">
        <v>2680</v>
      </c>
      <c r="N38" s="679"/>
      <c r="O38" s="517">
        <v>0.2</v>
      </c>
      <c r="P38" s="679"/>
      <c r="Q38" s="705"/>
      <c r="R38" s="706"/>
      <c r="S38" s="706"/>
      <c r="T38" s="706"/>
      <c r="U38" s="706"/>
      <c r="V38" s="706"/>
      <c r="W38" s="706"/>
      <c r="X38" s="706"/>
      <c r="Y38" s="706"/>
      <c r="Z38" s="706"/>
      <c r="AA38" s="706"/>
      <c r="AB38" s="706"/>
      <c r="AC38" s="706"/>
      <c r="AD38" s="707"/>
      <c r="AE38" s="679"/>
      <c r="AF38" s="526">
        <v>1.67</v>
      </c>
      <c r="AG38" s="944" t="s">
        <v>1029</v>
      </c>
      <c r="AH38" s="681"/>
      <c r="AI38" s="498">
        <v>20.206035400000001</v>
      </c>
      <c r="AJ38" s="518" t="s">
        <v>2680</v>
      </c>
      <c r="AK38" s="500">
        <v>16.7</v>
      </c>
      <c r="AL38" s="501" t="s">
        <v>2680</v>
      </c>
      <c r="AM38" s="537"/>
      <c r="AN38" s="537"/>
      <c r="AO38" s="537"/>
      <c r="AP38" s="537"/>
      <c r="AS38" s="1024" t="s">
        <v>2784</v>
      </c>
      <c r="AT38" s="1024">
        <v>0.75</v>
      </c>
      <c r="AU38" s="1075">
        <v>0.188</v>
      </c>
    </row>
    <row r="39" spans="1:47" ht="3.75" customHeight="1" thickBot="1">
      <c r="A39" s="291"/>
      <c r="B39" s="716"/>
      <c r="C39" s="904"/>
      <c r="D39" s="904"/>
      <c r="E39" s="666"/>
      <c r="F39" s="667"/>
      <c r="G39" s="696"/>
      <c r="H39" s="698"/>
      <c r="I39" s="699"/>
      <c r="J39" s="695"/>
      <c r="K39" s="700"/>
      <c r="L39" s="701"/>
      <c r="M39" s="700"/>
      <c r="N39" s="679"/>
      <c r="O39" s="870"/>
      <c r="P39" s="679"/>
      <c r="Q39" s="705"/>
      <c r="R39" s="706"/>
      <c r="S39" s="706"/>
      <c r="T39" s="706"/>
      <c r="U39" s="706"/>
      <c r="V39" s="706"/>
      <c r="W39" s="706"/>
      <c r="X39" s="706"/>
      <c r="Y39" s="706"/>
      <c r="Z39" s="706"/>
      <c r="AA39" s="706"/>
      <c r="AB39" s="706"/>
      <c r="AC39" s="706"/>
      <c r="AD39" s="707"/>
      <c r="AE39" s="679"/>
      <c r="AF39" s="679"/>
      <c r="AG39" s="679"/>
      <c r="AH39" s="679"/>
      <c r="AI39" s="477"/>
      <c r="AJ39" s="500"/>
      <c r="AK39" s="500"/>
      <c r="AL39" s="494"/>
      <c r="AM39" s="537"/>
      <c r="AN39" s="537"/>
      <c r="AO39" s="537"/>
      <c r="AP39" s="537"/>
      <c r="AS39" s="1024" t="s">
        <v>2675</v>
      </c>
      <c r="AT39" s="1024">
        <v>0.64</v>
      </c>
      <c r="AU39" s="1075">
        <v>0.13900000000000001</v>
      </c>
    </row>
    <row r="40" spans="1:47" ht="29.25" customHeight="1" thickBot="1">
      <c r="A40" s="291"/>
      <c r="B40" s="1824" t="str">
        <f>CONCATENATE('T I fibre sources'!C29)</f>
        <v>Wood from unknown sources</v>
      </c>
      <c r="C40" s="1825"/>
      <c r="D40" s="1825"/>
      <c r="E40" s="1825"/>
      <c r="F40" s="1826"/>
      <c r="G40" s="841" t="s">
        <v>1109</v>
      </c>
      <c r="H40" s="490">
        <f>Q40</f>
        <v>0.41657499999999997</v>
      </c>
      <c r="I40" s="531" t="s">
        <v>2678</v>
      </c>
      <c r="J40" s="490">
        <f>1/Q40</f>
        <v>2.4005281161855612</v>
      </c>
      <c r="K40" s="531" t="s">
        <v>2679</v>
      </c>
      <c r="L40" s="532">
        <f>AI40</f>
        <v>20.21</v>
      </c>
      <c r="M40" s="533" t="s">
        <v>2680</v>
      </c>
      <c r="N40" s="679"/>
      <c r="O40" s="872"/>
      <c r="P40" s="679"/>
      <c r="Q40" s="1077">
        <f>((S40*R40+U40*T40+W40*V40+Y40*X40+AA40*Z40+AC40*AB40)/(R40+T40+V40+X40+Z40+AB40))</f>
        <v>0.41657499999999997</v>
      </c>
      <c r="R40" s="1065">
        <v>1</v>
      </c>
      <c r="S40" s="1085">
        <f>VLOOKUP(R$12,$AS$9:$AU$81,2,FALSE)/(1/(1-VLOOKUP(R$12,$AS$9:$AU$81,3,FALSE)))</f>
        <v>0.41657499999999997</v>
      </c>
      <c r="T40" s="1065">
        <v>0</v>
      </c>
      <c r="U40" s="1085">
        <f>VLOOKUP(T$12,$AS$9:$AU$80,2,FALSE)/(1/(1-VLOOKUP(T$12,$AS$9:$AU$80,3,FALSE)))</f>
        <v>0</v>
      </c>
      <c r="V40" s="1065">
        <v>0</v>
      </c>
      <c r="W40" s="1085">
        <f>VLOOKUP(V$12,$AS$9:$AU$80,2,FALSE)/(1/(1-VLOOKUP(V$12,$AS$9:$AU$80,3,FALSE)))</f>
        <v>0</v>
      </c>
      <c r="X40" s="1065">
        <v>0</v>
      </c>
      <c r="Y40" s="1085">
        <f>VLOOKUP(X$12,$AS$9:$AU$80,2,FALSE)/(1/(1-VLOOKUP(X$12,$AS$9:$AU$80,3,FALSE)))</f>
        <v>0</v>
      </c>
      <c r="Z40" s="1065">
        <v>0</v>
      </c>
      <c r="AA40" s="1085">
        <f>VLOOKUP(Z$12,$AS$9:$AU$80,2,FALSE)/(1/(1-VLOOKUP(Z$12,$AS$9:$AU$80,3,FALSE)))</f>
        <v>0</v>
      </c>
      <c r="AB40" s="1065">
        <v>0</v>
      </c>
      <c r="AC40" s="1085">
        <f>VLOOKUP(AB$12,$AS$9:$AU$80,2,FALSE)/(1/(1-VLOOKUP(AB$12,$AS$9:$AU$80,3,FALSE)))</f>
        <v>0</v>
      </c>
      <c r="AD40" s="1072">
        <f>SUM(R40,T40,V40,X40,Z40,AB40)</f>
        <v>1</v>
      </c>
      <c r="AE40" s="679"/>
      <c r="AF40" s="679"/>
      <c r="AG40" s="679"/>
      <c r="AH40" s="679"/>
      <c r="AI40" s="498">
        <v>20.21</v>
      </c>
      <c r="AJ40" s="499" t="s">
        <v>2680</v>
      </c>
      <c r="AK40" s="500">
        <v>14.581873807999999</v>
      </c>
      <c r="AL40" s="501" t="s">
        <v>2680</v>
      </c>
      <c r="AM40" s="537"/>
      <c r="AN40" s="537"/>
      <c r="AO40" s="537"/>
      <c r="AP40" s="537"/>
      <c r="AS40" s="1024" t="s">
        <v>2785</v>
      </c>
      <c r="AT40" s="1024">
        <v>0.64</v>
      </c>
      <c r="AU40" s="1075">
        <v>0.13900000000000001</v>
      </c>
    </row>
    <row r="41" spans="1:47" ht="16" thickBot="1">
      <c r="A41" s="291"/>
      <c r="B41" s="717"/>
      <c r="C41" s="668"/>
      <c r="D41" s="668"/>
      <c r="E41" s="669"/>
      <c r="F41" s="916"/>
      <c r="G41" s="682"/>
      <c r="H41" s="682"/>
      <c r="I41" s="682"/>
      <c r="J41" s="682"/>
      <c r="K41" s="682"/>
      <c r="L41" s="684"/>
      <c r="M41" s="684"/>
      <c r="N41" s="682"/>
      <c r="O41" s="682"/>
      <c r="P41" s="682"/>
      <c r="Q41" s="682"/>
      <c r="R41" s="682"/>
      <c r="S41" s="682"/>
      <c r="T41" s="682"/>
      <c r="U41" s="682"/>
      <c r="V41" s="682"/>
      <c r="W41" s="682"/>
      <c r="X41" s="682"/>
      <c r="Y41" s="682"/>
      <c r="Z41" s="682"/>
      <c r="AA41" s="682"/>
      <c r="AB41" s="682"/>
      <c r="AC41" s="682"/>
      <c r="AD41" s="682"/>
      <c r="AE41" s="682"/>
      <c r="AF41" s="682"/>
      <c r="AG41" s="682"/>
      <c r="AH41" s="682"/>
      <c r="AI41" s="679"/>
      <c r="AJ41" s="679"/>
      <c r="AK41" s="679"/>
      <c r="AL41" s="704"/>
      <c r="AM41" s="537"/>
      <c r="AN41" s="537"/>
      <c r="AO41" s="537"/>
      <c r="AP41" s="537"/>
      <c r="AS41" s="1024" t="s">
        <v>2786</v>
      </c>
      <c r="AT41" s="1024">
        <v>0.64</v>
      </c>
      <c r="AU41" s="1075">
        <v>0.13900000000000001</v>
      </c>
    </row>
    <row r="42" spans="1:47" ht="15.5">
      <c r="A42" s="291"/>
      <c r="B42" s="717"/>
      <c r="C42" s="668"/>
      <c r="D42" s="668"/>
      <c r="E42" s="669"/>
      <c r="F42" s="670"/>
      <c r="G42" s="682"/>
      <c r="H42" s="682"/>
      <c r="I42" s="682"/>
      <c r="J42" s="682"/>
      <c r="K42" s="682"/>
      <c r="L42" s="685"/>
      <c r="M42" s="685"/>
      <c r="N42" s="679"/>
      <c r="O42" s="679"/>
      <c r="P42" s="679"/>
      <c r="Q42" s="679"/>
      <c r="R42" s="706"/>
      <c r="S42" s="706"/>
      <c r="T42" s="679"/>
      <c r="U42" s="679"/>
      <c r="V42" s="679"/>
      <c r="W42" s="679"/>
      <c r="X42" s="679"/>
      <c r="Y42" s="679"/>
      <c r="Z42" s="679"/>
      <c r="AA42" s="679"/>
      <c r="AB42" s="679"/>
      <c r="AC42" s="679"/>
      <c r="AD42" s="679"/>
      <c r="AE42" s="679"/>
      <c r="AF42" s="1827" t="s">
        <v>1391</v>
      </c>
      <c r="AG42" s="1828"/>
      <c r="AH42" s="679"/>
      <c r="AI42" s="679"/>
      <c r="AJ42" s="679"/>
      <c r="AK42" s="679"/>
      <c r="AL42" s="704"/>
      <c r="AM42" s="537"/>
      <c r="AN42" s="537"/>
      <c r="AO42" s="537"/>
      <c r="AP42" s="537"/>
      <c r="AS42" s="1024" t="s">
        <v>2787</v>
      </c>
      <c r="AT42" s="1024">
        <v>0.73</v>
      </c>
      <c r="AU42" s="1075">
        <v>0.106</v>
      </c>
    </row>
    <row r="43" spans="1:47" ht="15.75" customHeight="1" thickBot="1">
      <c r="A43" s="671"/>
      <c r="B43" s="718"/>
      <c r="C43" s="262"/>
      <c r="D43" s="262"/>
      <c r="E43" s="262"/>
      <c r="F43" s="262"/>
      <c r="G43" s="442"/>
      <c r="H43" s="442"/>
      <c r="I43" s="442"/>
      <c r="J43" s="442"/>
      <c r="K43" s="442"/>
      <c r="L43" s="442"/>
      <c r="M43" s="442"/>
      <c r="N43" s="262"/>
      <c r="O43" s="442"/>
      <c r="P43" s="262"/>
      <c r="Q43" s="442"/>
      <c r="R43" s="442"/>
      <c r="S43" s="442"/>
      <c r="T43" s="442"/>
      <c r="U43" s="442"/>
      <c r="V43" s="442"/>
      <c r="W43" s="442"/>
      <c r="X43" s="683"/>
      <c r="Y43" s="683"/>
      <c r="Z43" s="683"/>
      <c r="AA43" s="683"/>
      <c r="AB43" s="683"/>
      <c r="AC43" s="683"/>
      <c r="AD43" s="683"/>
      <c r="AE43" s="683"/>
      <c r="AF43" s="534">
        <v>41868</v>
      </c>
      <c r="AG43" s="535" t="s">
        <v>2683</v>
      </c>
      <c r="AH43" s="683"/>
      <c r="AI43" s="679"/>
      <c r="AJ43" s="679"/>
      <c r="AK43" s="679"/>
      <c r="AL43" s="704"/>
      <c r="AM43" s="537"/>
      <c r="AN43" s="537"/>
      <c r="AO43" s="537"/>
      <c r="AP43" s="537"/>
      <c r="AS43" s="1024" t="s">
        <v>2788</v>
      </c>
      <c r="AT43" s="1024">
        <v>0.7</v>
      </c>
      <c r="AU43" s="1075">
        <v>0.32400000000000001</v>
      </c>
    </row>
    <row r="44" spans="1:47" ht="15.5">
      <c r="A44" s="675"/>
      <c r="B44" s="866"/>
      <c r="C44" s="869"/>
      <c r="D44" s="869"/>
      <c r="E44" s="869"/>
      <c r="F44" s="869"/>
      <c r="G44" s="883"/>
      <c r="H44" s="883"/>
      <c r="I44" s="883"/>
      <c r="J44" s="883"/>
      <c r="K44" s="883"/>
      <c r="L44" s="883"/>
      <c r="M44" s="883"/>
      <c r="N44" s="869"/>
      <c r="O44" s="883"/>
      <c r="P44" s="869"/>
      <c r="Q44" s="883"/>
      <c r="R44" s="884"/>
      <c r="S44" s="884"/>
      <c r="T44" s="907"/>
      <c r="U44" s="911"/>
      <c r="V44" s="882"/>
      <c r="W44" s="882"/>
      <c r="X44" s="894"/>
      <c r="Y44" s="894"/>
      <c r="Z44" s="894"/>
      <c r="AA44" s="894"/>
      <c r="AB44" s="894"/>
      <c r="AC44" s="894"/>
      <c r="AD44" s="894"/>
      <c r="AE44" s="894"/>
      <c r="AF44" s="894"/>
      <c r="AG44" s="894"/>
      <c r="AH44" s="894"/>
      <c r="AI44" s="894"/>
      <c r="AJ44" s="894"/>
      <c r="AK44" s="894"/>
      <c r="AL44" s="906"/>
      <c r="AM44" s="537"/>
      <c r="AN44" s="537"/>
      <c r="AO44" s="537"/>
      <c r="AP44" s="537"/>
      <c r="AS44" s="1024" t="s">
        <v>2789</v>
      </c>
      <c r="AT44" s="1024">
        <v>0.92</v>
      </c>
      <c r="AU44" s="1075">
        <v>0.27</v>
      </c>
    </row>
    <row r="45" spans="1:47" ht="15" customHeight="1">
      <c r="A45" s="671"/>
      <c r="B45" s="1797" t="s">
        <v>2710</v>
      </c>
      <c r="C45" s="1798"/>
      <c r="D45" s="1798"/>
      <c r="E45" s="1798"/>
      <c r="F45" s="1798"/>
      <c r="G45" s="1798"/>
      <c r="H45" s="1798"/>
      <c r="I45" s="686"/>
      <c r="J45" s="686"/>
      <c r="K45" s="686"/>
      <c r="L45" s="679"/>
      <c r="M45" s="679"/>
      <c r="N45" s="683"/>
      <c r="O45" s="683"/>
      <c r="P45" s="683"/>
      <c r="Q45" s="442"/>
      <c r="R45" s="442"/>
      <c r="S45" s="706"/>
      <c r="T45" s="706"/>
      <c r="U45" s="706"/>
      <c r="V45" s="706"/>
      <c r="W45" s="706"/>
      <c r="X45" s="706"/>
      <c r="Y45" s="706"/>
      <c r="Z45" s="706"/>
      <c r="AA45" s="706"/>
      <c r="AB45" s="706"/>
      <c r="AC45" s="706"/>
      <c r="AD45" s="706"/>
      <c r="AE45" s="706"/>
      <c r="AF45" s="706"/>
      <c r="AG45" s="706"/>
      <c r="AH45" s="706"/>
      <c r="AI45" s="679"/>
      <c r="AJ45" s="679"/>
      <c r="AK45" s="706"/>
      <c r="AL45" s="707"/>
      <c r="AM45" s="537"/>
      <c r="AN45" s="537"/>
      <c r="AO45" s="537"/>
      <c r="AP45" s="537"/>
      <c r="AS45" s="1024" t="s">
        <v>2790</v>
      </c>
      <c r="AT45" s="1024">
        <v>0.51</v>
      </c>
      <c r="AU45" s="1075">
        <v>0.13699999999999998</v>
      </c>
    </row>
    <row r="46" spans="1:47" ht="15.5">
      <c r="A46" s="671"/>
      <c r="B46" s="718"/>
      <c r="C46" s="262"/>
      <c r="E46" s="262"/>
      <c r="F46" s="262"/>
      <c r="G46" s="442"/>
      <c r="H46" s="442"/>
      <c r="I46" s="687"/>
      <c r="J46" s="687"/>
      <c r="K46" s="687"/>
      <c r="L46" s="679"/>
      <c r="M46" s="679"/>
      <c r="N46" s="679"/>
      <c r="R46" s="442"/>
      <c r="S46" s="672"/>
      <c r="T46" s="673"/>
      <c r="U46" s="674"/>
      <c r="V46" s="686"/>
      <c r="W46" s="686"/>
      <c r="X46" s="874"/>
      <c r="Y46" s="874"/>
      <c r="Z46" s="874"/>
      <c r="AA46" s="874"/>
      <c r="AB46" s="874"/>
      <c r="AC46" s="874"/>
      <c r="AD46" s="679"/>
      <c r="AE46" s="679"/>
      <c r="AF46" s="679"/>
      <c r="AG46" s="679"/>
      <c r="AH46" s="679"/>
      <c r="AI46" s="679"/>
      <c r="AJ46" s="679"/>
      <c r="AK46" s="679"/>
      <c r="AL46" s="704"/>
      <c r="AM46" s="537"/>
      <c r="AN46" s="537"/>
      <c r="AO46" s="537"/>
      <c r="AP46" s="537"/>
      <c r="AS46" s="1024" t="s">
        <v>2791</v>
      </c>
      <c r="AT46" s="1024">
        <v>0.56999999999999995</v>
      </c>
      <c r="AU46" s="1075">
        <v>0.13699999999999998</v>
      </c>
    </row>
    <row r="47" spans="1:47" ht="21.75" customHeight="1" thickBot="1">
      <c r="A47" s="671"/>
      <c r="B47" s="718"/>
      <c r="C47" s="262"/>
      <c r="D47" s="1799" t="s">
        <v>2708</v>
      </c>
      <c r="E47" s="1799"/>
      <c r="F47" s="877" t="s">
        <v>1196</v>
      </c>
      <c r="G47" s="442"/>
      <c r="H47" s="442"/>
      <c r="I47" s="706"/>
      <c r="J47" s="706"/>
      <c r="K47" s="706"/>
      <c r="L47" s="706"/>
      <c r="M47" s="706"/>
      <c r="N47" s="706"/>
      <c r="S47" s="687"/>
      <c r="T47" s="1033"/>
      <c r="U47" s="687"/>
      <c r="V47" s="687"/>
      <c r="W47" s="1033"/>
      <c r="X47" s="687"/>
      <c r="Y47" s="442"/>
      <c r="Z47" s="442"/>
      <c r="AA47" s="442"/>
      <c r="AB47" s="442"/>
      <c r="AC47" s="442"/>
      <c r="AD47" s="679"/>
      <c r="AE47" s="679"/>
      <c r="AF47" s="1823" t="s">
        <v>2706</v>
      </c>
      <c r="AG47" s="1823"/>
      <c r="AH47" s="442"/>
      <c r="AI47" s="687"/>
      <c r="AJ47" s="679"/>
      <c r="AK47" s="679"/>
      <c r="AL47" s="704"/>
      <c r="AM47" s="537"/>
      <c r="AN47" s="537"/>
      <c r="AO47" s="537"/>
      <c r="AP47" s="537"/>
      <c r="AS47" s="1024" t="s">
        <v>2792</v>
      </c>
      <c r="AT47" s="1024">
        <v>0.51</v>
      </c>
      <c r="AU47" s="1075">
        <v>0.11</v>
      </c>
    </row>
    <row r="48" spans="1:47" ht="16" thickBot="1">
      <c r="A48" s="676"/>
      <c r="B48" s="867" t="s">
        <v>2707</v>
      </c>
      <c r="C48" s="262"/>
      <c r="D48" s="1821">
        <f>0.9*AF48/(1-O24)</f>
        <v>2.1374999999999997</v>
      </c>
      <c r="E48" s="1822"/>
      <c r="F48" s="533" t="s">
        <v>2346</v>
      </c>
      <c r="G48" s="442"/>
      <c r="H48" s="442"/>
      <c r="I48" s="686"/>
      <c r="J48" s="686"/>
      <c r="K48" s="686"/>
      <c r="L48" s="679"/>
      <c r="M48" s="679"/>
      <c r="N48" s="679"/>
      <c r="T48" s="1033"/>
      <c r="U48" s="687"/>
      <c r="V48" s="687"/>
      <c r="W48" s="687"/>
      <c r="X48" s="687"/>
      <c r="Y48" s="442"/>
      <c r="Z48" s="442"/>
      <c r="AA48" s="442"/>
      <c r="AB48" s="442"/>
      <c r="AC48" s="442"/>
      <c r="AD48" s="679"/>
      <c r="AE48" s="679"/>
      <c r="AF48" s="1035">
        <v>1.9</v>
      </c>
      <c r="AG48" s="1037" t="s">
        <v>1379</v>
      </c>
      <c r="AH48" s="1036"/>
      <c r="AJ48" s="679"/>
      <c r="AK48" s="679"/>
      <c r="AL48" s="704"/>
      <c r="AM48" s="537"/>
      <c r="AN48" s="537"/>
      <c r="AO48" s="537"/>
      <c r="AP48" s="537"/>
      <c r="AS48" s="1024" t="s">
        <v>2793</v>
      </c>
      <c r="AT48" s="1024">
        <v>0.53</v>
      </c>
      <c r="AU48" s="1075">
        <v>0.113</v>
      </c>
    </row>
    <row r="49" spans="1:47" ht="15.5">
      <c r="A49" s="676"/>
      <c r="B49" s="867"/>
      <c r="C49" s="262"/>
      <c r="D49" s="914"/>
      <c r="E49" s="905"/>
      <c r="F49" s="262"/>
      <c r="G49" s="442"/>
      <c r="H49" s="442"/>
      <c r="I49" s="686"/>
      <c r="J49" s="686"/>
      <c r="K49" s="686"/>
      <c r="L49" s="679"/>
      <c r="M49" s="679"/>
      <c r="N49" s="679"/>
      <c r="O49" s="679"/>
      <c r="P49" s="679"/>
      <c r="Q49" s="442"/>
      <c r="R49" s="687"/>
      <c r="S49" s="687"/>
      <c r="T49" s="1033"/>
      <c r="U49" s="687"/>
      <c r="V49" s="687"/>
      <c r="W49" s="687"/>
      <c r="X49" s="687"/>
      <c r="Y49" s="442"/>
      <c r="Z49" s="442"/>
      <c r="AA49" s="442"/>
      <c r="AB49" s="442"/>
      <c r="AC49" s="442"/>
      <c r="AD49" s="679"/>
      <c r="AE49" s="679"/>
      <c r="AF49" s="679"/>
      <c r="AG49" s="679"/>
      <c r="AH49" s="679"/>
      <c r="AI49" s="679"/>
      <c r="AJ49" s="679"/>
      <c r="AK49" s="679"/>
      <c r="AL49" s="704"/>
      <c r="AM49" s="537"/>
      <c r="AN49" s="537"/>
      <c r="AO49" s="537"/>
      <c r="AP49" s="537"/>
      <c r="AS49" s="1024" t="s">
        <v>2794</v>
      </c>
      <c r="AT49" s="1024">
        <v>0.64</v>
      </c>
      <c r="AU49" s="1075">
        <v>0.13200000000000001</v>
      </c>
    </row>
    <row r="50" spans="1:47" ht="15.5">
      <c r="A50" s="671"/>
      <c r="B50" s="909" t="s">
        <v>2705</v>
      </c>
      <c r="C50" s="262"/>
      <c r="D50" s="262"/>
      <c r="E50" s="262"/>
      <c r="F50" s="262"/>
      <c r="G50" s="686"/>
      <c r="H50" s="686"/>
      <c r="I50" s="686"/>
      <c r="J50" s="686"/>
      <c r="K50" s="686"/>
      <c r="L50" s="679"/>
      <c r="M50" s="679"/>
      <c r="N50" s="679"/>
      <c r="O50" s="679"/>
      <c r="P50" s="679"/>
      <c r="Q50" s="687"/>
      <c r="R50" s="687"/>
      <c r="S50" s="687"/>
      <c r="T50" s="1033"/>
      <c r="U50" s="1033"/>
      <c r="V50" s="687"/>
      <c r="W50" s="687"/>
      <c r="X50" s="687"/>
      <c r="Y50" s="442"/>
      <c r="Z50" s="442"/>
      <c r="AA50" s="442"/>
      <c r="AB50" s="442"/>
      <c r="AC50" s="442"/>
      <c r="AD50" s="679"/>
      <c r="AE50" s="679"/>
      <c r="AF50" s="679"/>
      <c r="AG50" s="679"/>
      <c r="AH50" s="679"/>
      <c r="AI50" s="679"/>
      <c r="AJ50" s="679"/>
      <c r="AK50" s="679"/>
      <c r="AL50" s="704"/>
      <c r="AM50" s="537"/>
      <c r="AN50" s="537"/>
      <c r="AO50" s="537"/>
      <c r="AP50" s="537"/>
      <c r="AS50" s="1024" t="s">
        <v>2795</v>
      </c>
      <c r="AT50" s="1024">
        <v>0.64</v>
      </c>
      <c r="AU50" s="1075">
        <v>0.13200000000000001</v>
      </c>
    </row>
    <row r="51" spans="1:47" ht="16" thickBot="1">
      <c r="A51" s="675"/>
      <c r="B51" s="887" t="s">
        <v>2703</v>
      </c>
      <c r="C51" s="876"/>
      <c r="D51" s="876"/>
      <c r="E51" s="891"/>
      <c r="F51" s="900"/>
      <c r="G51" s="899"/>
      <c r="H51" s="899"/>
      <c r="I51" s="899"/>
      <c r="J51" s="899"/>
      <c r="K51" s="899"/>
      <c r="L51" s="910"/>
      <c r="M51" s="910"/>
      <c r="N51" s="910"/>
      <c r="O51" s="910"/>
      <c r="P51" s="910"/>
      <c r="Q51" s="879"/>
      <c r="R51" s="879"/>
      <c r="S51" s="879"/>
      <c r="T51" s="879"/>
      <c r="U51" s="879"/>
      <c r="V51" s="879"/>
      <c r="W51" s="879"/>
      <c r="X51" s="879"/>
      <c r="Y51" s="865"/>
      <c r="Z51" s="865"/>
      <c r="AA51" s="865"/>
      <c r="AB51" s="865"/>
      <c r="AC51" s="865"/>
      <c r="AD51" s="910"/>
      <c r="AE51" s="910"/>
      <c r="AF51" s="910"/>
      <c r="AG51" s="910"/>
      <c r="AH51" s="910"/>
      <c r="AI51" s="910"/>
      <c r="AJ51" s="910"/>
      <c r="AK51" s="910"/>
      <c r="AL51" s="878"/>
      <c r="AM51" s="537"/>
      <c r="AN51" s="537"/>
      <c r="AO51" s="537"/>
      <c r="AP51" s="537"/>
      <c r="AS51" s="1024" t="s">
        <v>2796</v>
      </c>
      <c r="AT51" s="1024">
        <v>0.55000000000000004</v>
      </c>
      <c r="AU51" s="1075">
        <v>0.155</v>
      </c>
    </row>
    <row r="52" spans="1:47">
      <c r="AI52" s="58"/>
      <c r="AJ52" s="58"/>
      <c r="AK52" s="58"/>
      <c r="AL52" s="58"/>
      <c r="AS52" s="1024" t="s">
        <v>2797</v>
      </c>
      <c r="AT52" s="1024">
        <v>0.64</v>
      </c>
      <c r="AU52" s="1075">
        <v>0.13200000000000001</v>
      </c>
    </row>
    <row r="53" spans="1:47" ht="13" thickBot="1">
      <c r="B53" s="262"/>
      <c r="C53" s="262"/>
      <c r="D53" s="262"/>
      <c r="E53" s="262"/>
      <c r="F53" s="262"/>
      <c r="G53" s="442"/>
      <c r="H53" s="442"/>
      <c r="I53" s="442"/>
      <c r="J53" s="442"/>
      <c r="K53" s="442"/>
      <c r="L53" s="442"/>
      <c r="M53" s="442"/>
      <c r="N53" s="262"/>
      <c r="O53" s="442"/>
      <c r="P53" s="262"/>
      <c r="Q53" s="442"/>
      <c r="R53" s="442"/>
      <c r="S53" s="442"/>
      <c r="T53" s="442"/>
      <c r="U53" s="442"/>
      <c r="V53" s="442"/>
      <c r="W53" s="442"/>
      <c r="X53" s="442"/>
      <c r="Y53" s="442"/>
      <c r="Z53" s="442"/>
      <c r="AA53" s="442"/>
      <c r="AB53" s="442"/>
      <c r="AC53" s="442"/>
      <c r="AD53" s="442"/>
      <c r="AE53" s="262"/>
      <c r="AF53" s="442"/>
      <c r="AG53" s="442"/>
      <c r="AH53" s="262"/>
      <c r="AI53" s="442"/>
      <c r="AJ53" s="442"/>
      <c r="AK53" s="442"/>
      <c r="AL53" s="442"/>
      <c r="AS53" s="1024" t="s">
        <v>2798</v>
      </c>
      <c r="AT53" s="1024">
        <v>0.62</v>
      </c>
      <c r="AU53" s="1075">
        <v>0.18</v>
      </c>
    </row>
    <row r="54" spans="1:47" ht="30">
      <c r="A54" s="677"/>
      <c r="B54" s="1771" t="s">
        <v>1100</v>
      </c>
      <c r="C54" s="1772"/>
      <c r="D54" s="1772"/>
      <c r="E54" s="1772"/>
      <c r="F54" s="1772"/>
      <c r="G54" s="1772"/>
      <c r="H54" s="1772"/>
      <c r="I54" s="1772"/>
      <c r="J54" s="1772"/>
      <c r="K54" s="1772"/>
      <c r="L54" s="1772"/>
      <c r="M54" s="1772"/>
      <c r="N54" s="1772"/>
      <c r="O54" s="1772"/>
      <c r="P54" s="1772"/>
      <c r="Q54" s="1772"/>
      <c r="R54" s="1772"/>
      <c r="S54" s="1772"/>
      <c r="T54" s="1772"/>
      <c r="U54" s="1772"/>
      <c r="V54" s="1772"/>
      <c r="W54" s="1772"/>
      <c r="X54" s="1772"/>
      <c r="Y54" s="1772"/>
      <c r="Z54" s="1772"/>
      <c r="AA54" s="1772"/>
      <c r="AB54" s="1772"/>
      <c r="AC54" s="1772"/>
      <c r="AD54" s="1772"/>
      <c r="AE54" s="1772"/>
      <c r="AF54" s="1772"/>
      <c r="AG54" s="1772"/>
      <c r="AH54" s="1772"/>
      <c r="AI54" s="1772"/>
      <c r="AJ54" s="1772"/>
      <c r="AK54" s="1772"/>
      <c r="AL54" s="1773"/>
      <c r="AM54" s="677"/>
      <c r="AN54" s="677"/>
      <c r="AO54" s="677"/>
      <c r="AP54" s="677"/>
      <c r="AS54" s="1024" t="s">
        <v>2799</v>
      </c>
      <c r="AT54" s="1024">
        <v>0.56000000000000005</v>
      </c>
      <c r="AU54" s="1075">
        <v>0.13400000000000001</v>
      </c>
    </row>
    <row r="55" spans="1:47" ht="13" thickBot="1">
      <c r="B55" s="718"/>
      <c r="C55" s="262"/>
      <c r="D55" s="262"/>
      <c r="E55" s="262"/>
      <c r="F55" s="262"/>
      <c r="G55" s="442"/>
      <c r="H55" s="442"/>
      <c r="I55" s="442"/>
      <c r="J55" s="442"/>
      <c r="K55" s="442"/>
      <c r="L55" s="442"/>
      <c r="M55" s="442"/>
      <c r="N55" s="262"/>
      <c r="O55" s="442"/>
      <c r="P55" s="262"/>
      <c r="Q55" s="442"/>
      <c r="R55" s="442"/>
      <c r="S55" s="442"/>
      <c r="T55" s="442"/>
      <c r="U55" s="442"/>
      <c r="V55" s="442"/>
      <c r="W55" s="442"/>
      <c r="X55" s="442"/>
      <c r="Y55" s="442"/>
      <c r="Z55" s="442"/>
      <c r="AA55" s="442"/>
      <c r="AB55" s="442"/>
      <c r="AC55" s="442"/>
      <c r="AD55" s="442"/>
      <c r="AE55" s="262"/>
      <c r="AF55" s="442"/>
      <c r="AG55" s="442"/>
      <c r="AH55" s="262"/>
      <c r="AI55" s="442"/>
      <c r="AJ55" s="442"/>
      <c r="AK55" s="442"/>
      <c r="AL55" s="443"/>
      <c r="AS55" s="1024" t="s">
        <v>2800</v>
      </c>
      <c r="AT55" s="1024">
        <v>0.76</v>
      </c>
      <c r="AU55" s="1075">
        <v>0.19800000000000001</v>
      </c>
    </row>
    <row r="56" spans="1:47">
      <c r="B56" s="41">
        <v>1</v>
      </c>
      <c r="C56" s="42" t="s">
        <v>1101</v>
      </c>
      <c r="D56" s="42" t="s">
        <v>1102</v>
      </c>
      <c r="E56" s="43" t="s">
        <v>1103</v>
      </c>
      <c r="F56" s="720">
        <v>1.4286000000000001</v>
      </c>
      <c r="G56" s="44" t="s">
        <v>1104</v>
      </c>
      <c r="H56" s="442"/>
      <c r="I56" s="41">
        <v>1</v>
      </c>
      <c r="J56" s="42" t="str">
        <f t="shared" ref="J56:J63" si="11">CONCATENATE(G56)</f>
        <v>m³ (stacked)</v>
      </c>
      <c r="K56" s="42" t="str">
        <f t="shared" ref="K56:K63" si="12">CONCATENATE(D56)</f>
        <v xml:space="preserve">split firewood </v>
      </c>
      <c r="L56" s="43" t="s">
        <v>1103</v>
      </c>
      <c r="M56" s="720">
        <f t="shared" ref="M56:M63" si="13">B56/F56</f>
        <v>0.69998600027999436</v>
      </c>
      <c r="N56" s="44" t="str">
        <f t="shared" ref="N56:N63" si="14">CONCATENATE(C56)</f>
        <v>m³ (solid u.b.)</v>
      </c>
      <c r="O56" s="442"/>
      <c r="P56" s="262"/>
      <c r="Q56" s="442"/>
      <c r="R56" s="442"/>
      <c r="S56" s="442"/>
      <c r="T56" s="442"/>
      <c r="U56" s="442"/>
      <c r="V56" s="442"/>
      <c r="W56" s="442"/>
      <c r="X56" s="442"/>
      <c r="Y56" s="442"/>
      <c r="Z56" s="442"/>
      <c r="AA56" s="442"/>
      <c r="AB56" s="442"/>
      <c r="AC56" s="442"/>
      <c r="AD56" s="442"/>
      <c r="AE56" s="262"/>
      <c r="AF56" s="442"/>
      <c r="AG56" s="442"/>
      <c r="AH56" s="262"/>
      <c r="AI56" s="442"/>
      <c r="AJ56" s="442"/>
      <c r="AK56" s="442"/>
      <c r="AL56" s="443"/>
      <c r="AS56" s="1024" t="s">
        <v>2801</v>
      </c>
      <c r="AT56" s="1024">
        <v>0.52</v>
      </c>
      <c r="AU56" s="1075">
        <v>0.14899999999999999</v>
      </c>
    </row>
    <row r="57" spans="1:47">
      <c r="B57" s="45">
        <v>1</v>
      </c>
      <c r="C57" s="39" t="s">
        <v>1101</v>
      </c>
      <c r="D57" s="39" t="s">
        <v>1105</v>
      </c>
      <c r="E57" s="40" t="s">
        <v>1103</v>
      </c>
      <c r="F57" s="721">
        <v>1.1765000000000001</v>
      </c>
      <c r="G57" s="46" t="s">
        <v>1104</v>
      </c>
      <c r="H57" s="442"/>
      <c r="I57" s="45">
        <v>1</v>
      </c>
      <c r="J57" s="39" t="str">
        <f t="shared" si="11"/>
        <v>m³ (stacked)</v>
      </c>
      <c r="K57" s="39" t="str">
        <f t="shared" si="12"/>
        <v>firewood</v>
      </c>
      <c r="L57" s="40" t="s">
        <v>1103</v>
      </c>
      <c r="M57" s="721">
        <f t="shared" si="13"/>
        <v>0.84997875053123662</v>
      </c>
      <c r="N57" s="46" t="str">
        <f t="shared" si="14"/>
        <v>m³ (solid u.b.)</v>
      </c>
      <c r="O57" s="442"/>
      <c r="P57" s="262"/>
      <c r="Q57" s="442"/>
      <c r="R57" s="442"/>
      <c r="S57" s="442"/>
      <c r="T57" s="442"/>
      <c r="U57" s="442"/>
      <c r="V57" s="442"/>
      <c r="W57" s="442"/>
      <c r="X57" s="442"/>
      <c r="Y57" s="442"/>
      <c r="Z57" s="442"/>
      <c r="AA57" s="442"/>
      <c r="AB57" s="442"/>
      <c r="AC57" s="442"/>
      <c r="AD57" s="442"/>
      <c r="AE57" s="262"/>
      <c r="AF57" s="442"/>
      <c r="AG57" s="442"/>
      <c r="AH57" s="262"/>
      <c r="AI57" s="442"/>
      <c r="AJ57" s="442"/>
      <c r="AK57" s="442"/>
      <c r="AL57" s="443"/>
      <c r="AS57" s="1024" t="s">
        <v>2802</v>
      </c>
      <c r="AT57" s="1024">
        <v>0.52</v>
      </c>
      <c r="AU57" s="1075">
        <v>0.14899999999999999</v>
      </c>
    </row>
    <row r="58" spans="1:47">
      <c r="B58" s="45">
        <v>1</v>
      </c>
      <c r="C58" s="39" t="s">
        <v>1101</v>
      </c>
      <c r="D58" s="39" t="s">
        <v>1105</v>
      </c>
      <c r="E58" s="40" t="s">
        <v>1103</v>
      </c>
      <c r="F58" s="721">
        <v>2</v>
      </c>
      <c r="G58" s="46" t="s">
        <v>1106</v>
      </c>
      <c r="H58" s="442"/>
      <c r="I58" s="45">
        <v>1</v>
      </c>
      <c r="J58" s="39" t="str">
        <f t="shared" si="11"/>
        <v>m³ (loose/bulk)</v>
      </c>
      <c r="K58" s="39" t="str">
        <f t="shared" si="12"/>
        <v>firewood</v>
      </c>
      <c r="L58" s="40" t="s">
        <v>1103</v>
      </c>
      <c r="M58" s="721">
        <f t="shared" si="13"/>
        <v>0.5</v>
      </c>
      <c r="N58" s="46" t="str">
        <f t="shared" si="14"/>
        <v>m³ (solid u.b.)</v>
      </c>
      <c r="O58" s="442"/>
      <c r="P58" s="262"/>
      <c r="Q58" s="442"/>
      <c r="R58" s="442"/>
      <c r="S58" s="442"/>
      <c r="T58" s="442"/>
      <c r="U58" s="442"/>
      <c r="V58" s="442"/>
      <c r="W58" s="442"/>
      <c r="X58" s="442"/>
      <c r="Y58" s="442"/>
      <c r="Z58" s="442"/>
      <c r="AA58" s="442"/>
      <c r="AB58" s="442"/>
      <c r="AC58" s="442"/>
      <c r="AD58" s="442"/>
      <c r="AE58" s="262"/>
      <c r="AF58" s="442"/>
      <c r="AG58" s="442"/>
      <c r="AH58" s="262"/>
      <c r="AI58" s="442"/>
      <c r="AJ58" s="442"/>
      <c r="AK58" s="442"/>
      <c r="AL58" s="443"/>
      <c r="AS58" s="1024" t="s">
        <v>2803</v>
      </c>
      <c r="AT58" s="1024">
        <v>0.52</v>
      </c>
      <c r="AU58" s="1075">
        <v>0.14899999999999999</v>
      </c>
    </row>
    <row r="59" spans="1:47">
      <c r="B59" s="45">
        <v>1</v>
      </c>
      <c r="C59" s="39" t="s">
        <v>1101</v>
      </c>
      <c r="D59" s="39" t="s">
        <v>1244</v>
      </c>
      <c r="E59" s="40" t="s">
        <v>1103</v>
      </c>
      <c r="F59" s="721">
        <v>2.5</v>
      </c>
      <c r="G59" s="46" t="s">
        <v>1106</v>
      </c>
      <c r="H59" s="442"/>
      <c r="I59" s="45">
        <v>1</v>
      </c>
      <c r="J59" s="39" t="str">
        <f t="shared" si="11"/>
        <v>m³ (loose/bulk)</v>
      </c>
      <c r="K59" s="39" t="str">
        <f t="shared" si="12"/>
        <v>wood chips G30</v>
      </c>
      <c r="L59" s="40" t="s">
        <v>1103</v>
      </c>
      <c r="M59" s="721">
        <f t="shared" si="13"/>
        <v>0.4</v>
      </c>
      <c r="N59" s="46" t="str">
        <f t="shared" si="14"/>
        <v>m³ (solid u.b.)</v>
      </c>
      <c r="O59" s="442"/>
      <c r="P59" s="262"/>
      <c r="Q59" s="442"/>
      <c r="R59" s="442"/>
      <c r="S59" s="442"/>
      <c r="T59" s="442"/>
      <c r="U59" s="442"/>
      <c r="V59" s="442"/>
      <c r="W59" s="442"/>
      <c r="X59" s="442"/>
      <c r="Y59" s="442"/>
      <c r="Z59" s="442"/>
      <c r="AA59" s="442"/>
      <c r="AB59" s="442"/>
      <c r="AC59" s="442"/>
      <c r="AD59" s="442"/>
      <c r="AE59" s="262"/>
      <c r="AF59" s="442"/>
      <c r="AG59" s="442"/>
      <c r="AH59" s="262"/>
      <c r="AI59" s="442"/>
      <c r="AJ59" s="442"/>
      <c r="AK59" s="442"/>
      <c r="AL59" s="443"/>
      <c r="AS59" s="1024" t="s">
        <v>2804</v>
      </c>
      <c r="AT59" s="1024">
        <v>0.46</v>
      </c>
      <c r="AU59" s="1075">
        <v>9.0999999999999998E-2</v>
      </c>
    </row>
    <row r="60" spans="1:47">
      <c r="B60" s="45">
        <v>1</v>
      </c>
      <c r="C60" s="39" t="s">
        <v>1101</v>
      </c>
      <c r="D60" s="39" t="s">
        <v>1245</v>
      </c>
      <c r="E60" s="40" t="s">
        <v>1103</v>
      </c>
      <c r="F60" s="721">
        <v>3.0303</v>
      </c>
      <c r="G60" s="46" t="s">
        <v>1106</v>
      </c>
      <c r="H60" s="442"/>
      <c r="I60" s="45">
        <v>1</v>
      </c>
      <c r="J60" s="39" t="str">
        <f t="shared" si="11"/>
        <v>m³ (loose/bulk)</v>
      </c>
      <c r="K60" s="39" t="str">
        <f t="shared" si="12"/>
        <v>wood chips G50</v>
      </c>
      <c r="L60" s="40" t="s">
        <v>1103</v>
      </c>
      <c r="M60" s="721">
        <f t="shared" si="13"/>
        <v>0.33000033000033002</v>
      </c>
      <c r="N60" s="46" t="str">
        <f t="shared" si="14"/>
        <v>m³ (solid u.b.)</v>
      </c>
      <c r="O60" s="442"/>
      <c r="P60" s="262"/>
      <c r="Q60" s="442"/>
      <c r="R60" s="442"/>
      <c r="S60" s="442"/>
      <c r="T60" s="442"/>
      <c r="U60" s="442"/>
      <c r="V60" s="442"/>
      <c r="W60" s="442"/>
      <c r="X60" s="442"/>
      <c r="Y60" s="442"/>
      <c r="Z60" s="442"/>
      <c r="AA60" s="442"/>
      <c r="AB60" s="442"/>
      <c r="AC60" s="442"/>
      <c r="AD60" s="442"/>
      <c r="AE60" s="262"/>
      <c r="AF60" s="442"/>
      <c r="AG60" s="442"/>
      <c r="AH60" s="262"/>
      <c r="AI60" s="442"/>
      <c r="AJ60" s="442"/>
      <c r="AK60" s="442"/>
      <c r="AL60" s="443"/>
      <c r="AS60" s="1024" t="s">
        <v>2805</v>
      </c>
      <c r="AT60" s="1024">
        <v>0.6</v>
      </c>
      <c r="AU60" s="1075">
        <v>0.115</v>
      </c>
    </row>
    <row r="61" spans="1:47">
      <c r="B61" s="45">
        <v>1</v>
      </c>
      <c r="C61" s="39" t="s">
        <v>1101</v>
      </c>
      <c r="D61" s="39" t="s">
        <v>1058</v>
      </c>
      <c r="E61" s="40" t="s">
        <v>1103</v>
      </c>
      <c r="F61" s="721">
        <v>3.0303</v>
      </c>
      <c r="G61" s="46" t="s">
        <v>1106</v>
      </c>
      <c r="H61" s="442"/>
      <c r="I61" s="45">
        <v>1</v>
      </c>
      <c r="J61" s="39" t="str">
        <f t="shared" si="11"/>
        <v>m³ (loose/bulk)</v>
      </c>
      <c r="K61" s="39" t="str">
        <f t="shared" si="12"/>
        <v>sawdust</v>
      </c>
      <c r="L61" s="40" t="s">
        <v>1103</v>
      </c>
      <c r="M61" s="721">
        <f t="shared" si="13"/>
        <v>0.33000033000033002</v>
      </c>
      <c r="N61" s="46" t="str">
        <f t="shared" si="14"/>
        <v>m³ (solid u.b.)</v>
      </c>
      <c r="O61" s="442"/>
      <c r="P61" s="262"/>
      <c r="Q61" s="442"/>
      <c r="R61" s="442"/>
      <c r="S61" s="442"/>
      <c r="T61" s="442"/>
      <c r="U61" s="442"/>
      <c r="V61" s="442"/>
      <c r="W61" s="442"/>
      <c r="X61" s="442"/>
      <c r="Y61" s="442"/>
      <c r="Z61" s="442"/>
      <c r="AA61" s="442"/>
      <c r="AB61" s="442"/>
      <c r="AC61" s="442"/>
      <c r="AD61" s="442"/>
      <c r="AE61" s="262"/>
      <c r="AF61" s="442"/>
      <c r="AG61" s="442"/>
      <c r="AH61" s="262"/>
      <c r="AI61" s="442"/>
      <c r="AJ61" s="442"/>
      <c r="AK61" s="442"/>
      <c r="AL61" s="443"/>
      <c r="AS61" s="1024" t="s">
        <v>2806</v>
      </c>
      <c r="AT61" s="1024">
        <v>0.69</v>
      </c>
      <c r="AU61" s="1075">
        <v>0.129</v>
      </c>
    </row>
    <row r="62" spans="1:47">
      <c r="B62" s="45">
        <v>1</v>
      </c>
      <c r="C62" s="39" t="s">
        <v>1101</v>
      </c>
      <c r="D62" s="39" t="s">
        <v>1059</v>
      </c>
      <c r="E62" s="40" t="s">
        <v>1103</v>
      </c>
      <c r="F62" s="721">
        <v>5</v>
      </c>
      <c r="G62" s="46" t="s">
        <v>1106</v>
      </c>
      <c r="H62" s="442"/>
      <c r="I62" s="45">
        <v>1</v>
      </c>
      <c r="J62" s="39" t="str">
        <f t="shared" si="11"/>
        <v>m³ (loose/bulk)</v>
      </c>
      <c r="K62" s="39" t="str">
        <f t="shared" si="12"/>
        <v>wood shavings</v>
      </c>
      <c r="L62" s="40" t="s">
        <v>1103</v>
      </c>
      <c r="M62" s="721">
        <f t="shared" si="13"/>
        <v>0.2</v>
      </c>
      <c r="N62" s="46" t="str">
        <f t="shared" si="14"/>
        <v>m³ (solid u.b.)</v>
      </c>
      <c r="O62" s="442"/>
      <c r="P62" s="262"/>
      <c r="Q62" s="442"/>
      <c r="R62" s="442"/>
      <c r="S62" s="442"/>
      <c r="T62" s="442"/>
      <c r="U62" s="442"/>
      <c r="V62" s="442"/>
      <c r="W62" s="442"/>
      <c r="X62" s="442"/>
      <c r="Y62" s="442"/>
      <c r="Z62" s="442"/>
      <c r="AA62" s="442"/>
      <c r="AB62" s="442"/>
      <c r="AC62" s="442"/>
      <c r="AD62" s="442"/>
      <c r="AE62" s="262"/>
      <c r="AF62" s="442"/>
      <c r="AG62" s="442"/>
      <c r="AH62" s="262"/>
      <c r="AI62" s="442"/>
      <c r="AJ62" s="442"/>
      <c r="AK62" s="442"/>
      <c r="AL62" s="443"/>
      <c r="AS62" s="1024" t="s">
        <v>2807</v>
      </c>
      <c r="AT62" s="1024">
        <v>0.62</v>
      </c>
      <c r="AU62" s="1075">
        <v>0.13200000000000001</v>
      </c>
    </row>
    <row r="63" spans="1:47" ht="13" thickBot="1">
      <c r="B63" s="47">
        <v>1</v>
      </c>
      <c r="C63" s="48" t="s">
        <v>1101</v>
      </c>
      <c r="D63" s="48" t="s">
        <v>1107</v>
      </c>
      <c r="E63" s="49" t="s">
        <v>1103</v>
      </c>
      <c r="F63" s="722">
        <v>3.3332999999999999</v>
      </c>
      <c r="G63" s="50" t="s">
        <v>1106</v>
      </c>
      <c r="H63" s="442"/>
      <c r="I63" s="47">
        <v>1</v>
      </c>
      <c r="J63" s="48" t="str">
        <f t="shared" si="11"/>
        <v>m³ (loose/bulk)</v>
      </c>
      <c r="K63" s="48" t="str">
        <f t="shared" si="12"/>
        <v>bark chippings</v>
      </c>
      <c r="L63" s="49" t="s">
        <v>1103</v>
      </c>
      <c r="M63" s="722">
        <f t="shared" si="13"/>
        <v>0.3000030000300003</v>
      </c>
      <c r="N63" s="50" t="str">
        <f t="shared" si="14"/>
        <v>m³ (solid u.b.)</v>
      </c>
      <c r="O63" s="442"/>
      <c r="P63" s="262"/>
      <c r="Q63" s="442"/>
      <c r="R63" s="442"/>
      <c r="S63" s="442"/>
      <c r="T63" s="442"/>
      <c r="U63" s="442"/>
      <c r="V63" s="442"/>
      <c r="W63" s="442"/>
      <c r="X63" s="442"/>
      <c r="Y63" s="442"/>
      <c r="Z63" s="442"/>
      <c r="AA63" s="442"/>
      <c r="AB63" s="442"/>
      <c r="AC63" s="442"/>
      <c r="AD63" s="442"/>
      <c r="AE63" s="262"/>
      <c r="AF63" s="442"/>
      <c r="AG63" s="442"/>
      <c r="AH63" s="262"/>
      <c r="AI63" s="442"/>
      <c r="AJ63" s="442"/>
      <c r="AK63" s="442"/>
      <c r="AL63" s="443"/>
      <c r="AS63" s="1024" t="s">
        <v>2808</v>
      </c>
      <c r="AT63" s="1024">
        <v>0.59</v>
      </c>
      <c r="AU63" s="1075">
        <v>0.126</v>
      </c>
    </row>
    <row r="64" spans="1:47" ht="13" thickBot="1">
      <c r="B64" s="1757" t="str">
        <f>Overview!A2</f>
        <v>© 2016 UNECE/FAO Forestry and Timber Section - In case of any uncertainties or questions on the JWEE 2015 please contact: woodenergy.timber@unece.org</v>
      </c>
      <c r="C64" s="1758"/>
      <c r="D64" s="1758"/>
      <c r="E64" s="1758"/>
      <c r="F64" s="1758"/>
      <c r="G64" s="1758"/>
      <c r="H64" s="1758"/>
      <c r="I64" s="1758"/>
      <c r="J64" s="462"/>
      <c r="K64" s="462"/>
      <c r="L64" s="462"/>
      <c r="M64" s="462"/>
      <c r="N64" s="719"/>
      <c r="O64" s="462"/>
      <c r="P64" s="719"/>
      <c r="Q64" s="462"/>
      <c r="R64" s="462"/>
      <c r="S64" s="462"/>
      <c r="T64" s="462"/>
      <c r="U64" s="462"/>
      <c r="V64" s="462"/>
      <c r="W64" s="462"/>
      <c r="X64" s="462"/>
      <c r="Y64" s="462"/>
      <c r="Z64" s="462"/>
      <c r="AA64" s="462"/>
      <c r="AB64" s="462"/>
      <c r="AC64" s="462"/>
      <c r="AD64" s="462"/>
      <c r="AE64" s="719"/>
      <c r="AF64" s="462"/>
      <c r="AG64" s="462"/>
      <c r="AH64" s="719"/>
      <c r="AI64" s="462"/>
      <c r="AJ64" s="462"/>
      <c r="AK64" s="462"/>
      <c r="AL64" s="463"/>
      <c r="AS64" s="1024" t="s">
        <v>2809</v>
      </c>
      <c r="AT64" s="1024">
        <v>0.68</v>
      </c>
      <c r="AU64" s="1075">
        <v>0.13900000000000001</v>
      </c>
    </row>
    <row r="65" spans="45:47">
      <c r="AS65" s="1024" t="s">
        <v>2810</v>
      </c>
      <c r="AT65" s="1024">
        <v>0.66</v>
      </c>
      <c r="AU65" s="1075">
        <v>0.13100000000000001</v>
      </c>
    </row>
    <row r="66" spans="45:47">
      <c r="AS66" s="1024" t="s">
        <v>2811</v>
      </c>
      <c r="AT66" s="1024">
        <v>0.67</v>
      </c>
      <c r="AU66" s="1075">
        <v>0.13600000000000001</v>
      </c>
    </row>
    <row r="67" spans="45:47">
      <c r="AS67" s="1024" t="s">
        <v>2812</v>
      </c>
      <c r="AT67" s="1024">
        <v>0.67</v>
      </c>
      <c r="AU67" s="1075">
        <v>0.13600000000000001</v>
      </c>
    </row>
    <row r="68" spans="45:47">
      <c r="AS68" s="1024" t="s">
        <v>2813</v>
      </c>
      <c r="AT68" s="1024">
        <v>0.74</v>
      </c>
      <c r="AU68" s="1075">
        <v>0.13900000000000001</v>
      </c>
    </row>
    <row r="69" spans="45:47">
      <c r="AS69" s="1024" t="s">
        <v>2814</v>
      </c>
      <c r="AT69" s="1024">
        <v>0.6</v>
      </c>
      <c r="AU69" s="1075">
        <v>0.13699999999999998</v>
      </c>
    </row>
    <row r="70" spans="45:47">
      <c r="AS70" s="1024" t="s">
        <v>2815</v>
      </c>
      <c r="AT70" s="1024">
        <v>0.7</v>
      </c>
      <c r="AU70" s="1075">
        <v>0.14099999999999999</v>
      </c>
    </row>
    <row r="71" spans="45:47">
      <c r="AS71" s="1024" t="s">
        <v>2816</v>
      </c>
      <c r="AT71" s="1024">
        <v>0.69</v>
      </c>
      <c r="AU71" s="1075">
        <v>0.13900000000000001</v>
      </c>
    </row>
    <row r="72" spans="45:47">
      <c r="AS72" s="1024" t="s">
        <v>2817</v>
      </c>
      <c r="AT72" s="1024">
        <v>0.41</v>
      </c>
      <c r="AU72" s="1075">
        <v>0.13800000000000001</v>
      </c>
    </row>
    <row r="73" spans="45:47">
      <c r="AS73" s="1024" t="s">
        <v>2818</v>
      </c>
      <c r="AT73" s="1024">
        <v>0.41</v>
      </c>
      <c r="AU73" s="1075">
        <v>0.13800000000000001</v>
      </c>
    </row>
    <row r="74" spans="45:47">
      <c r="AS74" s="1024" t="s">
        <v>2819</v>
      </c>
      <c r="AT74" s="1024">
        <v>0.65</v>
      </c>
      <c r="AU74" s="1075">
        <v>8.8000000000000009E-2</v>
      </c>
    </row>
    <row r="75" spans="45:47">
      <c r="AS75" s="1024" t="s">
        <v>2820</v>
      </c>
      <c r="AT75" s="1024">
        <v>0.56000000000000005</v>
      </c>
      <c r="AU75" s="1075">
        <v>0.127</v>
      </c>
    </row>
    <row r="76" spans="45:47">
      <c r="AS76" s="1024" t="s">
        <v>2821</v>
      </c>
      <c r="AT76" s="1024">
        <v>0.64</v>
      </c>
      <c r="AU76" s="1075">
        <v>0.13400000000000001</v>
      </c>
    </row>
    <row r="77" spans="45:47">
      <c r="AS77" s="1024" t="s">
        <v>2822</v>
      </c>
      <c r="AT77" s="1024">
        <v>0.7</v>
      </c>
      <c r="AU77" s="1075">
        <v>0.17699999999999999</v>
      </c>
    </row>
    <row r="78" spans="45:47">
      <c r="AS78" s="1024" t="s">
        <v>2823</v>
      </c>
      <c r="AT78" s="1024">
        <v>0.71</v>
      </c>
      <c r="AU78" s="1075">
        <v>0.17300000000000001</v>
      </c>
    </row>
    <row r="79" spans="45:47">
      <c r="AS79" s="1024" t="s">
        <v>2824</v>
      </c>
      <c r="AT79" s="1024">
        <v>0.52</v>
      </c>
      <c r="AU79" s="1075">
        <v>0.10199999999999999</v>
      </c>
    </row>
    <row r="80" spans="45:47">
      <c r="AS80" s="1024" t="s">
        <v>2825</v>
      </c>
      <c r="AT80" s="1024">
        <v>0.52</v>
      </c>
      <c r="AU80" s="1075">
        <v>0.10199999999999999</v>
      </c>
    </row>
    <row r="81" spans="45:47">
      <c r="AS81" s="1145" t="s">
        <v>2854</v>
      </c>
      <c r="AT81" s="1146"/>
      <c r="AU81" s="1146"/>
    </row>
  </sheetData>
  <sheetProtection formatCells="0"/>
  <dataConsolidate/>
  <mergeCells count="46">
    <mergeCell ref="D48:E48"/>
    <mergeCell ref="AF47:AG47"/>
    <mergeCell ref="B40:F40"/>
    <mergeCell ref="AF42:AG42"/>
    <mergeCell ref="AF12:AG12"/>
    <mergeCell ref="B28:D34"/>
    <mergeCell ref="E32:E34"/>
    <mergeCell ref="G8:M8"/>
    <mergeCell ref="O8:AL8"/>
    <mergeCell ref="B45:H45"/>
    <mergeCell ref="D47:E47"/>
    <mergeCell ref="B14:D18"/>
    <mergeCell ref="E14:E15"/>
    <mergeCell ref="E16:E17"/>
    <mergeCell ref="G9:M9"/>
    <mergeCell ref="O9:AL9"/>
    <mergeCell ref="H11:H12"/>
    <mergeCell ref="I11:I12"/>
    <mergeCell ref="J11:J12"/>
    <mergeCell ref="K11:K12"/>
    <mergeCell ref="L11:L12"/>
    <mergeCell ref="M11:M12"/>
    <mergeCell ref="O11:O12"/>
    <mergeCell ref="R11:AD11"/>
    <mergeCell ref="AK11:AK12"/>
    <mergeCell ref="Q11:Q12"/>
    <mergeCell ref="AL11:AL12"/>
    <mergeCell ref="B20:D26"/>
    <mergeCell ref="E20:E23"/>
    <mergeCell ref="E24:E26"/>
    <mergeCell ref="B64:I64"/>
    <mergeCell ref="AF11:AG11"/>
    <mergeCell ref="AI11:AI12"/>
    <mergeCell ref="AJ11:AJ12"/>
    <mergeCell ref="C2:F2"/>
    <mergeCell ref="C3:F3"/>
    <mergeCell ref="C4:F4"/>
    <mergeCell ref="E37:F37"/>
    <mergeCell ref="E28:E31"/>
    <mergeCell ref="G11:G12"/>
    <mergeCell ref="B6:AL6"/>
    <mergeCell ref="B54:AL54"/>
    <mergeCell ref="B36:D38"/>
    <mergeCell ref="E36:F36"/>
    <mergeCell ref="E38:F38"/>
    <mergeCell ref="E18:F18"/>
  </mergeCells>
  <phoneticPr fontId="32" type="noConversion"/>
  <conditionalFormatting sqref="AD14:AD18 AD23:AD24 AD26 AD40">
    <cfRule type="cellIs" dxfId="2" priority="3" operator="equal">
      <formula>1</formula>
    </cfRule>
  </conditionalFormatting>
  <conditionalFormatting sqref="AD20:AD21">
    <cfRule type="cellIs" dxfId="1" priority="2" operator="equal">
      <formula>1</formula>
    </cfRule>
  </conditionalFormatting>
  <conditionalFormatting sqref="AD30">
    <cfRule type="cellIs" dxfId="0" priority="1" operator="equal">
      <formula>1</formula>
    </cfRule>
  </conditionalFormatting>
  <dataValidations disablePrompts="1" count="2">
    <dataValidation type="list" allowBlank="1" showInputMessage="1" showErrorMessage="1" sqref="R12" xr:uid="{00000000-0002-0000-0500-000000000000}">
      <formula1>$AS$10:$AS$81</formula1>
    </dataValidation>
    <dataValidation type="list" allowBlank="1" showInputMessage="1" showErrorMessage="1" sqref="AB12 T12 V12 X12 Z12" xr:uid="{00000000-0002-0000-0500-000001000000}">
      <formula1>$AS$9:$AS$80</formula1>
    </dataValidation>
  </dataValidations>
  <hyperlinks>
    <hyperlink ref="B64:I64" r:id="rId1" display="mailto:woodenergy.timber@unece.org" xr:uid="{00000000-0004-0000-0500-000000000000}"/>
  </hyperlinks>
  <pageMargins left="0.28000000000000003" right="0" top="0.47244094488188981" bottom="0.19685039370078741" header="0.51181102362204722" footer="0.51181102362204722"/>
  <pageSetup paperSize="8" scale="31" orientation="landscape" r:id="rId2"/>
  <headerFooter alignWithMargins="0"/>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249977111117893"/>
  </sheetPr>
  <dimension ref="A1:Z20"/>
  <sheetViews>
    <sheetView tabSelected="1" zoomScale="70" zoomScaleNormal="70" workbookViewId="0">
      <selection activeCell="G25" sqref="G25"/>
    </sheetView>
  </sheetViews>
  <sheetFormatPr defaultColWidth="9.1796875" defaultRowHeight="12.5"/>
  <cols>
    <col min="1" max="1" width="3" style="983" customWidth="1"/>
    <col min="2" max="2" width="4.453125" style="983" customWidth="1"/>
    <col min="3" max="3" width="31.26953125" style="983" customWidth="1"/>
    <col min="4" max="5" width="9.7265625" style="983" customWidth="1"/>
    <col min="6" max="7" width="11.453125" style="983" customWidth="1"/>
    <col min="8" max="9" width="9.7265625" style="983" customWidth="1"/>
    <col min="10" max="11" width="11.453125" style="983" customWidth="1"/>
    <col min="12" max="13" width="9.7265625" style="983" customWidth="1"/>
    <col min="14" max="15" width="11.453125" style="983" customWidth="1"/>
    <col min="16" max="16" width="3.26953125" style="983" customWidth="1"/>
    <col min="17" max="17" width="9.26953125" style="983" customWidth="1"/>
    <col min="18" max="18" width="3.26953125" style="983" customWidth="1"/>
    <col min="19" max="19" width="31.1796875" style="983" customWidth="1"/>
    <col min="20" max="20" width="21.453125" style="983" customWidth="1"/>
    <col min="21" max="21" width="19.26953125" style="983" customWidth="1"/>
    <col min="22" max="22" width="22" style="983" customWidth="1"/>
    <col min="23" max="23" width="21.7265625" style="983" customWidth="1"/>
    <col min="24" max="24" width="19.7265625" style="983" customWidth="1"/>
    <col min="25" max="25" width="3.26953125" style="983" customWidth="1"/>
    <col min="26" max="16384" width="9.1796875" style="983"/>
  </cols>
  <sheetData>
    <row r="1" spans="1:26" ht="15.5">
      <c r="A1" s="982" t="s">
        <v>2752</v>
      </c>
      <c r="T1" s="263"/>
      <c r="U1" s="263"/>
      <c r="V1" s="263"/>
      <c r="W1" s="263"/>
      <c r="X1" s="263"/>
    </row>
    <row r="2" spans="1:26" ht="15.5">
      <c r="A2" s="984"/>
      <c r="T2" s="263"/>
      <c r="U2" s="263"/>
      <c r="V2" s="263"/>
      <c r="W2" s="263"/>
      <c r="X2" s="263"/>
    </row>
    <row r="3" spans="1:26" ht="13" thickBot="1">
      <c r="B3" s="985"/>
      <c r="C3" s="985"/>
      <c r="D3" s="985"/>
      <c r="E3" s="985"/>
      <c r="F3" s="985"/>
      <c r="G3" s="985"/>
      <c r="H3" s="985"/>
      <c r="I3" s="985"/>
      <c r="J3" s="985"/>
      <c r="K3" s="985"/>
      <c r="L3" s="985"/>
      <c r="M3" s="985"/>
      <c r="N3" s="985"/>
      <c r="O3" s="985"/>
      <c r="P3" s="985"/>
      <c r="Q3" s="263"/>
      <c r="T3" s="263"/>
      <c r="U3" s="263"/>
      <c r="V3" s="263"/>
      <c r="W3" s="263"/>
      <c r="X3" s="263"/>
    </row>
    <row r="4" spans="1:26" ht="66.75" customHeight="1" thickBot="1">
      <c r="B4" s="985"/>
      <c r="C4" s="986">
        <v>2020</v>
      </c>
      <c r="D4" s="1838" t="s">
        <v>2723</v>
      </c>
      <c r="E4" s="1839"/>
      <c r="F4" s="1838" t="s">
        <v>2724</v>
      </c>
      <c r="G4" s="1839"/>
      <c r="H4" s="1838" t="s">
        <v>2725</v>
      </c>
      <c r="I4" s="1839"/>
      <c r="J4" s="1838" t="s">
        <v>2726</v>
      </c>
      <c r="K4" s="1839"/>
      <c r="L4" s="1838" t="s">
        <v>2727</v>
      </c>
      <c r="M4" s="1839"/>
      <c r="N4" s="1838" t="s">
        <v>2728</v>
      </c>
      <c r="O4" s="1839"/>
      <c r="P4" s="985"/>
      <c r="Q4" s="263"/>
      <c r="R4" s="987"/>
      <c r="S4" s="1831" t="s">
        <v>2729</v>
      </c>
      <c r="T4" s="1831"/>
      <c r="U4" s="1831"/>
      <c r="V4" s="1831"/>
      <c r="W4" s="1831"/>
      <c r="X4" s="1831"/>
      <c r="Y4" s="987"/>
      <c r="Z4" s="987"/>
    </row>
    <row r="5" spans="1:26" ht="32.25" customHeight="1" thickBot="1">
      <c r="B5" s="985"/>
      <c r="C5" s="988"/>
      <c r="D5" s="989" t="str">
        <f>CONCATENATE("Year ",C4-2)</f>
        <v>Year 2018</v>
      </c>
      <c r="E5" s="989" t="str">
        <f>CONCATENATE("Year ",C4-1)</f>
        <v>Year 2019</v>
      </c>
      <c r="F5" s="989" t="str">
        <f>CONCATENATE("Year ",C4-2)</f>
        <v>Year 2018</v>
      </c>
      <c r="G5" s="989" t="str">
        <f>CONCATENATE("Year ",C4-1)</f>
        <v>Year 2019</v>
      </c>
      <c r="H5" s="989" t="str">
        <f>CONCATENATE("Year ",C4-2)</f>
        <v>Year 2018</v>
      </c>
      <c r="I5" s="989" t="str">
        <f>CONCATENATE("Year ",C4-1)</f>
        <v>Year 2019</v>
      </c>
      <c r="J5" s="989" t="str">
        <f>CONCATENATE("Year ",C4-2)</f>
        <v>Year 2018</v>
      </c>
      <c r="K5" s="989" t="str">
        <f>CONCATENATE("Year ",C4-1)</f>
        <v>Year 2019</v>
      </c>
      <c r="L5" s="989" t="str">
        <f>CONCATENATE("Year ",C4-2)</f>
        <v>Year 2018</v>
      </c>
      <c r="M5" s="989" t="str">
        <f>CONCATENATE("Year ",C4-1)</f>
        <v>Year 2019</v>
      </c>
      <c r="N5" s="989" t="str">
        <f>CONCATENATE("Year ",C4-2)</f>
        <v>Year 2018</v>
      </c>
      <c r="O5" s="989" t="str">
        <f>CONCATENATE("Year ",C4-1)</f>
        <v>Year 2019</v>
      </c>
      <c r="P5" s="985"/>
      <c r="Q5" s="264"/>
      <c r="R5" s="990"/>
      <c r="S5" s="991"/>
      <c r="T5" s="1832" t="s">
        <v>2730</v>
      </c>
      <c r="U5" s="1832"/>
      <c r="V5" s="1832" t="s">
        <v>2731</v>
      </c>
      <c r="W5" s="1832"/>
      <c r="X5" s="1832"/>
      <c r="Y5" s="992"/>
    </row>
    <row r="6" spans="1:26" ht="13.5" thickBot="1">
      <c r="B6" s="985"/>
      <c r="C6" s="1833" t="s">
        <v>2732</v>
      </c>
      <c r="D6" s="1834"/>
      <c r="E6" s="1834"/>
      <c r="F6" s="1834"/>
      <c r="G6" s="1834"/>
      <c r="H6" s="1834"/>
      <c r="I6" s="1834"/>
      <c r="J6" s="1834"/>
      <c r="K6" s="1834"/>
      <c r="L6" s="1834"/>
      <c r="M6" s="1834"/>
      <c r="N6" s="1834"/>
      <c r="O6" s="1835"/>
      <c r="P6" s="985"/>
      <c r="Q6" s="264"/>
      <c r="R6" s="990"/>
      <c r="S6" s="993"/>
      <c r="T6" s="994" t="s">
        <v>2733</v>
      </c>
      <c r="U6" s="994" t="s">
        <v>2734</v>
      </c>
      <c r="V6" s="994" t="s">
        <v>2735</v>
      </c>
      <c r="W6" s="994" t="s">
        <v>2736</v>
      </c>
      <c r="X6" s="994" t="s">
        <v>2734</v>
      </c>
      <c r="Y6" s="992"/>
    </row>
    <row r="7" spans="1:26" ht="38" thickBot="1">
      <c r="B7" s="985"/>
      <c r="C7" s="995" t="s">
        <v>2737</v>
      </c>
      <c r="D7" s="996">
        <f>((SUM('T IV energy use'!BE17:BE21,'T IV energy use'!BP17:BP21,'T IV energy use'!CE17:CE21)-SUM('T I fibre sources'!K13,'T I fibre sources'!K17))*(1-T7))
+((IF(((SUM('T II processed wood based fuels'!J11)*'Conversion Factors'!H28*'Conversion Factors'!J28)*SUM('T III pwbf origins'!I17:I21))&gt;0, (SUM('T II processed wood based fuels'!J11)*'Conversion Factors'!H28*'Conversion Factors'!J28)*SUM('T III pwbf origins'!I17:I21),SUM('T IV energy use'!BE31,'T IV energy use'!BP31,'T IV energy use'!CE31)*V7)
+IF(((SUM('T II processed wood based fuels'!J12)*'Conversion Factors'!H29*'Conversion Factors'!J29)*SUM('T III pwbf origins'!O17:O21))&gt;0, (SUM('T II processed wood based fuels'!J12)*'Conversion Factors'!H29*'Conversion Factors'!J29)*SUM('T III pwbf origins'!O17:O21),SUM('T IV energy use'!BE32,'T IV energy use'!BP32,'T IV energy use'!CE32)*V7)
+IF(((SUM('T II processed wood based fuels'!J14)*'Conversion Factors'!H31*'Conversion Factors'!J31)*SUM('T III pwbf origins'!AA17:AA21))&gt;0, (SUM('T II processed wood based fuels'!J14)*'Conversion Factors'!H31*'Conversion Factors'!J31)*SUM('T III pwbf origins'!AA17:AA21),SUM('T IV energy use'!CE34)*V7))*(1-W7))</f>
        <v>5663.5166684718515</v>
      </c>
      <c r="E7" s="996"/>
      <c r="F7" s="996">
        <f>D7*'Conversion Factors'!H14*'Conversion Factors'!L18/('Conversion Factors'!$AF$43*1000)</f>
        <v>1.1386186158841294E-3</v>
      </c>
      <c r="G7" s="996"/>
      <c r="H7" s="996">
        <f>((SUM('T IV energy use'!BE17:BE21,'T IV energy use'!BP17:BP21,'T IV energy use'!CE17:CE21)-SUM('T I fibre sources'!K13,'T I fibre sources'!K17))*(T7*U7))
+((IF(((SUM('T II processed wood based fuels'!J11)*'Conversion Factors'!H28*'Conversion Factors'!J28)*SUM('T III pwbf origins'!I17:I21))&gt;0, (SUM('T II processed wood based fuels'!J11)*'Conversion Factors'!H28*'Conversion Factors'!J28)*SUM('T III pwbf origins'!I17:I21),(SUM('T IV energy use'!BE31,'T IV energy use'!BP31,'T IV energy use'!CE31)*V7))
+IF(((SUM('T II processed wood based fuels'!J12)*'Conversion Factors'!H29*'Conversion Factors'!J29)*SUM('T III pwbf origins'!O17:O21))&gt;0, (SUM('T II processed wood based fuels'!J12)*'Conversion Factors'!H29*'Conversion Factors'!J29)*SUM('T III pwbf origins'!O17:O21),(SUM('T IV energy use'!BE32,'T IV energy use'!BP32,'T IV energy use'!CE32)*V7))
+IF(((SUM('T II processed wood based fuels'!J14)*'Conversion Factors'!H31*'Conversion Factors'!J31)*SUM('T III pwbf origins'!AA17:AA21))&gt;0, (SUM('T II processed wood based fuels'!J14)*'Conversion Factors'!H31*'Conversion Factors'!J31)*SUM('T III pwbf origins'!AA17:AA21),SUM('T IV energy use'!CE34)*V7))*(W7*X7))</f>
        <v>2.7250767269292107</v>
      </c>
      <c r="I7" s="996"/>
      <c r="J7" s="996">
        <f>H7*'Conversion Factors'!H14*'Conversion Factors'!L18/('Conversion Factors'!$AF$43*1000)</f>
        <v>5.4786156245769551E-7</v>
      </c>
      <c r="K7" s="996"/>
      <c r="L7" s="996">
        <f>((SUM('T IV energy use'!BE17:BE21,'T IV energy use'!BP17:BP21,'T IV energy use'!CE17:CE21)-SUM('T I fibre sources'!K13,'T I fibre sources'!K17))*(T7*(1-U7))
+((IF(((SUM('T II processed wood based fuels'!J11)*'Conversion Factors'!H28*'Conversion Factors'!J28)*SUM('T III pwbf origins'!I17:I21))&gt;0, (SUM('T II processed wood based fuels'!J11)*'Conversion Factors'!H28*'Conversion Factors'!J28)*SUM('T III pwbf origins'!I17:I21),(SUM('T IV energy use'!BE31,'T IV energy use'!BP31,'T IV energy use'!CE31))*V7)
+IF(((SUM('T II processed wood based fuels'!J12)*'Conversion Factors'!H29*'Conversion Factors'!J29)*SUM('T III pwbf origins'!O17:O21))&gt;0, (SUM('T II processed wood based fuels'!J12)*'Conversion Factors'!H29*'Conversion Factors'!J29)*SUM('T III pwbf origins'!O17:O21),(SUM('T IV energy use'!BE32,'T IV energy use'!BP32,'T IV energy use'!CE32))*V7)
+IF(((SUM('T II processed wood based fuels'!J14)*'Conversion Factors'!H31*'Conversion Factors'!J31)*SUM('T III pwbf origins'!AA17:AA21))&gt;0, (SUM('T II processed wood based fuels'!J14)*'Conversion Factors'!H31*'Conversion Factors'!J31)*SUM('T III pwbf origins'!AA17:AA21),SUM('T IV energy use'!CE34)*V7))*(W7*(1-X7))))</f>
        <v>2549.6853308017135</v>
      </c>
      <c r="M7" s="996"/>
      <c r="N7" s="996">
        <f>L7*'Conversion Factors'!H14*'Conversion Factors'!L18/('Conversion Factors'!$AF$43*1000)</f>
        <v>5.1260009500084052E-4</v>
      </c>
      <c r="O7" s="996"/>
      <c r="P7" s="985"/>
      <c r="Q7" s="264"/>
      <c r="R7" s="997"/>
      <c r="S7" s="998" t="s">
        <v>2737</v>
      </c>
      <c r="T7" s="999">
        <f>SUM('T I fibre sources'!M11,'T I fibre sources'!M12)/SUM('T I fibre sources'!Q11,'T I fibre sources'!Q12)</f>
        <v>0.10785873777686522</v>
      </c>
      <c r="U7" s="999">
        <f>SUM('T I fibre sources'!T11,'T I fibre sources'!T12)/SUM('T I fibre sources'!M11,'T I fibre sources'!M12)</f>
        <v>0</v>
      </c>
      <c r="V7" s="1000">
        <v>0.5</v>
      </c>
      <c r="W7" s="1836">
        <f>SUM('T II processed wood based fuels'!L11,'T II processed wood based fuels'!L12,'T II processed wood based fuels'!L13,'T II processed wood based fuels'!L14)/SUM('T II processed wood based fuels'!P11,'T II processed wood based fuels'!P12,'T II processed wood based fuels'!P13,'T II processed wood based fuels'!P14)</f>
        <v>1.0075471698113208</v>
      </c>
      <c r="X7" s="1836">
        <f>SUM('T II processed wood based fuels'!S11,'T II processed wood based fuels'!S12,'T II processed wood based fuels'!S14)/SUM('T II processed wood based fuels'!P11,'T II processed wood based fuels'!P12,'T II processed wood based fuels'!P14)</f>
        <v>1.4603773584905661E-3</v>
      </c>
      <c r="Y7" s="992"/>
    </row>
    <row r="8" spans="1:26" ht="38" thickBot="1">
      <c r="B8" s="985"/>
      <c r="C8" s="1001" t="s">
        <v>2738</v>
      </c>
      <c r="D8" s="996">
        <f>(SUM('T IV energy use'!BE23:BE27,'T IV energy use'!BP23:BP27,'T IV energy use'!CE23:CE27,'T IV energy use'!CE29,'T IV energy use'!BP29,'T IV energy use'!BE29)*(1-T8))
+(IF((SUM('T II processed wood based fuels'!J11)*'Conversion Factors'!H28*'Conversion Factors'!J28*SUM('T III pwbf origins'!I23:I26)&gt;0), SUM('T II processed wood based fuels'!J11)*'Conversion Factors'!H28*'Conversion Factors'!J28*SUM('T III pwbf origins'!I23:I26),(SUM('T IV energy use'!BE31,'T IV energy use'!BP31,'T IV energy use'!CE31)*V8))
+IF((SUM('T II processed wood based fuels'!J12)*'Conversion Factors'!H29*'Conversion Factors'!J29*SUM('T III pwbf origins'!O23:O26)&gt;0), SUM('T II processed wood based fuels'!J12)*'Conversion Factors'!H29*'Conversion Factors'!J29*SUM('T III pwbf origins'!O23:O26),(SUM('T IV energy use'!BE32,'T IV energy use'!BP32,'T IV energy use'!CE32)*V8))
+IF((SUM('T II processed wood based fuels'!J14)*'Conversion Factors'!H31*'Conversion Factors'!J31*SUM('T III pwbf origins'!AA23:AA26)&gt;0), SUM('T II processed wood based fuels'!J14)*'Conversion Factors'!H31*'Conversion Factors'!J31*SUM('T III pwbf origins'!AA23:AA26),(SUM('T IV energy use'!CE34)*V8)))*(1-W7)</f>
        <v>1148.7873563279006</v>
      </c>
      <c r="E8" s="996"/>
      <c r="F8" s="996">
        <f>D8*'Conversion Factors'!H15*'Conversion Factors'!L19/('Conversion Factors'!$AF$43*1000)</f>
        <v>0</v>
      </c>
      <c r="G8" s="996"/>
      <c r="H8" s="996" t="e">
        <f>((SUM('T IV energy use'!BE23:BE27,'T IV energy use'!BP23:BP27,'T IV energy use'!CE23:CE27,'T IV energy use'!CE29,'T IV energy use'!BP29,'T IV energy use'!BE29))*(T8*U8))
+(IF(SUM('T II processed wood based fuels'!J11)*'Conversion Factors'!H28*'Conversion Factors'!J28*SUM('T III pwbf origins'!I23:I26)&gt;0, SUM('T II processed wood based fuels'!J11)*'Conversion Factors'!H28*'Conversion Factors'!J28*SUM('T III pwbf origins'!I23:I26),(SUM('T IV energy use'!BE31,'T IV energy use'!BP31,'T IV energy use'!CE31)*V8))
+IF(SUM('T II processed wood based fuels'!J12)*'Conversion Factors'!H29*'Conversion Factors'!J29*SUM('T III pwbf origins'!O23:O26)&gt;0, SUM('T II processed wood based fuels'!J12)*'Conversion Factors'!H29*'Conversion Factors'!J29*SUM('T III pwbf origins'!O23:O26),(SUM('T IV energy use'!BE32,'T IV energy use'!BP32,'T IV energy use'!CE32)*V8))
+IF(SUM('T II processed wood based fuels'!J14)*'Conversion Factors'!H31*'Conversion Factors'!J31*SUM('T III pwbf origins'!AA23:AA26)&gt;0, SUM('T II processed wood based fuels'!J14)*'Conversion Factors'!H31*'Conversion Factors'!J31*(SUM('T III pwbf origins'!AA23:AA26)),SUM(('T IV energy use'!CE34)*V8)))*W7*X7</f>
        <v>#DIV/0!</v>
      </c>
      <c r="I8" s="996"/>
      <c r="J8" s="996" t="e">
        <f>H8*'Conversion Factors'!L15*'Conversion Factors'!P19/('Conversion Factors'!$AF$43*1000)</f>
        <v>#DIV/0!</v>
      </c>
      <c r="K8" s="996"/>
      <c r="L8" s="996" t="e">
        <f>(SUM('T IV energy use'!BE23:BE27,'T IV energy use'!BP23:BP27,'T IV energy use'!CE23:CE27,'T IV energy use'!CE29,'T IV energy use'!BP29,'T IV energy use'!BE29)*(T8*(1-U8)))
+((IF(SUM('T II processed wood based fuels'!J11)*'Conversion Factors'!H28*'Conversion Factors'!J28*SUM('T III pwbf origins'!I23:I26)&gt;0, SUM('T II processed wood based fuels'!J11)*'Conversion Factors'!H28*'Conversion Factors'!J28*SUM('T III pwbf origins'!I23:I26),(SUM('T IV energy use'!BE31,'T IV energy use'!BP31,'T IV energy use'!CE31)*V8))
+IF(SUM('T II processed wood based fuels'!J12)*'Conversion Factors'!H29*'Conversion Factors'!J29*SUM('T III pwbf origins'!O23:O26)&gt;0, SUM('T II processed wood based fuels'!J12)*'Conversion Factors'!H29*'Conversion Factors'!J29*SUM('T III pwbf origins'!O23:O26),(SUM('T IV energy use'!BE32,'T IV energy use'!BP32,'T IV energy use'!CE32)*V8))
+IF(SUM('T II processed wood based fuels'!J14)*'Conversion Factors'!H31*'Conversion Factors'!J31*SUM('T III pwbf origins'!AA23:AA26)&gt;0, SUM('T II processed wood based fuels'!J14)*'Conversion Factors'!H31*'Conversion Factors'!J31*(SUM('T III pwbf origins'!AA23:AA26)),SUM(('T IV energy use'!CE34)*V8)))*W7*(1-X7))</f>
        <v>#DIV/0!</v>
      </c>
      <c r="M8" s="996"/>
      <c r="N8" s="996" t="e">
        <f>L8*'Conversion Factors'!P15*'Conversion Factors'!T19/('Conversion Factors'!$AF$43*1000)</f>
        <v>#DIV/0!</v>
      </c>
      <c r="O8" s="996"/>
      <c r="P8" s="985"/>
      <c r="Q8" s="263"/>
      <c r="R8" s="1002"/>
      <c r="S8" s="1003" t="s">
        <v>2738</v>
      </c>
      <c r="T8" s="999">
        <f>SUM('T I fibre sources'!M19,'T I fibre sources'!M20,'T I fibre sources'!M21)/SUM('T I fibre sources'!Q19,'T I fibre sources'!Q20,'T I fibre sources'!Q21)</f>
        <v>0</v>
      </c>
      <c r="U8" s="999" t="e">
        <f>SUM('T I fibre sources'!T19,'T I fibre sources'!T20,'T I fibre sources'!T21)/SUM('T I fibre sources'!M19,'T I fibre sources'!M20,'T I fibre sources'!M21)</f>
        <v>#DIV/0!</v>
      </c>
      <c r="V8" s="1000">
        <v>0.5</v>
      </c>
      <c r="W8" s="1837"/>
      <c r="X8" s="1837"/>
      <c r="Y8" s="992"/>
    </row>
    <row r="9" spans="1:26" ht="26" thickBot="1">
      <c r="B9" s="985"/>
      <c r="C9" s="995" t="s">
        <v>2739</v>
      </c>
      <c r="D9" s="996">
        <f>SUM('T I fibre sources'!K13,'T I fibre sources'!K17)</f>
        <v>0</v>
      </c>
      <c r="E9" s="996"/>
      <c r="F9" s="996">
        <f>IF(ISNUMBER(D9), D9*'Conversion Factors'!H14*'Conversion Factors'!L14/('Conversion Factors'!AF43*1000), "…")</f>
        <v>0</v>
      </c>
      <c r="G9" s="996"/>
      <c r="H9" s="996"/>
      <c r="I9" s="996"/>
      <c r="J9" s="996"/>
      <c r="K9" s="996"/>
      <c r="L9" s="996"/>
      <c r="M9" s="996"/>
      <c r="N9" s="996"/>
      <c r="O9" s="996"/>
      <c r="P9" s="985"/>
      <c r="Q9" s="263"/>
      <c r="T9" s="263"/>
    </row>
    <row r="10" spans="1:26" ht="25.5" thickBot="1">
      <c r="B10" s="985"/>
      <c r="C10" s="995" t="s">
        <v>2740</v>
      </c>
      <c r="D10" s="1004" t="s">
        <v>2741</v>
      </c>
      <c r="E10" s="1005"/>
      <c r="F10" s="1101" t="s">
        <v>2741</v>
      </c>
      <c r="G10" s="1102"/>
      <c r="H10" s="1101" t="s">
        <v>2741</v>
      </c>
      <c r="I10" s="1102"/>
      <c r="J10" s="1101" t="s">
        <v>2741</v>
      </c>
      <c r="K10" s="1102"/>
      <c r="L10" s="1101" t="s">
        <v>2741</v>
      </c>
      <c r="M10" s="1102"/>
      <c r="N10" s="1101" t="s">
        <v>2741</v>
      </c>
      <c r="O10" s="1005"/>
      <c r="P10" s="985"/>
      <c r="Q10" s="1006"/>
    </row>
    <row r="11" spans="1:26" ht="25.5" thickBot="1">
      <c r="B11" s="985"/>
      <c r="C11" s="995" t="s">
        <v>2742</v>
      </c>
      <c r="D11" s="996">
        <f>(SUM('T IV energy use'!BE39:BE41,'T IV energy use'!BP39:BP41,'T IV energy use'!CE39:CE41
))*(1-T8)
+(IF(SUM('T II processed wood based fuels'!J11)*'Conversion Factors'!H28*'Conversion Factors'!J28*SUM('T III pwbf origins'!I31:I33)&gt;0,SUM('T II processed wood based fuels'!J11)*'Conversion Factors'!H28*'Conversion Factors'!J28*SUM('T III pwbf origins'!I31:I33),"0")
+IF(SUM('T II processed wood based fuels'!J12)*'Conversion Factors'!H29*'Conversion Factors'!J29*SUM('T III pwbf origins'!O31:O33)&gt;0, SUM('T II processed wood based fuels'!J12)*'Conversion Factors'!H29*'Conversion Factors'!J29*SUM('T III pwbf origins'!O31:O33),"0")
+IF(SUM('T II processed wood based fuels'!J14)*'Conversion Factors'!H31*'Conversion Factors'!J31*SUM('T III pwbf origins'!AA31:AA33)&gt;0, SUM('T II processed wood based fuels'!J14)*'Conversion Factors'!H31*'Conversion Factors'!J31*SUM('T III pwbf origins'!AA31:AA33),"0")*(1-W7))</f>
        <v>0</v>
      </c>
      <c r="E11" s="996"/>
      <c r="F11" s="996">
        <f>D11*'Conversion Factors'!L38/('Conversion Factors'!J38*'Conversion Factors'!AF43*1000)</f>
        <v>0</v>
      </c>
      <c r="G11" s="996"/>
      <c r="H11" s="996" t="e">
        <f>(SUM('T IV energy use'!BE39:BE41,'T IV energy use'!BP39:BP41,'T IV energy use'!CE39:CE41)*(T8*U8))
+((IF(SUM('T II processed wood based fuels'!J11)*'Conversion Factors'!H28*'Conversion Factors'!J28*SUM('T III pwbf origins'!I31:I33)&gt;0, SUM('T II processed wood based fuels'!J11)*'Conversion Factors'!H28*'Conversion Factors'!J28*SUM('T III pwbf origins'!I31:I33),"0")
+IF(SUM('T II processed wood based fuels'!J12)*'Conversion Factors'!H29*'Conversion Factors'!J29*SUM('T III pwbf origins'!O31:O33)&gt;0, SUM('T II processed wood based fuels'!J12)*'Conversion Factors'!H29*'Conversion Factors'!J29*SUM('T III pwbf origins'!O31:O33),"0")
+IF(SUM('T II processed wood based fuels'!J14)*'Conversion Factors'!H31*'Conversion Factors'!J31*SUM('T III pwbf origins'!AA31:AA33)&gt;0, SUM('T II processed wood based fuels'!J14)*'Conversion Factors'!H31*'Conversion Factors'!J31*SUM('T III pwbf origins'!AA31:AA33),"0"))*(W7*X7))</f>
        <v>#DIV/0!</v>
      </c>
      <c r="I11" s="996"/>
      <c r="J11" s="996" t="e">
        <f>H11*'Conversion Factors'!L38/('Conversion Factors'!J38*'Conversion Factors'!AF43*1000)</f>
        <v>#DIV/0!</v>
      </c>
      <c r="K11" s="996"/>
      <c r="L11" s="996" t="e">
        <f>SUM('T IV energy use'!BE39:BE41,'T IV energy use'!BP39:BP41,'T IV energy use'!CE39:CE41)*(T8*(1-U8))
+((IF(SUM('T II processed wood based fuels'!J11)*'Conversion Factors'!H28*'Conversion Factors'!J28*SUM('T III pwbf origins'!I31:I33)&gt;0, SUM('T II processed wood based fuels'!J11)*'Conversion Factors'!H28*'Conversion Factors'!J28*SUM('T III pwbf origins'!I31:I33), "0")
+IF(SUM('T II processed wood based fuels'!J12)*'Conversion Factors'!H29*'Conversion Factors'!J29*SUM('T III pwbf origins'!O31:O33)&gt;0, SUM('T II processed wood based fuels'!J12)*'Conversion Factors'!H29*'Conversion Factors'!J29*SUM('T III pwbf origins'!O31:O33),"0")
+IF(SUM('T II processed wood based fuels'!J14)*'Conversion Factors'!H31*'Conversion Factors'!J31*SUM('T III pwbf origins'!AA31:AA33)&gt;0, SUM('T II processed wood based fuels'!J14)*'Conversion Factors'!H31*'Conversion Factors'!J31*SUM('T III pwbf origins'!AA31:AA33),"0"))*(W7*(1-X7)))</f>
        <v>#DIV/0!</v>
      </c>
      <c r="M11" s="996"/>
      <c r="N11" s="996" t="e">
        <f>L11*'Conversion Factors'!L38/('Conversion Factors'!J38*'Conversion Factors'!AF43*1000)</f>
        <v>#DIV/0!</v>
      </c>
      <c r="O11" s="996"/>
      <c r="P11" s="985"/>
      <c r="Q11" s="263"/>
      <c r="S11" s="1007"/>
    </row>
    <row r="12" spans="1:26" ht="15" customHeight="1" thickBot="1">
      <c r="B12" s="985"/>
      <c r="C12" s="995" t="s">
        <v>2743</v>
      </c>
      <c r="D12" s="1008">
        <f>SUM('T IV energy use'!BE43,'T IV energy use'!BP43,'T IV energy use'!CE43)*(1-T8)</f>
        <v>0</v>
      </c>
      <c r="E12" s="1009"/>
      <c r="F12" s="996">
        <f>D12*'Conversion Factors'!H40*'Conversion Factors'!L40/('Conversion Factors'!AF43*1000)</f>
        <v>0</v>
      </c>
      <c r="G12" s="1009"/>
      <c r="H12" s="1008" t="e">
        <f>SUM('T IV energy use'!BE43,'T IV energy use'!BP43,'T IV energy use'!CE43)*(T8*U8)</f>
        <v>#DIV/0!</v>
      </c>
      <c r="I12" s="1009"/>
      <c r="J12" s="996" t="e">
        <f>H12*'Conversion Factors'!H40*'Conversion Factors'!L40/('Conversion Factors'!AF43*1000)</f>
        <v>#DIV/0!</v>
      </c>
      <c r="K12" s="1009"/>
      <c r="L12" s="1008" t="e">
        <f>SUM('T IV energy use'!BE43,'T IV energy use'!BP43,'T IV energy use'!CE43)*(T8*(1-U8))</f>
        <v>#DIV/0!</v>
      </c>
      <c r="M12" s="1009"/>
      <c r="N12" s="996" t="e">
        <f>L12*'Conversion Factors'!H40*'Conversion Factors'!L40/('Conversion Factors'!AF43*1000)</f>
        <v>#DIV/0!</v>
      </c>
      <c r="O12" s="1010"/>
      <c r="P12" s="985"/>
      <c r="Q12" s="263"/>
    </row>
    <row r="13" spans="1:26" ht="13.5" thickBot="1">
      <c r="B13" s="985"/>
      <c r="C13" s="1833" t="s">
        <v>2744</v>
      </c>
      <c r="D13" s="1834"/>
      <c r="E13" s="1834"/>
      <c r="F13" s="1834"/>
      <c r="G13" s="1834"/>
      <c r="H13" s="1834"/>
      <c r="I13" s="1834"/>
      <c r="J13" s="1834"/>
      <c r="K13" s="1834"/>
      <c r="L13" s="1834"/>
      <c r="M13" s="1834"/>
      <c r="N13" s="1834"/>
      <c r="O13" s="1835"/>
      <c r="P13" s="985"/>
      <c r="Q13" s="263"/>
    </row>
    <row r="14" spans="1:26" ht="26" thickBot="1">
      <c r="B14" s="985"/>
      <c r="C14" s="995" t="s">
        <v>2745</v>
      </c>
      <c r="D14" s="1011" t="s">
        <v>2741</v>
      </c>
      <c r="E14" s="1012"/>
      <c r="F14" s="1103" t="s">
        <v>2741</v>
      </c>
      <c r="G14" s="1012"/>
      <c r="H14" s="1011" t="s">
        <v>2741</v>
      </c>
      <c r="I14" s="1012"/>
      <c r="J14" s="1103" t="s">
        <v>2741</v>
      </c>
      <c r="K14" s="1012"/>
      <c r="L14" s="1011" t="s">
        <v>2741</v>
      </c>
      <c r="M14" s="1012"/>
      <c r="N14" s="1103" t="s">
        <v>2741</v>
      </c>
      <c r="O14" s="1012"/>
      <c r="P14" s="985"/>
      <c r="Q14" s="263"/>
      <c r="T14" s="987"/>
    </row>
    <row r="15" spans="1:26" ht="38.5" thickBot="1">
      <c r="B15" s="985"/>
      <c r="C15" s="995" t="s">
        <v>2746</v>
      </c>
      <c r="D15" s="996">
        <f>SUM('T IV energy use'!BY36,'T IV energy use'!BY37)*(1-'EU NREAP Progress Report-T4'!T8)</f>
        <v>0</v>
      </c>
      <c r="E15" s="996"/>
      <c r="F15" s="996">
        <f>D15*'Conversion Factors'!H40*'Conversion Factors'!L40/('Conversion Factors'!AF43*1000)</f>
        <v>0</v>
      </c>
      <c r="G15" s="996"/>
      <c r="H15" s="1013" t="e">
        <f>SUM('T IV energy use'!BY36,'T IV energy use'!BY37)*T8*U8</f>
        <v>#DIV/0!</v>
      </c>
      <c r="I15" s="996"/>
      <c r="J15" s="996" t="e">
        <f>H15*'Conversion Factors'!H40*'Conversion Factors'!L40/('Conversion Factors'!AF43*1000)</f>
        <v>#DIV/0!</v>
      </c>
      <c r="K15" s="996"/>
      <c r="L15" s="1013" t="e">
        <f>SUM('T IV energy use'!BY36,'T IV energy use'!BY37)*(T8*(1-U8))</f>
        <v>#DIV/0!</v>
      </c>
      <c r="M15" s="996"/>
      <c r="N15" s="996" t="e">
        <f>L15*'Conversion Factors'!H40*'Conversion Factors'!L40/('Conversion Factors'!AF43*1000)</f>
        <v>#DIV/0!</v>
      </c>
      <c r="O15" s="996"/>
      <c r="P15" s="985"/>
      <c r="Q15" s="263"/>
    </row>
    <row r="16" spans="1:26" ht="13" thickBot="1">
      <c r="B16" s="985"/>
      <c r="C16" s="995" t="s">
        <v>2747</v>
      </c>
      <c r="D16" s="1104"/>
      <c r="E16" s="1105"/>
      <c r="F16" s="1104"/>
      <c r="G16" s="1105"/>
      <c r="H16" s="1104"/>
      <c r="I16" s="1105"/>
      <c r="J16" s="1104"/>
      <c r="K16" s="1105"/>
      <c r="L16" s="1104"/>
      <c r="M16" s="1105"/>
      <c r="N16" s="1104"/>
      <c r="O16" s="1105"/>
      <c r="P16" s="985"/>
      <c r="Q16" s="263"/>
    </row>
    <row r="17" spans="2:17">
      <c r="B17" s="985"/>
      <c r="C17" s="1840" t="s">
        <v>2748</v>
      </c>
      <c r="D17" s="1841"/>
      <c r="E17" s="1841"/>
      <c r="F17" s="1841"/>
      <c r="G17" s="1841"/>
      <c r="H17" s="1841"/>
      <c r="I17" s="1841"/>
      <c r="J17" s="1841"/>
      <c r="K17" s="1841"/>
      <c r="L17" s="1841"/>
      <c r="M17" s="1841"/>
      <c r="N17" s="1841"/>
      <c r="O17" s="1841"/>
      <c r="P17" s="985"/>
      <c r="Q17" s="263"/>
    </row>
    <row r="18" spans="2:17">
      <c r="B18" s="985"/>
      <c r="C18" s="1840" t="s">
        <v>2749</v>
      </c>
      <c r="D18" s="1841"/>
      <c r="E18" s="1841"/>
      <c r="F18" s="1841"/>
      <c r="G18" s="1841"/>
      <c r="H18" s="1841"/>
      <c r="I18" s="1841"/>
      <c r="J18" s="1841"/>
      <c r="K18" s="1841"/>
      <c r="L18" s="1841"/>
      <c r="M18" s="1841"/>
      <c r="N18" s="1841"/>
      <c r="O18" s="1841"/>
      <c r="P18" s="985"/>
      <c r="Q18" s="263"/>
    </row>
    <row r="19" spans="2:17">
      <c r="B19" s="985"/>
      <c r="C19" s="985"/>
      <c r="D19" s="985"/>
      <c r="E19" s="985"/>
      <c r="F19" s="985"/>
      <c r="G19" s="985"/>
      <c r="H19" s="985"/>
      <c r="I19" s="985"/>
      <c r="J19" s="985"/>
      <c r="K19" s="985"/>
      <c r="L19" s="985"/>
      <c r="M19" s="985"/>
      <c r="N19" s="985"/>
      <c r="O19" s="985"/>
      <c r="P19" s="985"/>
      <c r="Q19" s="263"/>
    </row>
    <row r="20" spans="2:17">
      <c r="B20" s="1842" t="s">
        <v>2750</v>
      </c>
      <c r="C20" s="1842"/>
      <c r="D20" s="1842"/>
      <c r="E20" s="1843" t="s">
        <v>2751</v>
      </c>
      <c r="F20" s="1843"/>
      <c r="G20" s="1843"/>
      <c r="H20" s="1843"/>
      <c r="I20" s="1843"/>
      <c r="J20" s="1843"/>
      <c r="K20" s="1843"/>
      <c r="L20" s="1843"/>
      <c r="M20" s="1843"/>
      <c r="N20" s="1843"/>
      <c r="O20" s="1843"/>
    </row>
  </sheetData>
  <mergeCells count="17">
    <mergeCell ref="C13:O13"/>
    <mergeCell ref="C17:O17"/>
    <mergeCell ref="C18:O18"/>
    <mergeCell ref="B20:D20"/>
    <mergeCell ref="E20:O20"/>
    <mergeCell ref="S4:X4"/>
    <mergeCell ref="T5:U5"/>
    <mergeCell ref="V5:X5"/>
    <mergeCell ref="C6:O6"/>
    <mergeCell ref="W7:W8"/>
    <mergeCell ref="X7:X8"/>
    <mergeCell ref="D4:E4"/>
    <mergeCell ref="F4:G4"/>
    <mergeCell ref="H4:I4"/>
    <mergeCell ref="J4:K4"/>
    <mergeCell ref="L4:M4"/>
    <mergeCell ref="N4:O4"/>
  </mergeCells>
  <hyperlinks>
    <hyperlink ref="E20" r:id="rId1" xr:uid="{00000000-0004-0000-0600-000000000000}"/>
  </hyperlinks>
  <pageMargins left="0.7" right="0.7" top="0.78740157499999996" bottom="0.78740157499999996" header="0.3" footer="0.3"/>
  <pageSetup paperSize="9" orientation="portrait"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tabColor theme="0" tint="-0.249977111117893"/>
  </sheetPr>
  <dimension ref="A2:IV103"/>
  <sheetViews>
    <sheetView showGridLines="0" topLeftCell="A25" zoomScale="85" zoomScaleNormal="85" zoomScaleSheetLayoutView="40" workbookViewId="0">
      <selection activeCell="B33" sqref="B33"/>
    </sheetView>
  </sheetViews>
  <sheetFormatPr defaultColWidth="9.1796875" defaultRowHeight="13"/>
  <cols>
    <col min="1" max="1" width="30.7265625" style="539" customWidth="1"/>
    <col min="2" max="2" width="139.7265625" style="38" customWidth="1"/>
    <col min="3" max="3" width="33.7265625" style="540" customWidth="1"/>
    <col min="4" max="16384" width="9.1796875" style="262"/>
  </cols>
  <sheetData>
    <row r="2" spans="1:3" ht="13.5" thickBot="1"/>
    <row r="3" spans="1:3" ht="20">
      <c r="A3" s="1849" t="s">
        <v>2684</v>
      </c>
      <c r="B3" s="1850"/>
      <c r="C3" s="1851"/>
    </row>
    <row r="4" spans="1:3" ht="16" thickBot="1">
      <c r="A4" s="543"/>
      <c r="B4" s="540"/>
      <c r="C4" s="544"/>
    </row>
    <row r="5" spans="1:3">
      <c r="A5" s="52" t="s">
        <v>1152</v>
      </c>
      <c r="B5" s="1852" t="s">
        <v>1357</v>
      </c>
      <c r="C5" s="1853"/>
    </row>
    <row r="6" spans="1:3">
      <c r="A6" s="538" t="s">
        <v>1326</v>
      </c>
      <c r="B6" s="1854" t="s">
        <v>1358</v>
      </c>
      <c r="C6" s="1855"/>
    </row>
    <row r="7" spans="1:3">
      <c r="A7" s="53" t="s">
        <v>1153</v>
      </c>
      <c r="B7" s="1854" t="s">
        <v>1279</v>
      </c>
      <c r="C7" s="1855"/>
    </row>
    <row r="8" spans="1:3">
      <c r="A8" s="53" t="s">
        <v>1154</v>
      </c>
      <c r="B8" s="1854" t="s">
        <v>1280</v>
      </c>
      <c r="C8" s="1855"/>
    </row>
    <row r="9" spans="1:3">
      <c r="A9" s="54"/>
      <c r="B9" s="1856"/>
      <c r="C9" s="1857"/>
    </row>
    <row r="10" spans="1:3" ht="13.5" thickBot="1">
      <c r="A10" s="51" t="s">
        <v>1155</v>
      </c>
      <c r="B10" s="1844" t="s">
        <v>1281</v>
      </c>
      <c r="C10" s="1845"/>
    </row>
    <row r="11" spans="1:3" thickBot="1">
      <c r="A11" s="545"/>
      <c r="B11" s="262"/>
      <c r="C11" s="544"/>
    </row>
    <row r="12" spans="1:3" thickBot="1">
      <c r="A12" s="1846" t="s">
        <v>1390</v>
      </c>
      <c r="B12" s="1847"/>
      <c r="C12" s="1848"/>
    </row>
    <row r="15" spans="1:3" ht="13.5" thickBot="1"/>
    <row r="16" spans="1:3" ht="20">
      <c r="A16" s="1849" t="s">
        <v>2686</v>
      </c>
      <c r="B16" s="1850"/>
      <c r="C16" s="1851"/>
    </row>
    <row r="17" spans="1:256" ht="13.5" thickBot="1">
      <c r="A17" s="560"/>
      <c r="B17" s="556"/>
      <c r="C17" s="561"/>
    </row>
    <row r="18" spans="1:256" s="58" customFormat="1" ht="27.75" customHeight="1">
      <c r="A18" s="1858" t="s">
        <v>1082</v>
      </c>
      <c r="B18" s="1859"/>
      <c r="C18" s="1860"/>
    </row>
    <row r="19" spans="1:256" s="541" customFormat="1" ht="22.5" customHeight="1">
      <c r="A19" s="546" t="s">
        <v>1187</v>
      </c>
      <c r="B19" s="547" t="s">
        <v>1157</v>
      </c>
      <c r="C19" s="549"/>
      <c r="D19" s="540"/>
      <c r="E19" s="539"/>
      <c r="F19" s="540"/>
      <c r="G19" s="539"/>
      <c r="H19" s="540"/>
      <c r="I19" s="539"/>
      <c r="J19" s="540"/>
      <c r="K19" s="539"/>
      <c r="L19" s="540"/>
      <c r="M19" s="539"/>
      <c r="N19" s="540"/>
      <c r="O19" s="539"/>
      <c r="P19" s="540"/>
      <c r="Q19" s="539"/>
      <c r="R19" s="540"/>
      <c r="S19" s="539"/>
      <c r="T19" s="540"/>
      <c r="U19" s="539"/>
      <c r="V19" s="540"/>
      <c r="W19" s="539"/>
      <c r="X19" s="540"/>
      <c r="Y19" s="539"/>
      <c r="Z19" s="540"/>
      <c r="AA19" s="539"/>
      <c r="AB19" s="540"/>
      <c r="AC19" s="539"/>
      <c r="AD19" s="540"/>
      <c r="AE19" s="539"/>
      <c r="AF19" s="540"/>
      <c r="AG19" s="539"/>
      <c r="AH19" s="540"/>
      <c r="AI19" s="539"/>
      <c r="AJ19" s="540"/>
      <c r="AK19" s="539"/>
      <c r="AL19" s="540"/>
      <c r="AM19" s="539"/>
      <c r="AN19" s="540"/>
      <c r="AO19" s="539"/>
      <c r="AP19" s="540"/>
      <c r="AQ19" s="539"/>
      <c r="AR19" s="540"/>
      <c r="AS19" s="539"/>
      <c r="AT19" s="540"/>
      <c r="AU19" s="539"/>
      <c r="AV19" s="540"/>
      <c r="AW19" s="539"/>
      <c r="AX19" s="540"/>
      <c r="AY19" s="539"/>
      <c r="AZ19" s="540"/>
      <c r="BA19" s="539"/>
      <c r="BB19" s="540"/>
      <c r="BC19" s="539"/>
      <c r="BD19" s="540"/>
      <c r="BE19" s="539"/>
      <c r="BF19" s="540"/>
      <c r="BG19" s="539"/>
      <c r="BH19" s="540"/>
      <c r="BI19" s="539"/>
      <c r="BJ19" s="540"/>
      <c r="BK19" s="539"/>
      <c r="BL19" s="540"/>
      <c r="BM19" s="539"/>
      <c r="BN19" s="540"/>
      <c r="BO19" s="539"/>
      <c r="BP19" s="540"/>
      <c r="BQ19" s="539"/>
      <c r="BR19" s="540"/>
      <c r="BS19" s="539"/>
      <c r="BT19" s="540"/>
      <c r="BU19" s="539"/>
      <c r="BV19" s="540"/>
      <c r="BW19" s="539"/>
      <c r="BX19" s="540"/>
      <c r="BY19" s="539"/>
      <c r="BZ19" s="540"/>
      <c r="CA19" s="539"/>
      <c r="CB19" s="540"/>
      <c r="CC19" s="539"/>
      <c r="CD19" s="540"/>
      <c r="CE19" s="539"/>
      <c r="CF19" s="540"/>
      <c r="CG19" s="539"/>
      <c r="CH19" s="540"/>
      <c r="CI19" s="539"/>
      <c r="CJ19" s="540"/>
      <c r="CK19" s="539"/>
      <c r="CL19" s="540"/>
      <c r="CM19" s="539"/>
      <c r="CN19" s="540"/>
      <c r="CO19" s="539"/>
      <c r="CP19" s="540"/>
      <c r="CQ19" s="539"/>
      <c r="CR19" s="540"/>
      <c r="CS19" s="539"/>
      <c r="CT19" s="540"/>
      <c r="CU19" s="539"/>
      <c r="CV19" s="540"/>
      <c r="CW19" s="539"/>
      <c r="CX19" s="540"/>
      <c r="CY19" s="539"/>
      <c r="CZ19" s="540"/>
      <c r="DA19" s="539"/>
      <c r="DB19" s="540"/>
      <c r="DC19" s="539"/>
      <c r="DD19" s="540"/>
      <c r="DE19" s="539"/>
      <c r="DF19" s="540"/>
      <c r="DG19" s="539"/>
      <c r="DH19" s="540"/>
      <c r="DI19" s="539"/>
      <c r="DJ19" s="540"/>
      <c r="DK19" s="539"/>
      <c r="DL19" s="540"/>
      <c r="DM19" s="539"/>
      <c r="DN19" s="540"/>
      <c r="DO19" s="539"/>
      <c r="DP19" s="540"/>
      <c r="DQ19" s="539"/>
      <c r="DR19" s="540"/>
      <c r="DS19" s="539"/>
      <c r="DT19" s="540"/>
      <c r="DU19" s="539"/>
      <c r="DV19" s="540"/>
      <c r="DW19" s="539"/>
      <c r="DX19" s="540"/>
      <c r="DY19" s="539"/>
      <c r="DZ19" s="540"/>
      <c r="EA19" s="539"/>
      <c r="EB19" s="540"/>
      <c r="EC19" s="539"/>
      <c r="ED19" s="540"/>
      <c r="EE19" s="539"/>
      <c r="EF19" s="540"/>
      <c r="EG19" s="539"/>
      <c r="EH19" s="540"/>
      <c r="EI19" s="539"/>
      <c r="EJ19" s="540"/>
      <c r="EK19" s="539"/>
      <c r="EL19" s="540"/>
      <c r="EM19" s="539"/>
      <c r="EN19" s="540"/>
      <c r="EO19" s="539"/>
      <c r="EP19" s="540"/>
      <c r="EQ19" s="539"/>
      <c r="ER19" s="540"/>
      <c r="ES19" s="539"/>
      <c r="ET19" s="540"/>
      <c r="EU19" s="539"/>
      <c r="EV19" s="540"/>
      <c r="EW19" s="539"/>
      <c r="EX19" s="540"/>
      <c r="EY19" s="539"/>
      <c r="EZ19" s="540"/>
      <c r="FA19" s="539"/>
      <c r="FB19" s="540"/>
      <c r="FC19" s="539"/>
      <c r="FD19" s="540"/>
      <c r="FE19" s="539"/>
      <c r="FF19" s="540"/>
      <c r="FG19" s="539"/>
      <c r="FH19" s="540"/>
      <c r="FI19" s="539"/>
      <c r="FJ19" s="540"/>
      <c r="FK19" s="539"/>
      <c r="FL19" s="540"/>
      <c r="FM19" s="539"/>
      <c r="FN19" s="540"/>
      <c r="FO19" s="539"/>
      <c r="FP19" s="540"/>
      <c r="FQ19" s="539"/>
      <c r="FR19" s="540"/>
      <c r="FS19" s="539"/>
      <c r="FT19" s="540"/>
      <c r="FU19" s="539"/>
      <c r="FV19" s="540"/>
      <c r="FW19" s="539"/>
      <c r="FX19" s="540"/>
      <c r="FY19" s="539"/>
      <c r="FZ19" s="540"/>
      <c r="GA19" s="539"/>
      <c r="GB19" s="540"/>
      <c r="GC19" s="539"/>
      <c r="GD19" s="540"/>
      <c r="GE19" s="539"/>
      <c r="GF19" s="540"/>
      <c r="GG19" s="539"/>
      <c r="GH19" s="540"/>
      <c r="GI19" s="539"/>
      <c r="GJ19" s="540"/>
      <c r="GK19" s="539"/>
      <c r="GL19" s="540"/>
      <c r="GM19" s="539"/>
      <c r="GN19" s="540"/>
      <c r="GO19" s="539"/>
      <c r="GP19" s="540"/>
      <c r="GQ19" s="539"/>
      <c r="GR19" s="540"/>
      <c r="GS19" s="539"/>
      <c r="GT19" s="540"/>
      <c r="GU19" s="539"/>
      <c r="GV19" s="540"/>
      <c r="GW19" s="539"/>
      <c r="GX19" s="540"/>
      <c r="GY19" s="539"/>
      <c r="GZ19" s="540"/>
      <c r="HA19" s="539"/>
      <c r="HB19" s="540"/>
      <c r="HC19" s="539"/>
      <c r="HD19" s="540"/>
      <c r="HE19" s="539"/>
      <c r="HF19" s="540"/>
      <c r="HG19" s="539"/>
      <c r="HH19" s="540"/>
      <c r="HI19" s="539"/>
      <c r="HJ19" s="540"/>
      <c r="HK19" s="539"/>
      <c r="HL19" s="540"/>
      <c r="HM19" s="539"/>
      <c r="HN19" s="540"/>
      <c r="HO19" s="539"/>
      <c r="HP19" s="540"/>
      <c r="HQ19" s="539"/>
      <c r="HR19" s="540"/>
      <c r="HS19" s="539"/>
      <c r="HT19" s="540"/>
      <c r="HU19" s="539"/>
      <c r="HV19" s="540"/>
      <c r="HW19" s="539"/>
      <c r="HX19" s="540"/>
      <c r="HY19" s="539"/>
      <c r="HZ19" s="540"/>
      <c r="IA19" s="539"/>
      <c r="IB19" s="540"/>
      <c r="IC19" s="539"/>
      <c r="ID19" s="540"/>
      <c r="IE19" s="539"/>
      <c r="IF19" s="540"/>
      <c r="IG19" s="539"/>
      <c r="IH19" s="540"/>
      <c r="II19" s="539"/>
      <c r="IJ19" s="540"/>
      <c r="IK19" s="539"/>
      <c r="IL19" s="540"/>
      <c r="IM19" s="539"/>
      <c r="IN19" s="540"/>
      <c r="IO19" s="539"/>
      <c r="IP19" s="540"/>
      <c r="IQ19" s="539"/>
      <c r="IR19" s="540"/>
      <c r="IS19" s="539"/>
      <c r="IT19" s="540"/>
      <c r="IU19" s="539"/>
      <c r="IV19" s="540"/>
    </row>
    <row r="20" spans="1:256" s="541" customFormat="1" ht="22.5" customHeight="1">
      <c r="A20" s="546" t="s">
        <v>1108</v>
      </c>
      <c r="B20" s="547" t="s">
        <v>493</v>
      </c>
      <c r="C20" s="549"/>
      <c r="D20" s="540"/>
      <c r="E20" s="539"/>
      <c r="F20" s="540"/>
      <c r="G20" s="539"/>
      <c r="H20" s="540"/>
      <c r="I20" s="539"/>
      <c r="J20" s="540"/>
      <c r="K20" s="539"/>
      <c r="L20" s="540"/>
      <c r="M20" s="539"/>
      <c r="N20" s="540"/>
      <c r="O20" s="539"/>
      <c r="P20" s="540"/>
      <c r="Q20" s="539"/>
      <c r="R20" s="540"/>
      <c r="S20" s="539"/>
      <c r="T20" s="540"/>
      <c r="U20" s="539"/>
      <c r="V20" s="540"/>
      <c r="W20" s="539"/>
      <c r="X20" s="540"/>
      <c r="Y20" s="539"/>
      <c r="Z20" s="540"/>
      <c r="AA20" s="539"/>
      <c r="AB20" s="540"/>
      <c r="AC20" s="539"/>
      <c r="AD20" s="540"/>
      <c r="AE20" s="539"/>
      <c r="AF20" s="540"/>
      <c r="AG20" s="539"/>
      <c r="AH20" s="540"/>
      <c r="AI20" s="539"/>
      <c r="AJ20" s="540"/>
      <c r="AK20" s="539"/>
      <c r="AL20" s="540"/>
      <c r="AM20" s="539"/>
      <c r="AN20" s="540"/>
      <c r="AO20" s="539"/>
      <c r="AP20" s="540"/>
      <c r="AQ20" s="539"/>
      <c r="AR20" s="540"/>
      <c r="AS20" s="539"/>
      <c r="AT20" s="540"/>
      <c r="AU20" s="539"/>
      <c r="AV20" s="540"/>
      <c r="AW20" s="539"/>
      <c r="AX20" s="540"/>
      <c r="AY20" s="539"/>
      <c r="AZ20" s="540"/>
      <c r="BA20" s="539"/>
      <c r="BB20" s="540"/>
      <c r="BC20" s="539"/>
      <c r="BD20" s="540"/>
      <c r="BE20" s="539"/>
      <c r="BF20" s="540"/>
      <c r="BG20" s="539"/>
      <c r="BH20" s="540"/>
      <c r="BI20" s="539"/>
      <c r="BJ20" s="540"/>
      <c r="BK20" s="539"/>
      <c r="BL20" s="540"/>
      <c r="BM20" s="539"/>
      <c r="BN20" s="540"/>
      <c r="BO20" s="539"/>
      <c r="BP20" s="540"/>
      <c r="BQ20" s="539"/>
      <c r="BR20" s="540"/>
      <c r="BS20" s="539"/>
      <c r="BT20" s="540"/>
      <c r="BU20" s="539"/>
      <c r="BV20" s="540"/>
      <c r="BW20" s="539"/>
      <c r="BX20" s="540"/>
      <c r="BY20" s="539"/>
      <c r="BZ20" s="540"/>
      <c r="CA20" s="539"/>
      <c r="CB20" s="540"/>
      <c r="CC20" s="539"/>
      <c r="CD20" s="540"/>
      <c r="CE20" s="539"/>
      <c r="CF20" s="540"/>
      <c r="CG20" s="539"/>
      <c r="CH20" s="540"/>
      <c r="CI20" s="539"/>
      <c r="CJ20" s="540"/>
      <c r="CK20" s="539"/>
      <c r="CL20" s="540"/>
      <c r="CM20" s="539"/>
      <c r="CN20" s="540"/>
      <c r="CO20" s="539"/>
      <c r="CP20" s="540"/>
      <c r="CQ20" s="539"/>
      <c r="CR20" s="540"/>
      <c r="CS20" s="539"/>
      <c r="CT20" s="540"/>
      <c r="CU20" s="539"/>
      <c r="CV20" s="540"/>
      <c r="CW20" s="539"/>
      <c r="CX20" s="540"/>
      <c r="CY20" s="539"/>
      <c r="CZ20" s="540"/>
      <c r="DA20" s="539"/>
      <c r="DB20" s="540"/>
      <c r="DC20" s="539"/>
      <c r="DD20" s="540"/>
      <c r="DE20" s="539"/>
      <c r="DF20" s="540"/>
      <c r="DG20" s="539"/>
      <c r="DH20" s="540"/>
      <c r="DI20" s="539"/>
      <c r="DJ20" s="540"/>
      <c r="DK20" s="539"/>
      <c r="DL20" s="540"/>
      <c r="DM20" s="539"/>
      <c r="DN20" s="540"/>
      <c r="DO20" s="539"/>
      <c r="DP20" s="540"/>
      <c r="DQ20" s="539"/>
      <c r="DR20" s="540"/>
      <c r="DS20" s="539"/>
      <c r="DT20" s="540"/>
      <c r="DU20" s="539"/>
      <c r="DV20" s="540"/>
      <c r="DW20" s="539"/>
      <c r="DX20" s="540"/>
      <c r="DY20" s="539"/>
      <c r="DZ20" s="540"/>
      <c r="EA20" s="539"/>
      <c r="EB20" s="540"/>
      <c r="EC20" s="539"/>
      <c r="ED20" s="540"/>
      <c r="EE20" s="539"/>
      <c r="EF20" s="540"/>
      <c r="EG20" s="539"/>
      <c r="EH20" s="540"/>
      <c r="EI20" s="539"/>
      <c r="EJ20" s="540"/>
      <c r="EK20" s="539"/>
      <c r="EL20" s="540"/>
      <c r="EM20" s="539"/>
      <c r="EN20" s="540"/>
      <c r="EO20" s="539"/>
      <c r="EP20" s="540"/>
      <c r="EQ20" s="539"/>
      <c r="ER20" s="540"/>
      <c r="ES20" s="539"/>
      <c r="ET20" s="540"/>
      <c r="EU20" s="539"/>
      <c r="EV20" s="540"/>
      <c r="EW20" s="539"/>
      <c r="EX20" s="540"/>
      <c r="EY20" s="539"/>
      <c r="EZ20" s="540"/>
      <c r="FA20" s="539"/>
      <c r="FB20" s="540"/>
      <c r="FC20" s="539"/>
      <c r="FD20" s="540"/>
      <c r="FE20" s="539"/>
      <c r="FF20" s="540"/>
      <c r="FG20" s="539"/>
      <c r="FH20" s="540"/>
      <c r="FI20" s="539"/>
      <c r="FJ20" s="540"/>
      <c r="FK20" s="539"/>
      <c r="FL20" s="540"/>
      <c r="FM20" s="539"/>
      <c r="FN20" s="540"/>
      <c r="FO20" s="539"/>
      <c r="FP20" s="540"/>
      <c r="FQ20" s="539"/>
      <c r="FR20" s="540"/>
      <c r="FS20" s="539"/>
      <c r="FT20" s="540"/>
      <c r="FU20" s="539"/>
      <c r="FV20" s="540"/>
      <c r="FW20" s="539"/>
      <c r="FX20" s="540"/>
      <c r="FY20" s="539"/>
      <c r="FZ20" s="540"/>
      <c r="GA20" s="539"/>
      <c r="GB20" s="540"/>
      <c r="GC20" s="539"/>
      <c r="GD20" s="540"/>
      <c r="GE20" s="539"/>
      <c r="GF20" s="540"/>
      <c r="GG20" s="539"/>
      <c r="GH20" s="540"/>
      <c r="GI20" s="539"/>
      <c r="GJ20" s="540"/>
      <c r="GK20" s="539"/>
      <c r="GL20" s="540"/>
      <c r="GM20" s="539"/>
      <c r="GN20" s="540"/>
      <c r="GO20" s="539"/>
      <c r="GP20" s="540"/>
      <c r="GQ20" s="539"/>
      <c r="GR20" s="540"/>
      <c r="GS20" s="539"/>
      <c r="GT20" s="540"/>
      <c r="GU20" s="539"/>
      <c r="GV20" s="540"/>
      <c r="GW20" s="539"/>
      <c r="GX20" s="540"/>
      <c r="GY20" s="539"/>
      <c r="GZ20" s="540"/>
      <c r="HA20" s="539"/>
      <c r="HB20" s="540"/>
      <c r="HC20" s="539"/>
      <c r="HD20" s="540"/>
      <c r="HE20" s="539"/>
      <c r="HF20" s="540"/>
      <c r="HG20" s="539"/>
      <c r="HH20" s="540"/>
      <c r="HI20" s="539"/>
      <c r="HJ20" s="540"/>
      <c r="HK20" s="539"/>
      <c r="HL20" s="540"/>
      <c r="HM20" s="539"/>
      <c r="HN20" s="540"/>
      <c r="HO20" s="539"/>
      <c r="HP20" s="540"/>
      <c r="HQ20" s="539"/>
      <c r="HR20" s="540"/>
      <c r="HS20" s="539"/>
      <c r="HT20" s="540"/>
      <c r="HU20" s="539"/>
      <c r="HV20" s="540"/>
      <c r="HW20" s="539"/>
      <c r="HX20" s="540"/>
      <c r="HY20" s="539"/>
      <c r="HZ20" s="540"/>
      <c r="IA20" s="539"/>
      <c r="IB20" s="540"/>
      <c r="IC20" s="539"/>
      <c r="ID20" s="540"/>
      <c r="IE20" s="539"/>
      <c r="IF20" s="540"/>
      <c r="IG20" s="539"/>
      <c r="IH20" s="540"/>
      <c r="II20" s="539"/>
      <c r="IJ20" s="540"/>
      <c r="IK20" s="539"/>
      <c r="IL20" s="540"/>
      <c r="IM20" s="539"/>
      <c r="IN20" s="540"/>
      <c r="IO20" s="539"/>
      <c r="IP20" s="540"/>
      <c r="IQ20" s="539"/>
      <c r="IR20" s="540"/>
      <c r="IS20" s="539"/>
      <c r="IT20" s="540"/>
      <c r="IU20" s="539"/>
      <c r="IV20" s="540"/>
    </row>
    <row r="21" spans="1:256" s="58" customFormat="1" ht="54.75" customHeight="1">
      <c r="A21" s="546" t="s">
        <v>507</v>
      </c>
      <c r="B21" s="547" t="s">
        <v>1030</v>
      </c>
      <c r="C21" s="550" t="s">
        <v>1312</v>
      </c>
    </row>
    <row r="22" spans="1:256" s="58" customFormat="1" ht="46.5" customHeight="1">
      <c r="A22" s="546" t="s">
        <v>1313</v>
      </c>
      <c r="B22" s="553" t="s">
        <v>1298</v>
      </c>
      <c r="C22" s="550" t="s">
        <v>1312</v>
      </c>
    </row>
    <row r="23" spans="1:256" s="58" customFormat="1" ht="43.5" customHeight="1">
      <c r="A23" s="546" t="s">
        <v>1314</v>
      </c>
      <c r="B23" s="553" t="s">
        <v>1315</v>
      </c>
      <c r="C23" s="550" t="s">
        <v>1312</v>
      </c>
    </row>
    <row r="24" spans="1:256" s="58" customFormat="1" ht="178.5" customHeight="1">
      <c r="A24" s="546" t="s">
        <v>1322</v>
      </c>
      <c r="B24" s="547" t="s">
        <v>1251</v>
      </c>
      <c r="C24" s="551" t="s">
        <v>1121</v>
      </c>
    </row>
    <row r="25" spans="1:256" s="542" customFormat="1" ht="45" customHeight="1">
      <c r="A25" s="546" t="str">
        <f>CONCATENATE("S",RIGHT('T I fibre sources'!H13,LEN('T I fibre sources'!H13)-17))</f>
        <v>Short rotation coppice</v>
      </c>
      <c r="B25" s="547" t="s">
        <v>1266</v>
      </c>
      <c r="C25" s="550" t="s">
        <v>1257</v>
      </c>
    </row>
    <row r="26" spans="1:256" s="58" customFormat="1" ht="39" customHeight="1">
      <c r="A26" s="546" t="str">
        <f>CONCATENATE('T I fibre sources'!D15)</f>
        <v>Woody Biomass Outside Forests</v>
      </c>
      <c r="B26" s="547" t="s">
        <v>1158</v>
      </c>
      <c r="C26" s="548"/>
    </row>
    <row r="27" spans="1:256" s="58" customFormat="1" ht="51.75" customHeight="1">
      <c r="A27" s="546" t="s">
        <v>1122</v>
      </c>
      <c r="B27" s="552" t="s">
        <v>506</v>
      </c>
      <c r="C27" s="551" t="s">
        <v>1121</v>
      </c>
    </row>
    <row r="28" spans="1:256" s="58" customFormat="1" ht="50.25" customHeight="1">
      <c r="A28" s="546" t="s">
        <v>1300</v>
      </c>
      <c r="B28" s="547" t="s">
        <v>1265</v>
      </c>
      <c r="C28" s="551" t="s">
        <v>1121</v>
      </c>
    </row>
    <row r="29" spans="1:256" s="542" customFormat="1" ht="76.5" customHeight="1">
      <c r="A29" s="546" t="str">
        <f>CONCATENATE('T I fibre sources'!G11)</f>
        <v>Industrial Roundwood (C &amp; NC)</v>
      </c>
      <c r="B29" s="547" t="s">
        <v>492</v>
      </c>
      <c r="C29" s="551" t="s">
        <v>1193</v>
      </c>
    </row>
    <row r="30" spans="1:256" s="542" customFormat="1" ht="103.5" customHeight="1">
      <c r="A30" s="546" t="str">
        <f>CONCATENATE('T I fibre sources'!G12)</f>
        <v>Fuelwood (C &amp; NC)</v>
      </c>
      <c r="B30" s="553" t="s">
        <v>2861</v>
      </c>
      <c r="C30" s="551" t="s">
        <v>1194</v>
      </c>
    </row>
    <row r="31" spans="1:256" s="542" customFormat="1" ht="30.75" customHeight="1">
      <c r="A31" s="546" t="str">
        <f>CONCATENATE('T I fibre sources'!C19)</f>
        <v>Industral waste 
(co-products)</v>
      </c>
      <c r="B31" s="553" t="s">
        <v>2855</v>
      </c>
      <c r="C31" s="550"/>
      <c r="F31" s="1055"/>
    </row>
    <row r="32" spans="1:256" s="542" customFormat="1" ht="60" customHeight="1">
      <c r="A32" s="546" t="str">
        <f>CONCATENATE('T I fibre sources'!H19)</f>
        <v>Chips and particles</v>
      </c>
      <c r="B32" s="547" t="s">
        <v>1283</v>
      </c>
      <c r="C32" s="551" t="s">
        <v>1080</v>
      </c>
    </row>
    <row r="33" spans="1:3" s="542" customFormat="1" ht="67.5" customHeight="1">
      <c r="A33" s="546" t="str">
        <f>CONCATENATE('T I fibre sources'!H20)</f>
        <v>Wood residues</v>
      </c>
      <c r="B33" s="547" t="s">
        <v>1099</v>
      </c>
      <c r="C33" s="551" t="s">
        <v>1081</v>
      </c>
    </row>
    <row r="34" spans="1:3" s="542" customFormat="1" ht="36" customHeight="1">
      <c r="A34" s="546" t="str">
        <f>CONCATENATE('T I fibre sources'!H21)</f>
        <v xml:space="preserve">Bark </v>
      </c>
      <c r="B34" s="553" t="s">
        <v>2856</v>
      </c>
      <c r="C34" s="548"/>
    </row>
    <row r="35" spans="1:3" s="542" customFormat="1" ht="34.5" customHeight="1">
      <c r="A35" s="546" t="str">
        <f>CONCATENATE('T I fibre sources'!H22)</f>
        <v>Black liquor (without crude tall oil)</v>
      </c>
      <c r="B35" s="547" t="s">
        <v>1159</v>
      </c>
      <c r="C35" s="551" t="s">
        <v>1330</v>
      </c>
    </row>
    <row r="36" spans="1:3" s="542" customFormat="1" ht="144.75" customHeight="1">
      <c r="A36" s="546" t="str">
        <f>CONCATENATE(LEFT('T I fibre sources'!H23,LEN('T I fibre sources'!H23)))</f>
        <v>Crude tall oil</v>
      </c>
      <c r="B36" s="553" t="s">
        <v>1373</v>
      </c>
      <c r="C36" s="550" t="s">
        <v>1288</v>
      </c>
    </row>
    <row r="37" spans="1:3" s="542" customFormat="1" ht="45.75" customHeight="1">
      <c r="A37" s="546" t="s">
        <v>494</v>
      </c>
      <c r="B37" s="547" t="s">
        <v>1186</v>
      </c>
      <c r="C37" s="551" t="s">
        <v>1330</v>
      </c>
    </row>
    <row r="38" spans="1:3" s="542" customFormat="1" ht="35.25" customHeight="1">
      <c r="A38" s="546" t="str">
        <f>CONCATENATE('T I fibre sources'!C25)</f>
        <v>Municipal solid waste biodegradable</v>
      </c>
      <c r="B38" s="547" t="s">
        <v>1332</v>
      </c>
      <c r="C38" s="550" t="s">
        <v>1295</v>
      </c>
    </row>
    <row r="39" spans="1:3" s="542" customFormat="1" ht="176.25" customHeight="1">
      <c r="A39" s="546" t="str">
        <f>CONCATENATE('T I fibre sources'!H25)</f>
        <v>Non-hazardous wood waste</v>
      </c>
      <c r="B39" s="553" t="s">
        <v>1377</v>
      </c>
      <c r="C39" s="554" t="s">
        <v>1289</v>
      </c>
    </row>
    <row r="40" spans="1:3" s="542" customFormat="1" ht="60" customHeight="1" thickBot="1">
      <c r="A40" s="562" t="str">
        <f>CONCATENATE('T I fibre sources'!H26)</f>
        <v>Hazardous wood waste</v>
      </c>
      <c r="B40" s="558" t="s">
        <v>1252</v>
      </c>
      <c r="C40" s="563" t="s">
        <v>1119</v>
      </c>
    </row>
    <row r="41" spans="1:3" s="58" customFormat="1" ht="27.75" customHeight="1">
      <c r="A41" s="1858" t="s">
        <v>1089</v>
      </c>
      <c r="B41" s="1859"/>
      <c r="C41" s="1860"/>
    </row>
    <row r="42" spans="1:3" s="541" customFormat="1" ht="42.75" customHeight="1">
      <c r="A42" s="546" t="str">
        <f>LEFT('T II processed wood based fuels'!B11,LEN('T II processed wood based fuels'!B11)-11)</f>
        <v>Processed wood-based fuel</v>
      </c>
      <c r="B42" s="547" t="s">
        <v>498</v>
      </c>
      <c r="C42" s="551" t="s">
        <v>1330</v>
      </c>
    </row>
    <row r="43" spans="1:3" s="542" customFormat="1" ht="64.5" customHeight="1">
      <c r="A43" s="546" t="str">
        <f>CONCATENATE('T II processed wood based fuels'!F11)</f>
        <v>Wood Charcoal</v>
      </c>
      <c r="B43" s="547" t="s">
        <v>1195</v>
      </c>
      <c r="C43" s="551" t="s">
        <v>1192</v>
      </c>
    </row>
    <row r="44" spans="1:3" s="542" customFormat="1" ht="112.5">
      <c r="A44" s="546" t="str">
        <f>CONCATENATE('T II processed wood based fuels'!F12)</f>
        <v>Wood Pellets</v>
      </c>
      <c r="B44" s="553" t="s">
        <v>2832</v>
      </c>
      <c r="C44" s="548" t="s">
        <v>1333</v>
      </c>
    </row>
    <row r="45" spans="1:3" s="542" customFormat="1" ht="31.5" customHeight="1">
      <c r="A45" s="546" t="str">
        <f>CONCATENATE('T II processed wood based fuels'!F12," ",RIGHT('T II processed wood based fuels'!F13,(LEN('T II processed wood based fuels'!F13)-3)))</f>
        <v>Wood Pellets of which: torrified</v>
      </c>
      <c r="B45" s="553" t="s">
        <v>2838</v>
      </c>
      <c r="C45" s="551" t="s">
        <v>2839</v>
      </c>
    </row>
    <row r="46" spans="1:3" s="542" customFormat="1" ht="102" customHeight="1">
      <c r="A46" s="546" t="str">
        <f>CONCATENATE('T II processed wood based fuels'!F14)</f>
        <v>Wood Briquettes</v>
      </c>
      <c r="B46" s="553" t="s">
        <v>1378</v>
      </c>
      <c r="C46" s="551" t="s">
        <v>1330</v>
      </c>
    </row>
    <row r="47" spans="1:3" s="542" customFormat="1" ht="38.25" customHeight="1">
      <c r="A47" s="546" t="s">
        <v>1290</v>
      </c>
      <c r="B47" s="547" t="s">
        <v>1291</v>
      </c>
      <c r="C47" s="550" t="s">
        <v>1294</v>
      </c>
    </row>
    <row r="48" spans="1:3" s="542" customFormat="1" ht="36" customHeight="1">
      <c r="A48" s="546" t="s">
        <v>1292</v>
      </c>
      <c r="B48" s="547" t="s">
        <v>1293</v>
      </c>
      <c r="C48" s="550" t="s">
        <v>1294</v>
      </c>
    </row>
    <row r="49" spans="1:256" s="541" customFormat="1" ht="52.5" customHeight="1">
      <c r="A49" s="546" t="s">
        <v>1083</v>
      </c>
      <c r="B49" s="547" t="s">
        <v>504</v>
      </c>
      <c r="C49" s="550" t="s">
        <v>1086</v>
      </c>
      <c r="D49" s="540"/>
      <c r="E49" s="539"/>
      <c r="F49" s="540"/>
      <c r="G49" s="539"/>
      <c r="H49" s="540"/>
      <c r="I49" s="539"/>
      <c r="J49" s="540"/>
      <c r="K49" s="539"/>
      <c r="L49" s="540"/>
      <c r="M49" s="539"/>
      <c r="N49" s="540"/>
      <c r="O49" s="539"/>
      <c r="P49" s="540"/>
      <c r="Q49" s="539"/>
      <c r="R49" s="540"/>
      <c r="S49" s="539"/>
      <c r="T49" s="540"/>
      <c r="U49" s="539"/>
      <c r="V49" s="540"/>
      <c r="W49" s="539"/>
      <c r="X49" s="540"/>
      <c r="Y49" s="539"/>
      <c r="Z49" s="540"/>
      <c r="AA49" s="539"/>
      <c r="AB49" s="540"/>
      <c r="AC49" s="539"/>
      <c r="AD49" s="540"/>
      <c r="AE49" s="539"/>
      <c r="AF49" s="540"/>
      <c r="AG49" s="539"/>
      <c r="AH49" s="540"/>
      <c r="AI49" s="539"/>
      <c r="AJ49" s="540"/>
      <c r="AK49" s="539"/>
      <c r="AL49" s="540"/>
      <c r="AM49" s="539"/>
      <c r="AN49" s="540"/>
      <c r="AO49" s="539"/>
      <c r="AP49" s="540"/>
      <c r="AQ49" s="539"/>
      <c r="AR49" s="540"/>
      <c r="AS49" s="539"/>
      <c r="AT49" s="540"/>
      <c r="AU49" s="539"/>
      <c r="AV49" s="540"/>
      <c r="AW49" s="539"/>
      <c r="AX49" s="540"/>
      <c r="AY49" s="539"/>
      <c r="AZ49" s="540"/>
      <c r="BA49" s="539"/>
      <c r="BB49" s="540"/>
      <c r="BC49" s="539"/>
      <c r="BD49" s="540"/>
      <c r="BE49" s="539"/>
      <c r="BF49" s="540"/>
      <c r="BG49" s="539"/>
      <c r="BH49" s="540"/>
      <c r="BI49" s="539"/>
      <c r="BJ49" s="540"/>
      <c r="BK49" s="539"/>
      <c r="BL49" s="540"/>
      <c r="BM49" s="539"/>
      <c r="BN49" s="540"/>
      <c r="BO49" s="539"/>
      <c r="BP49" s="540"/>
      <c r="BQ49" s="539"/>
      <c r="BR49" s="540"/>
      <c r="BS49" s="539"/>
      <c r="BT49" s="540"/>
      <c r="BU49" s="539"/>
      <c r="BV49" s="540"/>
      <c r="BW49" s="539"/>
      <c r="BX49" s="540"/>
      <c r="BY49" s="539"/>
      <c r="BZ49" s="540"/>
      <c r="CA49" s="539"/>
      <c r="CB49" s="540"/>
      <c r="CC49" s="539"/>
      <c r="CD49" s="540"/>
      <c r="CE49" s="539"/>
      <c r="CF49" s="540"/>
      <c r="CG49" s="539"/>
      <c r="CH49" s="540"/>
      <c r="CI49" s="539"/>
      <c r="CJ49" s="540"/>
      <c r="CK49" s="539"/>
      <c r="CL49" s="540"/>
      <c r="CM49" s="539"/>
      <c r="CN49" s="540"/>
      <c r="CO49" s="539"/>
      <c r="CP49" s="540"/>
      <c r="CQ49" s="539"/>
      <c r="CR49" s="540"/>
      <c r="CS49" s="539"/>
      <c r="CT49" s="540"/>
      <c r="CU49" s="539"/>
      <c r="CV49" s="540"/>
      <c r="CW49" s="539"/>
      <c r="CX49" s="540"/>
      <c r="CY49" s="539"/>
      <c r="CZ49" s="540"/>
      <c r="DA49" s="539"/>
      <c r="DB49" s="540"/>
      <c r="DC49" s="539"/>
      <c r="DD49" s="540"/>
      <c r="DE49" s="539"/>
      <c r="DF49" s="540"/>
      <c r="DG49" s="539"/>
      <c r="DH49" s="540"/>
      <c r="DI49" s="539"/>
      <c r="DJ49" s="540"/>
      <c r="DK49" s="539"/>
      <c r="DL49" s="540"/>
      <c r="DM49" s="539"/>
      <c r="DN49" s="540"/>
      <c r="DO49" s="539"/>
      <c r="DP49" s="540"/>
      <c r="DQ49" s="539"/>
      <c r="DR49" s="540"/>
      <c r="DS49" s="539"/>
      <c r="DT49" s="540"/>
      <c r="DU49" s="539"/>
      <c r="DV49" s="540"/>
      <c r="DW49" s="539"/>
      <c r="DX49" s="540"/>
      <c r="DY49" s="539"/>
      <c r="DZ49" s="540"/>
      <c r="EA49" s="539"/>
      <c r="EB49" s="540"/>
      <c r="EC49" s="539"/>
      <c r="ED49" s="540"/>
      <c r="EE49" s="539"/>
      <c r="EF49" s="540"/>
      <c r="EG49" s="539"/>
      <c r="EH49" s="540"/>
      <c r="EI49" s="539"/>
      <c r="EJ49" s="540"/>
      <c r="EK49" s="539"/>
      <c r="EL49" s="540"/>
      <c r="EM49" s="539"/>
      <c r="EN49" s="540"/>
      <c r="EO49" s="539"/>
      <c r="EP49" s="540"/>
      <c r="EQ49" s="539"/>
      <c r="ER49" s="540"/>
      <c r="ES49" s="539"/>
      <c r="ET49" s="540"/>
      <c r="EU49" s="539"/>
      <c r="EV49" s="540"/>
      <c r="EW49" s="539"/>
      <c r="EX49" s="540"/>
      <c r="EY49" s="539"/>
      <c r="EZ49" s="540"/>
      <c r="FA49" s="539"/>
      <c r="FB49" s="540"/>
      <c r="FC49" s="539"/>
      <c r="FD49" s="540"/>
      <c r="FE49" s="539"/>
      <c r="FF49" s="540"/>
      <c r="FG49" s="539"/>
      <c r="FH49" s="540"/>
      <c r="FI49" s="539"/>
      <c r="FJ49" s="540"/>
      <c r="FK49" s="539"/>
      <c r="FL49" s="540"/>
      <c r="FM49" s="539"/>
      <c r="FN49" s="540"/>
      <c r="FO49" s="539"/>
      <c r="FP49" s="540"/>
      <c r="FQ49" s="539"/>
      <c r="FR49" s="540"/>
      <c r="FS49" s="539"/>
      <c r="FT49" s="540"/>
      <c r="FU49" s="539"/>
      <c r="FV49" s="540"/>
      <c r="FW49" s="539"/>
      <c r="FX49" s="540"/>
      <c r="FY49" s="539"/>
      <c r="FZ49" s="540"/>
      <c r="GA49" s="539"/>
      <c r="GB49" s="540"/>
      <c r="GC49" s="539"/>
      <c r="GD49" s="540"/>
      <c r="GE49" s="539"/>
      <c r="GF49" s="540"/>
      <c r="GG49" s="539"/>
      <c r="GH49" s="540"/>
      <c r="GI49" s="539"/>
      <c r="GJ49" s="540"/>
      <c r="GK49" s="539"/>
      <c r="GL49" s="540"/>
      <c r="GM49" s="539"/>
      <c r="GN49" s="540"/>
      <c r="GO49" s="539"/>
      <c r="GP49" s="540"/>
      <c r="GQ49" s="539"/>
      <c r="GR49" s="540"/>
      <c r="GS49" s="539"/>
      <c r="GT49" s="540"/>
      <c r="GU49" s="539"/>
      <c r="GV49" s="540"/>
      <c r="GW49" s="539"/>
      <c r="GX49" s="540"/>
      <c r="GY49" s="539"/>
      <c r="GZ49" s="540"/>
      <c r="HA49" s="539"/>
      <c r="HB49" s="540"/>
      <c r="HC49" s="539"/>
      <c r="HD49" s="540"/>
      <c r="HE49" s="539"/>
      <c r="HF49" s="540"/>
      <c r="HG49" s="539"/>
      <c r="HH49" s="540"/>
      <c r="HI49" s="539"/>
      <c r="HJ49" s="540"/>
      <c r="HK49" s="539"/>
      <c r="HL49" s="540"/>
      <c r="HM49" s="539"/>
      <c r="HN49" s="540"/>
      <c r="HO49" s="539"/>
      <c r="HP49" s="540"/>
      <c r="HQ49" s="539"/>
      <c r="HR49" s="540"/>
      <c r="HS49" s="539"/>
      <c r="HT49" s="540"/>
      <c r="HU49" s="539"/>
      <c r="HV49" s="540"/>
      <c r="HW49" s="539"/>
      <c r="HX49" s="540"/>
      <c r="HY49" s="539"/>
      <c r="HZ49" s="540"/>
      <c r="IA49" s="539"/>
      <c r="IB49" s="540"/>
      <c r="IC49" s="539"/>
      <c r="ID49" s="540"/>
      <c r="IE49" s="539"/>
      <c r="IF49" s="540"/>
      <c r="IG49" s="539"/>
      <c r="IH49" s="540"/>
      <c r="II49" s="539"/>
      <c r="IJ49" s="540"/>
      <c r="IK49" s="539"/>
      <c r="IL49" s="540"/>
      <c r="IM49" s="539"/>
      <c r="IN49" s="540"/>
      <c r="IO49" s="539"/>
      <c r="IP49" s="540"/>
      <c r="IQ49" s="539"/>
      <c r="IR49" s="540"/>
      <c r="IS49" s="539"/>
      <c r="IT49" s="540"/>
      <c r="IU49" s="539"/>
      <c r="IV49" s="540"/>
    </row>
    <row r="50" spans="1:256" s="541" customFormat="1" ht="63.75" customHeight="1">
      <c r="A50" s="546" t="s">
        <v>1084</v>
      </c>
      <c r="B50" s="1147" t="s">
        <v>1114</v>
      </c>
      <c r="C50" s="550" t="s">
        <v>1085</v>
      </c>
      <c r="D50" s="540"/>
      <c r="E50" s="539"/>
      <c r="F50" s="540"/>
      <c r="G50" s="539"/>
      <c r="H50" s="540"/>
      <c r="I50" s="539"/>
      <c r="J50" s="540"/>
      <c r="K50" s="539"/>
      <c r="L50" s="540"/>
      <c r="M50" s="539"/>
      <c r="N50" s="540"/>
      <c r="O50" s="539"/>
      <c r="P50" s="540"/>
      <c r="Q50" s="539"/>
      <c r="R50" s="540"/>
      <c r="S50" s="539"/>
      <c r="T50" s="540"/>
      <c r="U50" s="539"/>
      <c r="V50" s="540"/>
      <c r="W50" s="539"/>
      <c r="X50" s="540"/>
      <c r="Y50" s="539"/>
      <c r="Z50" s="540"/>
      <c r="AA50" s="539"/>
      <c r="AB50" s="540"/>
      <c r="AC50" s="539"/>
      <c r="AD50" s="540"/>
      <c r="AE50" s="539"/>
      <c r="AF50" s="540"/>
      <c r="AG50" s="539"/>
      <c r="AH50" s="540"/>
      <c r="AI50" s="539"/>
      <c r="AJ50" s="540"/>
      <c r="AK50" s="539"/>
      <c r="AL50" s="540"/>
      <c r="AM50" s="539"/>
      <c r="AN50" s="540"/>
      <c r="AO50" s="539"/>
      <c r="AP50" s="540"/>
      <c r="AQ50" s="539"/>
      <c r="AR50" s="540"/>
      <c r="AS50" s="539"/>
      <c r="AT50" s="540"/>
      <c r="AU50" s="539"/>
      <c r="AV50" s="540"/>
      <c r="AW50" s="539"/>
      <c r="AX50" s="540"/>
      <c r="AY50" s="539"/>
      <c r="AZ50" s="540"/>
      <c r="BA50" s="539"/>
      <c r="BB50" s="540"/>
      <c r="BC50" s="539"/>
      <c r="BD50" s="540"/>
      <c r="BE50" s="539"/>
      <c r="BF50" s="540"/>
      <c r="BG50" s="539"/>
      <c r="BH50" s="540"/>
      <c r="BI50" s="539"/>
      <c r="BJ50" s="540"/>
      <c r="BK50" s="539"/>
      <c r="BL50" s="540"/>
      <c r="BM50" s="539"/>
      <c r="BN50" s="540"/>
      <c r="BO50" s="539"/>
      <c r="BP50" s="540"/>
      <c r="BQ50" s="539"/>
      <c r="BR50" s="540"/>
      <c r="BS50" s="539"/>
      <c r="BT50" s="540"/>
      <c r="BU50" s="539"/>
      <c r="BV50" s="540"/>
      <c r="BW50" s="539"/>
      <c r="BX50" s="540"/>
      <c r="BY50" s="539"/>
      <c r="BZ50" s="540"/>
      <c r="CA50" s="539"/>
      <c r="CB50" s="540"/>
      <c r="CC50" s="539"/>
      <c r="CD50" s="540"/>
      <c r="CE50" s="539"/>
      <c r="CF50" s="540"/>
      <c r="CG50" s="539"/>
      <c r="CH50" s="540"/>
      <c r="CI50" s="539"/>
      <c r="CJ50" s="540"/>
      <c r="CK50" s="539"/>
      <c r="CL50" s="540"/>
      <c r="CM50" s="539"/>
      <c r="CN50" s="540"/>
      <c r="CO50" s="539"/>
      <c r="CP50" s="540"/>
      <c r="CQ50" s="539"/>
      <c r="CR50" s="540"/>
      <c r="CS50" s="539"/>
      <c r="CT50" s="540"/>
      <c r="CU50" s="539"/>
      <c r="CV50" s="540"/>
      <c r="CW50" s="539"/>
      <c r="CX50" s="540"/>
      <c r="CY50" s="539"/>
      <c r="CZ50" s="540"/>
      <c r="DA50" s="539"/>
      <c r="DB50" s="540"/>
      <c r="DC50" s="539"/>
      <c r="DD50" s="540"/>
      <c r="DE50" s="539"/>
      <c r="DF50" s="540"/>
      <c r="DG50" s="539"/>
      <c r="DH50" s="540"/>
      <c r="DI50" s="539"/>
      <c r="DJ50" s="540"/>
      <c r="DK50" s="539"/>
      <c r="DL50" s="540"/>
      <c r="DM50" s="539"/>
      <c r="DN50" s="540"/>
      <c r="DO50" s="539"/>
      <c r="DP50" s="540"/>
      <c r="DQ50" s="539"/>
      <c r="DR50" s="540"/>
      <c r="DS50" s="539"/>
      <c r="DT50" s="540"/>
      <c r="DU50" s="539"/>
      <c r="DV50" s="540"/>
      <c r="DW50" s="539"/>
      <c r="DX50" s="540"/>
      <c r="DY50" s="539"/>
      <c r="DZ50" s="540"/>
      <c r="EA50" s="539"/>
      <c r="EB50" s="540"/>
      <c r="EC50" s="539"/>
      <c r="ED50" s="540"/>
      <c r="EE50" s="539"/>
      <c r="EF50" s="540"/>
      <c r="EG50" s="539"/>
      <c r="EH50" s="540"/>
      <c r="EI50" s="539"/>
      <c r="EJ50" s="540"/>
      <c r="EK50" s="539"/>
      <c r="EL50" s="540"/>
      <c r="EM50" s="539"/>
      <c r="EN50" s="540"/>
      <c r="EO50" s="539"/>
      <c r="EP50" s="540"/>
      <c r="EQ50" s="539"/>
      <c r="ER50" s="540"/>
      <c r="ES50" s="539"/>
      <c r="ET50" s="540"/>
      <c r="EU50" s="539"/>
      <c r="EV50" s="540"/>
      <c r="EW50" s="539"/>
      <c r="EX50" s="540"/>
      <c r="EY50" s="539"/>
      <c r="EZ50" s="540"/>
      <c r="FA50" s="539"/>
      <c r="FB50" s="540"/>
      <c r="FC50" s="539"/>
      <c r="FD50" s="540"/>
      <c r="FE50" s="539"/>
      <c r="FF50" s="540"/>
      <c r="FG50" s="539"/>
      <c r="FH50" s="540"/>
      <c r="FI50" s="539"/>
      <c r="FJ50" s="540"/>
      <c r="FK50" s="539"/>
      <c r="FL50" s="540"/>
      <c r="FM50" s="539"/>
      <c r="FN50" s="540"/>
      <c r="FO50" s="539"/>
      <c r="FP50" s="540"/>
      <c r="FQ50" s="539"/>
      <c r="FR50" s="540"/>
      <c r="FS50" s="539"/>
      <c r="FT50" s="540"/>
      <c r="FU50" s="539"/>
      <c r="FV50" s="540"/>
      <c r="FW50" s="539"/>
      <c r="FX50" s="540"/>
      <c r="FY50" s="539"/>
      <c r="FZ50" s="540"/>
      <c r="GA50" s="539"/>
      <c r="GB50" s="540"/>
      <c r="GC50" s="539"/>
      <c r="GD50" s="540"/>
      <c r="GE50" s="539"/>
      <c r="GF50" s="540"/>
      <c r="GG50" s="539"/>
      <c r="GH50" s="540"/>
      <c r="GI50" s="539"/>
      <c r="GJ50" s="540"/>
      <c r="GK50" s="539"/>
      <c r="GL50" s="540"/>
      <c r="GM50" s="539"/>
      <c r="GN50" s="540"/>
      <c r="GO50" s="539"/>
      <c r="GP50" s="540"/>
      <c r="GQ50" s="539"/>
      <c r="GR50" s="540"/>
      <c r="GS50" s="539"/>
      <c r="GT50" s="540"/>
      <c r="GU50" s="539"/>
      <c r="GV50" s="540"/>
      <c r="GW50" s="539"/>
      <c r="GX50" s="540"/>
      <c r="GY50" s="539"/>
      <c r="GZ50" s="540"/>
      <c r="HA50" s="539"/>
      <c r="HB50" s="540"/>
      <c r="HC50" s="539"/>
      <c r="HD50" s="540"/>
      <c r="HE50" s="539"/>
      <c r="HF50" s="540"/>
      <c r="HG50" s="539"/>
      <c r="HH50" s="540"/>
      <c r="HI50" s="539"/>
      <c r="HJ50" s="540"/>
      <c r="HK50" s="539"/>
      <c r="HL50" s="540"/>
      <c r="HM50" s="539"/>
      <c r="HN50" s="540"/>
      <c r="HO50" s="539"/>
      <c r="HP50" s="540"/>
      <c r="HQ50" s="539"/>
      <c r="HR50" s="540"/>
      <c r="HS50" s="539"/>
      <c r="HT50" s="540"/>
      <c r="HU50" s="539"/>
      <c r="HV50" s="540"/>
      <c r="HW50" s="539"/>
      <c r="HX50" s="540"/>
      <c r="HY50" s="539"/>
      <c r="HZ50" s="540"/>
      <c r="IA50" s="539"/>
      <c r="IB50" s="540"/>
      <c r="IC50" s="539"/>
      <c r="ID50" s="540"/>
      <c r="IE50" s="539"/>
      <c r="IF50" s="540"/>
      <c r="IG50" s="539"/>
      <c r="IH50" s="540"/>
      <c r="II50" s="539"/>
      <c r="IJ50" s="540"/>
      <c r="IK50" s="539"/>
      <c r="IL50" s="540"/>
      <c r="IM50" s="539"/>
      <c r="IN50" s="540"/>
      <c r="IO50" s="539"/>
      <c r="IP50" s="540"/>
      <c r="IQ50" s="539"/>
      <c r="IR50" s="540"/>
      <c r="IS50" s="539"/>
      <c r="IT50" s="540"/>
      <c r="IU50" s="539"/>
      <c r="IV50" s="540"/>
    </row>
    <row r="51" spans="1:256" s="542" customFormat="1" ht="82.5" customHeight="1">
      <c r="A51" s="546" t="str">
        <f>CONCATENATE('T II processed wood based fuels'!F16)</f>
        <v>Cellulose based ethanol</v>
      </c>
      <c r="B51" s="547" t="s">
        <v>1255</v>
      </c>
      <c r="C51" s="550" t="s">
        <v>1295</v>
      </c>
    </row>
    <row r="52" spans="1:256" s="542" customFormat="1" ht="71.25" customHeight="1">
      <c r="A52" s="546" t="str">
        <f>CONCATENATE('T II processed wood based fuels'!F17)</f>
        <v xml:space="preserve">Wood based biodiesel </v>
      </c>
      <c r="B52" s="547" t="s">
        <v>1115</v>
      </c>
      <c r="C52" s="550" t="s">
        <v>1295</v>
      </c>
    </row>
    <row r="53" spans="1:256" s="542" customFormat="1" ht="63" customHeight="1">
      <c r="A53" s="546" t="s">
        <v>1090</v>
      </c>
      <c r="B53" s="547" t="s">
        <v>1116</v>
      </c>
      <c r="C53" s="550" t="s">
        <v>1085</v>
      </c>
    </row>
    <row r="54" spans="1:256" s="58" customFormat="1" ht="27.75" customHeight="1">
      <c r="A54" s="1861" t="s">
        <v>1092</v>
      </c>
      <c r="B54" s="1862"/>
      <c r="C54" s="1863"/>
    </row>
    <row r="55" spans="1:256" s="541" customFormat="1" ht="30.75" customHeight="1">
      <c r="A55" s="546" t="s">
        <v>1303</v>
      </c>
      <c r="B55" s="547" t="s">
        <v>1273</v>
      </c>
      <c r="C55" s="550" t="s">
        <v>1302</v>
      </c>
    </row>
    <row r="56" spans="1:256" s="541" customFormat="1" ht="54" customHeight="1">
      <c r="A56" s="546" t="s">
        <v>1304</v>
      </c>
      <c r="B56" s="547" t="s">
        <v>1169</v>
      </c>
      <c r="C56" s="550" t="s">
        <v>1276</v>
      </c>
    </row>
    <row r="57" spans="1:256" s="541" customFormat="1" ht="45" customHeight="1">
      <c r="A57" s="546" t="s">
        <v>1305</v>
      </c>
      <c r="B57" s="547" t="s">
        <v>1170</v>
      </c>
      <c r="C57" s="550" t="s">
        <v>1275</v>
      </c>
    </row>
    <row r="58" spans="1:256" s="541" customFormat="1" ht="36" customHeight="1">
      <c r="A58" s="546" t="s">
        <v>1256</v>
      </c>
      <c r="B58" s="547" t="s">
        <v>1164</v>
      </c>
      <c r="C58" s="550" t="s">
        <v>1274</v>
      </c>
    </row>
    <row r="59" spans="1:256" s="541" customFormat="1" ht="25">
      <c r="A59" s="546" t="s">
        <v>1243</v>
      </c>
      <c r="B59" s="553" t="s">
        <v>1095</v>
      </c>
      <c r="C59" s="550" t="s">
        <v>1295</v>
      </c>
    </row>
    <row r="60" spans="1:256" s="541" customFormat="1" ht="32.25" customHeight="1">
      <c r="A60" s="546" t="s">
        <v>1241</v>
      </c>
      <c r="B60" s="553" t="s">
        <v>2864</v>
      </c>
      <c r="C60" s="550"/>
      <c r="D60" s="1155"/>
    </row>
    <row r="61" spans="1:256" s="541" customFormat="1" ht="24.75" customHeight="1">
      <c r="A61" s="546" t="s">
        <v>1250</v>
      </c>
      <c r="B61" s="553" t="s">
        <v>2865</v>
      </c>
      <c r="C61" s="550"/>
      <c r="D61" s="1155"/>
    </row>
    <row r="62" spans="1:256" s="541" customFormat="1" ht="32.25" customHeight="1">
      <c r="A62" s="546" t="s">
        <v>1321</v>
      </c>
      <c r="B62" s="553" t="s">
        <v>2866</v>
      </c>
      <c r="C62" s="550"/>
      <c r="D62" s="1155"/>
    </row>
    <row r="63" spans="1:256" s="541" customFormat="1" ht="80.25" customHeight="1">
      <c r="A63" s="546" t="s">
        <v>1147</v>
      </c>
      <c r="B63" s="553" t="s">
        <v>2871</v>
      </c>
      <c r="C63" s="550" t="s">
        <v>1295</v>
      </c>
    </row>
    <row r="64" spans="1:256" s="541" customFormat="1" ht="75">
      <c r="A64" s="546" t="str">
        <f>'T IV energy use'!W12</f>
        <v>Direct Final Consumer and Autoproducer (Heat, CHP and Electricity)</v>
      </c>
      <c r="B64" s="553" t="s">
        <v>2863</v>
      </c>
      <c r="C64" s="550"/>
    </row>
    <row r="65" spans="1:5" s="541" customFormat="1" ht="86.25" customHeight="1">
      <c r="A65" s="546" t="s">
        <v>1148</v>
      </c>
      <c r="B65" s="547" t="s">
        <v>486</v>
      </c>
      <c r="C65" s="550" t="s">
        <v>1295</v>
      </c>
    </row>
    <row r="66" spans="1:5" s="541" customFormat="1" ht="23.25" customHeight="1">
      <c r="A66" s="546" t="s">
        <v>1096</v>
      </c>
      <c r="B66" s="547" t="s">
        <v>1097</v>
      </c>
      <c r="C66" s="550" t="s">
        <v>1295</v>
      </c>
    </row>
    <row r="67" spans="1:5" s="541" customFormat="1" ht="32.25" customHeight="1">
      <c r="A67" s="546" t="s">
        <v>1098</v>
      </c>
      <c r="B67" s="547" t="s">
        <v>495</v>
      </c>
      <c r="C67" s="550" t="s">
        <v>1295</v>
      </c>
    </row>
    <row r="68" spans="1:5" s="58" customFormat="1" ht="38.25" customHeight="1">
      <c r="A68" s="546" t="s">
        <v>1182</v>
      </c>
      <c r="B68" s="547" t="s">
        <v>1249</v>
      </c>
      <c r="C68" s="550" t="s">
        <v>1295</v>
      </c>
      <c r="D68" s="262"/>
      <c r="E68" s="262"/>
    </row>
    <row r="69" spans="1:5" s="58" customFormat="1" ht="87" customHeight="1">
      <c r="A69" s="546" t="s">
        <v>1150</v>
      </c>
      <c r="B69" s="547" t="s">
        <v>487</v>
      </c>
      <c r="C69" s="550" t="s">
        <v>1295</v>
      </c>
      <c r="D69" s="262"/>
      <c r="E69" s="262"/>
    </row>
    <row r="70" spans="1:5" s="58" customFormat="1" ht="36" customHeight="1">
      <c r="A70" s="546" t="s">
        <v>1149</v>
      </c>
      <c r="B70" s="547" t="s">
        <v>1129</v>
      </c>
      <c r="C70" s="550" t="s">
        <v>1295</v>
      </c>
      <c r="D70" s="262"/>
      <c r="E70" s="262"/>
    </row>
    <row r="71" spans="1:5" s="58" customFormat="1" ht="38.25" customHeight="1" thickBot="1">
      <c r="A71" s="562" t="s">
        <v>1151</v>
      </c>
      <c r="B71" s="558" t="s">
        <v>488</v>
      </c>
      <c r="C71" s="563" t="s">
        <v>1295</v>
      </c>
      <c r="D71" s="262"/>
      <c r="E71" s="262"/>
    </row>
    <row r="72" spans="1:5" s="58" customFormat="1" ht="27.75" customHeight="1">
      <c r="A72" s="1858" t="s">
        <v>1093</v>
      </c>
      <c r="B72" s="1859"/>
      <c r="C72" s="1860"/>
      <c r="D72" s="262"/>
      <c r="E72" s="262"/>
    </row>
    <row r="73" spans="1:5" s="58" customFormat="1" ht="57.75" customHeight="1">
      <c r="A73" s="555" t="s">
        <v>2857</v>
      </c>
      <c r="B73" s="547" t="s">
        <v>491</v>
      </c>
      <c r="C73" s="551" t="s">
        <v>1330</v>
      </c>
      <c r="D73" s="262"/>
      <c r="E73" s="262"/>
    </row>
    <row r="74" spans="1:5" s="542" customFormat="1" ht="67.5" customHeight="1">
      <c r="A74" s="555" t="s">
        <v>1091</v>
      </c>
      <c r="B74" s="547" t="s">
        <v>1335</v>
      </c>
      <c r="C74" s="550" t="s">
        <v>1299</v>
      </c>
      <c r="D74" s="262"/>
      <c r="E74" s="262"/>
    </row>
    <row r="75" spans="1:5" ht="97.5" customHeight="1">
      <c r="A75" s="555" t="s">
        <v>496</v>
      </c>
      <c r="B75" s="547" t="s">
        <v>1316</v>
      </c>
      <c r="C75" s="551" t="s">
        <v>1329</v>
      </c>
    </row>
    <row r="76" spans="1:5" ht="112.5" customHeight="1">
      <c r="A76" s="555" t="s">
        <v>503</v>
      </c>
      <c r="B76" s="547" t="s">
        <v>1296</v>
      </c>
      <c r="C76" s="551" t="s">
        <v>1329</v>
      </c>
    </row>
    <row r="77" spans="1:5" s="542" customFormat="1" ht="69" customHeight="1">
      <c r="A77" s="555" t="s">
        <v>1328</v>
      </c>
      <c r="B77" s="547" t="s">
        <v>489</v>
      </c>
      <c r="C77" s="551" t="s">
        <v>1329</v>
      </c>
    </row>
    <row r="78" spans="1:5" s="541" customFormat="1" ht="42.75" customHeight="1">
      <c r="A78" s="555" t="s">
        <v>1094</v>
      </c>
      <c r="B78" s="547" t="s">
        <v>490</v>
      </c>
      <c r="C78" s="550"/>
    </row>
    <row r="79" spans="1:5" ht="109.5" customHeight="1">
      <c r="A79" s="555" t="s">
        <v>1334</v>
      </c>
      <c r="B79" s="547" t="s">
        <v>1287</v>
      </c>
      <c r="C79" s="551" t="s">
        <v>1331</v>
      </c>
    </row>
    <row r="80" spans="1:5" ht="54" customHeight="1">
      <c r="A80" s="555" t="s">
        <v>1361</v>
      </c>
      <c r="B80" s="547" t="s">
        <v>1360</v>
      </c>
      <c r="C80" s="551"/>
    </row>
    <row r="81" spans="1:5" ht="67.5" customHeight="1" thickBot="1">
      <c r="A81" s="557" t="str">
        <f>CONCATENATE('Conversion Factors'!Q11)</f>
        <v>Weighted density
(dry weight/green volume)
(tdm/m³)</v>
      </c>
      <c r="B81" s="1086" t="s">
        <v>2837</v>
      </c>
      <c r="C81" s="563" t="s">
        <v>1299</v>
      </c>
    </row>
    <row r="82" spans="1:5" s="58" customFormat="1" ht="27.75" customHeight="1">
      <c r="A82" s="1858" t="s">
        <v>1359</v>
      </c>
      <c r="B82" s="1859"/>
      <c r="C82" s="1860"/>
      <c r="D82" s="262"/>
      <c r="E82" s="262"/>
    </row>
    <row r="83" spans="1:5" ht="26.25" customHeight="1">
      <c r="A83" s="555" t="s">
        <v>1269</v>
      </c>
      <c r="B83" s="547" t="s">
        <v>1066</v>
      </c>
      <c r="C83" s="550" t="s">
        <v>1073</v>
      </c>
    </row>
    <row r="84" spans="1:5" ht="26.25" customHeight="1">
      <c r="A84" s="555" t="s">
        <v>1131</v>
      </c>
      <c r="B84" s="547" t="s">
        <v>1061</v>
      </c>
      <c r="C84" s="550" t="s">
        <v>1069</v>
      </c>
    </row>
    <row r="85" spans="1:5" ht="26.25" customHeight="1">
      <c r="A85" s="555" t="s">
        <v>1268</v>
      </c>
      <c r="B85" s="547" t="s">
        <v>1065</v>
      </c>
      <c r="C85" s="550" t="s">
        <v>1072</v>
      </c>
    </row>
    <row r="86" spans="1:5" ht="26.25" customHeight="1">
      <c r="A86" s="555" t="s">
        <v>1130</v>
      </c>
      <c r="B86" s="547" t="s">
        <v>1067</v>
      </c>
      <c r="C86" s="550" t="s">
        <v>1068</v>
      </c>
    </row>
    <row r="87" spans="1:5" ht="26.25" customHeight="1">
      <c r="A87" s="555" t="s">
        <v>1267</v>
      </c>
      <c r="B87" s="547" t="s">
        <v>1064</v>
      </c>
      <c r="C87" s="550" t="s">
        <v>1071</v>
      </c>
    </row>
    <row r="88" spans="1:5" ht="26.25" customHeight="1">
      <c r="A88" s="555" t="s">
        <v>1133</v>
      </c>
      <c r="B88" s="547" t="s">
        <v>1063</v>
      </c>
      <c r="C88" s="550" t="s">
        <v>1070</v>
      </c>
    </row>
    <row r="89" spans="1:5" ht="26.25" customHeight="1">
      <c r="A89" s="555" t="s">
        <v>1117</v>
      </c>
      <c r="B89" s="547" t="s">
        <v>1118</v>
      </c>
      <c r="C89" s="550" t="s">
        <v>1060</v>
      </c>
    </row>
    <row r="90" spans="1:5" ht="26.25" customHeight="1" thickBot="1">
      <c r="A90" s="557" t="s">
        <v>1132</v>
      </c>
      <c r="B90" s="558" t="s">
        <v>1062</v>
      </c>
      <c r="C90" s="559"/>
    </row>
    <row r="94" spans="1:5" ht="12.5">
      <c r="A94" s="262"/>
      <c r="B94" s="262"/>
    </row>
    <row r="95" spans="1:5" ht="12.5">
      <c r="A95" s="262"/>
      <c r="B95" s="262"/>
    </row>
    <row r="96" spans="1:5" ht="12.5">
      <c r="A96" s="262"/>
      <c r="B96" s="262"/>
    </row>
    <row r="97" spans="1:2" s="262" customFormat="1" ht="12.5"/>
    <row r="98" spans="1:2" s="262" customFormat="1" ht="12.5"/>
    <row r="99" spans="1:2" s="262" customFormat="1" ht="12.5"/>
    <row r="100" spans="1:2" s="262" customFormat="1" ht="12.5"/>
    <row r="101" spans="1:2" s="262" customFormat="1" ht="12.5"/>
    <row r="102" spans="1:2" s="262" customFormat="1" ht="12.5"/>
    <row r="103" spans="1:2" s="262" customFormat="1" ht="12.5">
      <c r="A103" s="61"/>
      <c r="B103" s="58"/>
    </row>
  </sheetData>
  <mergeCells count="14">
    <mergeCell ref="A82:C82"/>
    <mergeCell ref="A18:C18"/>
    <mergeCell ref="A41:C41"/>
    <mergeCell ref="A54:C54"/>
    <mergeCell ref="A72:C72"/>
    <mergeCell ref="B10:C10"/>
    <mergeCell ref="A12:C12"/>
    <mergeCell ref="A3:C3"/>
    <mergeCell ref="A16:C16"/>
    <mergeCell ref="B5:C5"/>
    <mergeCell ref="B6:C6"/>
    <mergeCell ref="B7:C7"/>
    <mergeCell ref="B8:C8"/>
    <mergeCell ref="B9:C9"/>
  </mergeCells>
  <phoneticPr fontId="32" type="noConversion"/>
  <hyperlinks>
    <hyperlink ref="C25" r:id="rId1" display="http://193.170.148.70/silvavoc/search.asp" xr:uid="{00000000-0004-0000-0700-000000000000}"/>
    <hyperlink ref="C29" r:id="rId2" display="http://unece.org/trade/timber/mis/jfsq/2007/def2007e.doc" xr:uid="{00000000-0004-0000-0700-000001000000}"/>
    <hyperlink ref="C30" r:id="rId3" display="JOINT FAO/ECE/EUROSTAT/ITTO QUESTIONNAIRE" xr:uid="{00000000-0004-0000-0700-000002000000}"/>
    <hyperlink ref="C32" r:id="rId4" display="JOINT FAO/ECE/EUROSTAT/ITTO QUESTIONNAIRE" xr:uid="{00000000-0004-0000-0700-000003000000}"/>
    <hyperlink ref="C33" r:id="rId5" display="http://unece.org/trade/timber/mis/jfsq/2007/def2007e.doc" xr:uid="{00000000-0004-0000-0700-000004000000}"/>
    <hyperlink ref="C36" r:id="rId6" xr:uid="{00000000-0004-0000-0700-000005000000}"/>
    <hyperlink ref="C47" r:id="rId7" display="ftp://ftp.fao.org/docrep/fao/010/i0139e/i0139e00.pdf" xr:uid="{00000000-0004-0000-0700-000006000000}"/>
    <hyperlink ref="C48" r:id="rId8" display="ftp://ftp.fao.org/docrep/fao/010/i0139e/i0139e00.pdf" xr:uid="{00000000-0004-0000-0700-000007000000}"/>
    <hyperlink ref="C52" r:id="rId9" xr:uid="{00000000-0004-0000-0700-000008000000}"/>
    <hyperlink ref="C39" r:id="rId10" xr:uid="{00000000-0004-0000-0700-000009000000}"/>
    <hyperlink ref="C24" r:id="rId11" display="FAO 2005 - Global Forest Resources Assessment Update 2005 – Terms and Definitions" xr:uid="{00000000-0004-0000-0700-00000A000000}"/>
    <hyperlink ref="C27" r:id="rId12" display="FAO 2005 - Global Forest Resources Assessment Update 2005 – Terms and Definitions" xr:uid="{00000000-0004-0000-0700-00000B000000}"/>
    <hyperlink ref="C21" r:id="rId13" xr:uid="{00000000-0004-0000-0700-00000C000000}"/>
    <hyperlink ref="C28" r:id="rId14" display="FAO 2005 - Global Forest Resources Assessment Update 2005 – Terms and Definitions" xr:uid="{00000000-0004-0000-0700-00000D000000}"/>
    <hyperlink ref="C74" r:id="rId15" xr:uid="{00000000-0004-0000-0700-00000E000000}"/>
    <hyperlink ref="C22:C23" r:id="rId16" display="MCPFE “STATE OF EUROPE’S FORESTS 2007”" xr:uid="{00000000-0004-0000-0700-00000F000000}"/>
    <hyperlink ref="C55" r:id="rId17" xr:uid="{00000000-0004-0000-0700-000010000000}"/>
    <hyperlink ref="C40" r:id="rId18" xr:uid="{00000000-0004-0000-0700-000011000000}"/>
    <hyperlink ref="C37" r:id="rId19" display="Unified Bioenergy Terminology" xr:uid="{00000000-0004-0000-0700-000012000000}"/>
    <hyperlink ref="C51" r:id="rId20" xr:uid="{00000000-0004-0000-0700-000013000000}"/>
    <hyperlink ref="C43" r:id="rId21" display="JOINT FAO/ECE/EUROSTAT/ITTO QUESTIONNAIRE" xr:uid="{00000000-0004-0000-0700-000014000000}"/>
    <hyperlink ref="C50" r:id="rId22" xr:uid="{00000000-0004-0000-0700-000015000000}"/>
    <hyperlink ref="C49" r:id="rId23" xr:uid="{00000000-0004-0000-0700-000016000000}"/>
    <hyperlink ref="C53" r:id="rId24" xr:uid="{00000000-0004-0000-0700-000017000000}"/>
    <hyperlink ref="C79" r:id="rId25" display="UK Biomass Energy Centre" xr:uid="{00000000-0004-0000-0700-000018000000}"/>
    <hyperlink ref="C75" r:id="rId26" display="Manual Wood Fuel Parameters Version 1.6. english" xr:uid="{00000000-0004-0000-0700-000019000000}"/>
    <hyperlink ref="C76" r:id="rId27" display="Manual Wood Fuel Parameters Version 1.6. english" xr:uid="{00000000-0004-0000-0700-00001A000000}"/>
    <hyperlink ref="C35" r:id="rId28" display="Unified Bioenergy Terminology" xr:uid="{00000000-0004-0000-0700-00001B000000}"/>
    <hyperlink ref="C73" r:id="rId29" display="Unified Bioenergy Terminology" xr:uid="{00000000-0004-0000-0700-00001C000000}"/>
    <hyperlink ref="C81" r:id="rId30" xr:uid="{00000000-0004-0000-0700-00001D000000}"/>
    <hyperlink ref="C58" r:id="rId31" xr:uid="{00000000-0004-0000-0700-00001E000000}"/>
    <hyperlink ref="C57" r:id="rId32" xr:uid="{00000000-0004-0000-0700-00001F000000}"/>
    <hyperlink ref="C56" r:id="rId33" xr:uid="{00000000-0004-0000-0700-000020000000}"/>
    <hyperlink ref="C86" r:id="rId34" xr:uid="{00000000-0004-0000-0700-000021000000}"/>
    <hyperlink ref="C84" r:id="rId35" xr:uid="{00000000-0004-0000-0700-000022000000}"/>
    <hyperlink ref="C88" r:id="rId36" xr:uid="{00000000-0004-0000-0700-000023000000}"/>
    <hyperlink ref="C87" r:id="rId37" xr:uid="{00000000-0004-0000-0700-000024000000}"/>
    <hyperlink ref="C85" r:id="rId38" xr:uid="{00000000-0004-0000-0700-000025000000}"/>
    <hyperlink ref="C83" r:id="rId39" display="http://eur-lex.europa.eu/LexUriServ/site/en/oj/2000/l_226/l_22620000906en00030024.pdf" xr:uid="{00000000-0004-0000-0700-000026000000}"/>
    <hyperlink ref="C42" r:id="rId40" display="Unified Bioenergy Terminology" xr:uid="{00000000-0004-0000-0700-000027000000}"/>
    <hyperlink ref="C46" r:id="rId41" display="Unified Bioenergy Terminology" xr:uid="{00000000-0004-0000-0700-000028000000}"/>
    <hyperlink ref="C89" r:id="rId42" xr:uid="{00000000-0004-0000-0700-000029000000}"/>
    <hyperlink ref="C77" r:id="rId43" display="Manual Wood Fuel Parameters Version 1.6. english" xr:uid="{00000000-0004-0000-0700-00002A000000}"/>
    <hyperlink ref="C45" r:id="rId44" xr:uid="{00000000-0004-0000-0700-00002B000000}"/>
  </hyperlinks>
  <pageMargins left="0.39370078740157483" right="0" top="0.19685039370078741" bottom="0.19685039370078741" header="0.19685039370078741" footer="0.19685039370078741"/>
  <pageSetup paperSize="9" scale="58" orientation="landscape" r:id="rId45"/>
  <headerFooter alignWithMargins="0">
    <oddFooter>Page &amp;P of &amp;N</oddFooter>
  </headerFooter>
  <rowBreaks count="4" manualBreakCount="4">
    <brk id="31" max="2" man="1"/>
    <brk id="40" max="2" man="1"/>
    <brk id="53" max="2" man="1"/>
    <brk id="71" max="2" man="1"/>
  </rowBreaks>
  <drawing r:id="rId4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1"/>
  </sheetPr>
  <dimension ref="A1:R991"/>
  <sheetViews>
    <sheetView topLeftCell="B1" zoomScale="70" zoomScaleNormal="70" workbookViewId="0">
      <selection activeCell="M17" sqref="M17"/>
    </sheetView>
  </sheetViews>
  <sheetFormatPr defaultColWidth="9.1796875" defaultRowHeight="12.5"/>
  <cols>
    <col min="1" max="1" width="77.7265625" bestFit="1" customWidth="1"/>
    <col min="2" max="2" width="10.26953125"/>
    <col min="3" max="3" width="47.7265625" customWidth="1"/>
    <col min="4" max="4" width="24" customWidth="1"/>
    <col min="5" max="5" width="9" style="58" bestFit="1" customWidth="1"/>
    <col min="6" max="9" width="10.26953125"/>
  </cols>
  <sheetData>
    <row r="1" spans="1:9">
      <c r="B1" t="s">
        <v>516</v>
      </c>
      <c r="C1" t="s">
        <v>1336</v>
      </c>
      <c r="D1" t="s">
        <v>1337</v>
      </c>
      <c r="E1" s="58" t="s">
        <v>1338</v>
      </c>
      <c r="F1" t="s">
        <v>1339</v>
      </c>
      <c r="G1" t="s">
        <v>1340</v>
      </c>
      <c r="H1" t="s">
        <v>1341</v>
      </c>
      <c r="I1" t="s">
        <v>1342</v>
      </c>
    </row>
    <row r="2" spans="1:9">
      <c r="A2" t="str">
        <f>CONCATENATE(F2,B2,C2,D2,G2)</f>
        <v>Albania2015Wood charcoalIMPORTS1000 m.t.</v>
      </c>
      <c r="B2">
        <v>2015</v>
      </c>
      <c r="C2" t="s">
        <v>1343</v>
      </c>
      <c r="D2" t="s">
        <v>2349</v>
      </c>
      <c r="E2" s="58" t="s">
        <v>515</v>
      </c>
      <c r="F2" t="s">
        <v>1139</v>
      </c>
      <c r="G2" t="s">
        <v>1344</v>
      </c>
      <c r="H2">
        <v>0</v>
      </c>
      <c r="I2" t="s">
        <v>1345</v>
      </c>
    </row>
    <row r="3" spans="1:9">
      <c r="A3" t="str">
        <f t="shared" ref="A3:A66" si="0">CONCATENATE(F3,B3,C3,D3,G3)</f>
        <v>Albania2015Wood charcoalEXPORTS1000 m.t.</v>
      </c>
      <c r="B3">
        <v>2015</v>
      </c>
      <c r="C3" t="s">
        <v>1343</v>
      </c>
      <c r="D3" t="s">
        <v>2350</v>
      </c>
      <c r="E3" s="58" t="s">
        <v>515</v>
      </c>
      <c r="F3" t="s">
        <v>1139</v>
      </c>
      <c r="G3" t="s">
        <v>1344</v>
      </c>
      <c r="H3">
        <v>1</v>
      </c>
      <c r="I3" t="s">
        <v>1345</v>
      </c>
    </row>
    <row r="4" spans="1:9">
      <c r="A4" t="str">
        <f t="shared" si="0"/>
        <v>Albania2015Chips and particlesPRODUCTION1000 m3</v>
      </c>
      <c r="B4">
        <v>2015</v>
      </c>
      <c r="C4" t="s">
        <v>1237</v>
      </c>
      <c r="D4" t="s">
        <v>2348</v>
      </c>
      <c r="E4" s="58" t="s">
        <v>515</v>
      </c>
      <c r="F4" t="s">
        <v>1139</v>
      </c>
      <c r="G4" t="s">
        <v>531</v>
      </c>
      <c r="H4">
        <v>2</v>
      </c>
      <c r="I4" t="s">
        <v>1345</v>
      </c>
    </row>
    <row r="5" spans="1:9">
      <c r="A5" t="str">
        <f t="shared" si="0"/>
        <v>Albania2015Chips and particlesIMPORTS1000 m3</v>
      </c>
      <c r="B5">
        <v>2015</v>
      </c>
      <c r="C5" t="s">
        <v>1237</v>
      </c>
      <c r="D5" t="s">
        <v>2349</v>
      </c>
      <c r="E5" s="58" t="s">
        <v>515</v>
      </c>
      <c r="F5" t="s">
        <v>1139</v>
      </c>
      <c r="G5" t="s">
        <v>531</v>
      </c>
      <c r="H5">
        <v>0</v>
      </c>
      <c r="I5" t="s">
        <v>1345</v>
      </c>
    </row>
    <row r="6" spans="1:9">
      <c r="A6" t="str">
        <f t="shared" si="0"/>
        <v>Albania2015Wood residuesIMPORTS1000 m3</v>
      </c>
      <c r="B6">
        <v>2015</v>
      </c>
      <c r="C6" t="s">
        <v>1238</v>
      </c>
      <c r="D6" t="s">
        <v>2349</v>
      </c>
      <c r="E6" s="58" t="s">
        <v>515</v>
      </c>
      <c r="F6" t="s">
        <v>1139</v>
      </c>
      <c r="G6" t="s">
        <v>531</v>
      </c>
      <c r="H6">
        <v>0</v>
      </c>
      <c r="I6" t="s">
        <v>1345</v>
      </c>
    </row>
    <row r="7" spans="1:9">
      <c r="A7" t="str">
        <f t="shared" si="0"/>
        <v>Albania2015Wood charcoalPRODUCTION1000 m.t.</v>
      </c>
      <c r="B7">
        <v>2015</v>
      </c>
      <c r="C7" t="s">
        <v>1343</v>
      </c>
      <c r="D7" t="s">
        <v>2348</v>
      </c>
      <c r="E7" s="58" t="s">
        <v>515</v>
      </c>
      <c r="F7" t="s">
        <v>1139</v>
      </c>
      <c r="G7" t="s">
        <v>1344</v>
      </c>
      <c r="H7">
        <v>60</v>
      </c>
      <c r="I7" t="s">
        <v>1345</v>
      </c>
    </row>
    <row r="8" spans="1:9">
      <c r="A8" t="str">
        <f t="shared" si="0"/>
        <v>Albania2015Wood residuesPRODUCTION1000 m3</v>
      </c>
      <c r="B8">
        <v>2015</v>
      </c>
      <c r="C8" t="s">
        <v>1238</v>
      </c>
      <c r="D8" t="s">
        <v>2348</v>
      </c>
      <c r="E8" s="58" t="s">
        <v>515</v>
      </c>
      <c r="F8" t="s">
        <v>1139</v>
      </c>
      <c r="G8" t="s">
        <v>531</v>
      </c>
      <c r="H8">
        <v>3</v>
      </c>
      <c r="I8" t="s">
        <v>1345</v>
      </c>
    </row>
    <row r="9" spans="1:9">
      <c r="A9" t="str">
        <f t="shared" si="0"/>
        <v>Albania2015Wood fuel, including wood for charcoalIMPORTS1000 m3</v>
      </c>
      <c r="B9">
        <v>2015</v>
      </c>
      <c r="C9" t="s">
        <v>1365</v>
      </c>
      <c r="D9" t="s">
        <v>2349</v>
      </c>
      <c r="E9" s="58" t="s">
        <v>515</v>
      </c>
      <c r="F9" t="s">
        <v>1139</v>
      </c>
      <c r="G9" t="s">
        <v>531</v>
      </c>
      <c r="H9">
        <v>100</v>
      </c>
      <c r="I9" t="s">
        <v>1345</v>
      </c>
    </row>
    <row r="10" spans="1:9">
      <c r="A10" t="str">
        <f t="shared" si="0"/>
        <v>Albania2015Wood fuel, including wood for charcoalEXPORTS1000 m3</v>
      </c>
      <c r="B10">
        <v>2015</v>
      </c>
      <c r="C10" t="s">
        <v>1365</v>
      </c>
      <c r="D10" t="s">
        <v>2350</v>
      </c>
      <c r="E10" s="58" t="s">
        <v>515</v>
      </c>
      <c r="F10" t="s">
        <v>1139</v>
      </c>
      <c r="G10" t="s">
        <v>531</v>
      </c>
      <c r="H10">
        <v>75.900000000000006</v>
      </c>
      <c r="I10" t="s">
        <v>1345</v>
      </c>
    </row>
    <row r="11" spans="1:9">
      <c r="A11" t="str">
        <f t="shared" si="0"/>
        <v>Albania2015Industrial roundwoodEXPORTS1000 m3</v>
      </c>
      <c r="B11">
        <v>2015</v>
      </c>
      <c r="C11" t="s">
        <v>2720</v>
      </c>
      <c r="D11" t="s">
        <v>2350</v>
      </c>
      <c r="E11" s="58" t="s">
        <v>515</v>
      </c>
      <c r="F11" t="s">
        <v>1139</v>
      </c>
      <c r="G11" t="s">
        <v>531</v>
      </c>
      <c r="H11">
        <v>3</v>
      </c>
      <c r="I11" t="s">
        <v>1346</v>
      </c>
    </row>
    <row r="12" spans="1:9">
      <c r="A12" t="str">
        <f t="shared" si="0"/>
        <v>Albania2015Chips and particlesEXPORTS1000 m3</v>
      </c>
      <c r="B12">
        <v>2015</v>
      </c>
      <c r="C12" t="s">
        <v>1237</v>
      </c>
      <c r="D12" t="s">
        <v>2350</v>
      </c>
      <c r="E12" s="58" t="s">
        <v>515</v>
      </c>
      <c r="F12" t="s">
        <v>1139</v>
      </c>
      <c r="G12" t="s">
        <v>531</v>
      </c>
      <c r="H12">
        <v>36.799999999999997</v>
      </c>
      <c r="I12" t="s">
        <v>1345</v>
      </c>
    </row>
    <row r="13" spans="1:9">
      <c r="A13" t="str">
        <f t="shared" si="0"/>
        <v>Albania2015Wood residuesEXPORTS1000 m3</v>
      </c>
      <c r="B13">
        <v>2015</v>
      </c>
      <c r="C13" t="s">
        <v>1238</v>
      </c>
      <c r="D13" t="s">
        <v>2350</v>
      </c>
      <c r="E13" s="58" t="s">
        <v>515</v>
      </c>
      <c r="F13" t="s">
        <v>1139</v>
      </c>
      <c r="G13" t="s">
        <v>531</v>
      </c>
      <c r="H13">
        <v>2.2000000000000002</v>
      </c>
      <c r="I13" t="s">
        <v>1345</v>
      </c>
    </row>
    <row r="14" spans="1:9">
      <c r="A14" t="str">
        <f t="shared" si="0"/>
        <v>Albania2015Wood pelletsEXPORTS1000 m.t.</v>
      </c>
      <c r="B14">
        <v>2015</v>
      </c>
      <c r="C14" t="s">
        <v>2187</v>
      </c>
      <c r="D14" t="s">
        <v>2350</v>
      </c>
      <c r="E14" s="58" t="s">
        <v>515</v>
      </c>
      <c r="F14" t="s">
        <v>1139</v>
      </c>
      <c r="G14" t="s">
        <v>1344</v>
      </c>
      <c r="H14">
        <v>0.71</v>
      </c>
      <c r="I14" t="s">
        <v>1345</v>
      </c>
    </row>
    <row r="15" spans="1:9">
      <c r="A15" t="str">
        <f t="shared" si="0"/>
        <v>Albania2015Industrial roundwoodIMPORTS1000 m3</v>
      </c>
      <c r="B15">
        <v>2015</v>
      </c>
      <c r="C15" t="s">
        <v>2720</v>
      </c>
      <c r="D15" t="s">
        <v>2349</v>
      </c>
      <c r="E15" s="58" t="s">
        <v>515</v>
      </c>
      <c r="F15" t="s">
        <v>1139</v>
      </c>
      <c r="G15" t="s">
        <v>531</v>
      </c>
      <c r="H15">
        <v>20</v>
      </c>
      <c r="I15" t="s">
        <v>1346</v>
      </c>
    </row>
    <row r="16" spans="1:9">
      <c r="A16" t="str">
        <f t="shared" si="0"/>
        <v>Albania2015Wood pelletsIMPORTS1000 m.t.</v>
      </c>
      <c r="B16">
        <v>2015</v>
      </c>
      <c r="C16" t="s">
        <v>2187</v>
      </c>
      <c r="D16" t="s">
        <v>2349</v>
      </c>
      <c r="E16" s="58" t="s">
        <v>515</v>
      </c>
      <c r="F16" t="s">
        <v>1139</v>
      </c>
      <c r="G16" t="s">
        <v>1344</v>
      </c>
      <c r="H16">
        <v>0.05</v>
      </c>
      <c r="I16" t="s">
        <v>1345</v>
      </c>
    </row>
    <row r="17" spans="1:18">
      <c r="A17" t="str">
        <f t="shared" si="0"/>
        <v>Albania2015Wood pelletsPRODUCTION1000 m.t.</v>
      </c>
      <c r="B17">
        <v>2015</v>
      </c>
      <c r="C17" t="s">
        <v>2187</v>
      </c>
      <c r="D17" t="s">
        <v>2348</v>
      </c>
      <c r="E17" s="58" t="s">
        <v>515</v>
      </c>
      <c r="F17" t="s">
        <v>1139</v>
      </c>
      <c r="G17" t="s">
        <v>1344</v>
      </c>
      <c r="H17">
        <v>4.9000000000000004</v>
      </c>
      <c r="I17" t="s">
        <v>1345</v>
      </c>
      <c r="R17" s="278"/>
    </row>
    <row r="18" spans="1:18">
      <c r="A18" t="str">
        <f t="shared" si="0"/>
        <v>Albania2015Wood fuel, including wood for charcoalREMOVALS1000 m3</v>
      </c>
      <c r="B18">
        <v>2015</v>
      </c>
      <c r="C18" t="s">
        <v>1365</v>
      </c>
      <c r="D18" t="s">
        <v>2351</v>
      </c>
      <c r="E18" s="58" t="s">
        <v>515</v>
      </c>
      <c r="F18" t="s">
        <v>1139</v>
      </c>
      <c r="G18" t="s">
        <v>531</v>
      </c>
      <c r="H18" s="278">
        <v>1100</v>
      </c>
      <c r="I18" t="s">
        <v>1346</v>
      </c>
    </row>
    <row r="19" spans="1:18">
      <c r="A19" t="str">
        <f t="shared" si="0"/>
        <v>Albania2015Industrial roundwoodREMOVALS1000 m3</v>
      </c>
      <c r="B19">
        <v>2015</v>
      </c>
      <c r="C19" t="s">
        <v>2720</v>
      </c>
      <c r="D19" t="s">
        <v>2351</v>
      </c>
      <c r="E19" s="58" t="s">
        <v>515</v>
      </c>
      <c r="F19" t="s">
        <v>1139</v>
      </c>
      <c r="G19" t="s">
        <v>531</v>
      </c>
      <c r="H19">
        <v>80.010000000000005</v>
      </c>
      <c r="I19" t="s">
        <v>1346</v>
      </c>
    </row>
    <row r="20" spans="1:18">
      <c r="A20" t="str">
        <f t="shared" si="0"/>
        <v>Albania2015Chemical woodpulpPRODUCTION1000 m.t.</v>
      </c>
      <c r="B20">
        <v>2015</v>
      </c>
      <c r="C20" t="s">
        <v>1351</v>
      </c>
      <c r="D20" t="s">
        <v>2348</v>
      </c>
      <c r="E20" s="58" t="s">
        <v>515</v>
      </c>
      <c r="F20" t="s">
        <v>1139</v>
      </c>
      <c r="G20" t="s">
        <v>1344</v>
      </c>
      <c r="H20">
        <v>0</v>
      </c>
      <c r="I20" t="s">
        <v>1346</v>
      </c>
    </row>
    <row r="21" spans="1:18">
      <c r="A21" t="str">
        <f t="shared" si="0"/>
        <v>Austria2015Industrial roundwoodREMOVALS1000 m3</v>
      </c>
      <c r="B21">
        <v>2015</v>
      </c>
      <c r="C21" t="s">
        <v>2720</v>
      </c>
      <c r="D21" t="s">
        <v>2351</v>
      </c>
      <c r="E21" s="58" t="s">
        <v>515</v>
      </c>
      <c r="F21" t="s">
        <v>1140</v>
      </c>
      <c r="G21" t="s">
        <v>531</v>
      </c>
      <c r="H21" s="278">
        <v>12570.46</v>
      </c>
      <c r="I21" t="s">
        <v>1346</v>
      </c>
    </row>
    <row r="22" spans="1:18">
      <c r="A22" t="str">
        <f t="shared" si="0"/>
        <v>Austria2015Industrial roundwoodIMPORTS1000 m3</v>
      </c>
      <c r="B22">
        <v>2015</v>
      </c>
      <c r="C22" t="s">
        <v>2720</v>
      </c>
      <c r="D22" t="s">
        <v>2349</v>
      </c>
      <c r="E22" s="58" t="s">
        <v>515</v>
      </c>
      <c r="F22" t="s">
        <v>1140</v>
      </c>
      <c r="G22" t="s">
        <v>531</v>
      </c>
      <c r="H22" s="278">
        <v>7659.94</v>
      </c>
      <c r="I22" t="s">
        <v>1346</v>
      </c>
    </row>
    <row r="23" spans="1:18">
      <c r="A23" t="str">
        <f t="shared" si="0"/>
        <v>Austria2015Industrial roundwoodEXPORTS1000 m3</v>
      </c>
      <c r="B23">
        <v>2015</v>
      </c>
      <c r="C23" t="s">
        <v>2720</v>
      </c>
      <c r="D23" t="s">
        <v>2350</v>
      </c>
      <c r="E23" s="58" t="s">
        <v>515</v>
      </c>
      <c r="F23" t="s">
        <v>1140</v>
      </c>
      <c r="G23" t="s">
        <v>531</v>
      </c>
      <c r="H23">
        <v>811.25</v>
      </c>
      <c r="I23" t="s">
        <v>1346</v>
      </c>
    </row>
    <row r="24" spans="1:18">
      <c r="A24" t="str">
        <f t="shared" si="0"/>
        <v>Austria2015Wood residuesEXPORTS1000 m3</v>
      </c>
      <c r="B24">
        <v>2015</v>
      </c>
      <c r="C24" t="s">
        <v>1238</v>
      </c>
      <c r="D24" t="s">
        <v>2350</v>
      </c>
      <c r="E24" s="58" t="s">
        <v>515</v>
      </c>
      <c r="F24" t="s">
        <v>1140</v>
      </c>
      <c r="G24" t="s">
        <v>531</v>
      </c>
      <c r="H24">
        <v>443.52</v>
      </c>
      <c r="I24" t="s">
        <v>1347</v>
      </c>
    </row>
    <row r="25" spans="1:18">
      <c r="A25" t="str">
        <f t="shared" si="0"/>
        <v>Austria2015Wood fuel, including wood for charcoalREMOVALS1000 m3</v>
      </c>
      <c r="B25">
        <v>2015</v>
      </c>
      <c r="C25" t="s">
        <v>1365</v>
      </c>
      <c r="D25" t="s">
        <v>2351</v>
      </c>
      <c r="E25" s="58" t="s">
        <v>515</v>
      </c>
      <c r="F25" t="s">
        <v>1140</v>
      </c>
      <c r="G25" t="s">
        <v>531</v>
      </c>
      <c r="H25" s="278">
        <v>4979.0600000000004</v>
      </c>
      <c r="I25" t="s">
        <v>1346</v>
      </c>
    </row>
    <row r="26" spans="1:18">
      <c r="A26" t="str">
        <f t="shared" si="0"/>
        <v>Austria2015Wood fuel, including wood for charcoalIMPORTS1000 m3</v>
      </c>
      <c r="B26">
        <v>2015</v>
      </c>
      <c r="C26" t="s">
        <v>1365</v>
      </c>
      <c r="D26" t="s">
        <v>2349</v>
      </c>
      <c r="E26" s="58" t="s">
        <v>515</v>
      </c>
      <c r="F26" t="s">
        <v>1140</v>
      </c>
      <c r="G26" t="s">
        <v>531</v>
      </c>
      <c r="H26">
        <v>676.29</v>
      </c>
      <c r="I26" t="s">
        <v>1347</v>
      </c>
    </row>
    <row r="27" spans="1:18">
      <c r="A27" t="str">
        <f t="shared" si="0"/>
        <v>Austria2015Wood fuel, including wood for charcoalEXPORTS1000 m3</v>
      </c>
      <c r="B27">
        <v>2015</v>
      </c>
      <c r="C27" t="s">
        <v>1365</v>
      </c>
      <c r="D27" t="s">
        <v>2350</v>
      </c>
      <c r="E27" s="58" t="s">
        <v>515</v>
      </c>
      <c r="F27" t="s">
        <v>1140</v>
      </c>
      <c r="G27" t="s">
        <v>531</v>
      </c>
      <c r="H27">
        <v>10.01</v>
      </c>
      <c r="I27" t="s">
        <v>1347</v>
      </c>
    </row>
    <row r="28" spans="1:18">
      <c r="A28" t="str">
        <f t="shared" si="0"/>
        <v>Austria2015Wood charcoalPRODUCTION1000 m.t.</v>
      </c>
      <c r="B28">
        <v>2015</v>
      </c>
      <c r="C28" t="s">
        <v>1343</v>
      </c>
      <c r="D28" t="s">
        <v>2348</v>
      </c>
      <c r="E28" s="58" t="s">
        <v>515</v>
      </c>
      <c r="F28" t="s">
        <v>1140</v>
      </c>
      <c r="G28" t="s">
        <v>1344</v>
      </c>
      <c r="H28">
        <v>1.45</v>
      </c>
      <c r="I28" t="s">
        <v>1347</v>
      </c>
    </row>
    <row r="29" spans="1:18">
      <c r="A29" t="str">
        <f t="shared" si="0"/>
        <v>Austria2015Wood charcoalIMPORTS1000 m.t.</v>
      </c>
      <c r="B29">
        <v>2015</v>
      </c>
      <c r="C29" t="s">
        <v>1343</v>
      </c>
      <c r="D29" t="s">
        <v>2349</v>
      </c>
      <c r="E29" s="58" t="s">
        <v>515</v>
      </c>
      <c r="F29" t="s">
        <v>1140</v>
      </c>
      <c r="G29" t="s">
        <v>1344</v>
      </c>
      <c r="H29">
        <v>14.45</v>
      </c>
      <c r="I29" t="s">
        <v>1347</v>
      </c>
    </row>
    <row r="30" spans="1:18">
      <c r="A30" t="str">
        <f t="shared" si="0"/>
        <v>Austria2015Wood charcoalEXPORTS1000 m.t.</v>
      </c>
      <c r="B30">
        <v>2015</v>
      </c>
      <c r="C30" t="s">
        <v>1343</v>
      </c>
      <c r="D30" t="s">
        <v>2350</v>
      </c>
      <c r="E30" s="58" t="s">
        <v>515</v>
      </c>
      <c r="F30" t="s">
        <v>1140</v>
      </c>
      <c r="G30" t="s">
        <v>1344</v>
      </c>
      <c r="H30">
        <v>0.73</v>
      </c>
      <c r="I30" t="s">
        <v>1347</v>
      </c>
    </row>
    <row r="31" spans="1:18">
      <c r="A31" t="str">
        <f t="shared" si="0"/>
        <v>Austria2015Chips and particlesPRODUCTION1000 m3</v>
      </c>
      <c r="B31">
        <v>2015</v>
      </c>
      <c r="C31" t="s">
        <v>1237</v>
      </c>
      <c r="D31" t="s">
        <v>2348</v>
      </c>
      <c r="E31" s="58" t="s">
        <v>515</v>
      </c>
      <c r="F31" t="s">
        <v>1140</v>
      </c>
      <c r="G31" t="s">
        <v>531</v>
      </c>
      <c r="H31" s="278">
        <v>3276</v>
      </c>
      <c r="I31" t="s">
        <v>1347</v>
      </c>
    </row>
    <row r="32" spans="1:18">
      <c r="A32" t="str">
        <f t="shared" si="0"/>
        <v>Austria2015Chips and particlesIMPORTS1000 m3</v>
      </c>
      <c r="B32">
        <v>2015</v>
      </c>
      <c r="C32" t="s">
        <v>1237</v>
      </c>
      <c r="D32" t="s">
        <v>2349</v>
      </c>
      <c r="E32" s="58" t="s">
        <v>515</v>
      </c>
      <c r="F32" t="s">
        <v>1140</v>
      </c>
      <c r="G32" t="s">
        <v>531</v>
      </c>
      <c r="H32">
        <v>957.15</v>
      </c>
      <c r="I32" t="s">
        <v>1347</v>
      </c>
    </row>
    <row r="33" spans="1:18">
      <c r="A33" t="str">
        <f t="shared" si="0"/>
        <v>Austria2015Chips and particlesEXPORTS1000 m3</v>
      </c>
      <c r="B33">
        <v>2015</v>
      </c>
      <c r="C33" t="s">
        <v>1237</v>
      </c>
      <c r="D33" t="s">
        <v>2350</v>
      </c>
      <c r="E33" s="58" t="s">
        <v>515</v>
      </c>
      <c r="F33" t="s">
        <v>1140</v>
      </c>
      <c r="G33" t="s">
        <v>531</v>
      </c>
      <c r="H33">
        <v>125.26</v>
      </c>
      <c r="I33" t="s">
        <v>1347</v>
      </c>
    </row>
    <row r="34" spans="1:18">
      <c r="A34" t="str">
        <f t="shared" si="0"/>
        <v>Austria2015Wood residuesPRODUCTION1000 m3</v>
      </c>
      <c r="B34">
        <v>2015</v>
      </c>
      <c r="C34" t="s">
        <v>1238</v>
      </c>
      <c r="D34" t="s">
        <v>2348</v>
      </c>
      <c r="E34" s="58" t="s">
        <v>515</v>
      </c>
      <c r="F34" t="s">
        <v>1140</v>
      </c>
      <c r="G34" t="s">
        <v>531</v>
      </c>
      <c r="H34" s="278">
        <v>2652</v>
      </c>
      <c r="I34" t="s">
        <v>1347</v>
      </c>
    </row>
    <row r="35" spans="1:18">
      <c r="A35" t="str">
        <f t="shared" si="0"/>
        <v>Austria2015Wood residuesIMPORTS1000 m3</v>
      </c>
      <c r="B35">
        <v>2015</v>
      </c>
      <c r="C35" t="s">
        <v>1238</v>
      </c>
      <c r="D35" t="s">
        <v>2349</v>
      </c>
      <c r="E35" s="58" t="s">
        <v>515</v>
      </c>
      <c r="F35" t="s">
        <v>1140</v>
      </c>
      <c r="G35" t="s">
        <v>531</v>
      </c>
      <c r="H35">
        <v>777.37</v>
      </c>
      <c r="I35" t="s">
        <v>1347</v>
      </c>
    </row>
    <row r="36" spans="1:18">
      <c r="A36" t="str">
        <f t="shared" si="0"/>
        <v>Austria2015Chemical woodpulpPRODUCTION1000 m.t.</v>
      </c>
      <c r="B36">
        <v>2015</v>
      </c>
      <c r="C36" t="s">
        <v>1351</v>
      </c>
      <c r="D36" t="s">
        <v>2348</v>
      </c>
      <c r="E36" s="58" t="s">
        <v>515</v>
      </c>
      <c r="F36" t="s">
        <v>1140</v>
      </c>
      <c r="G36" t="s">
        <v>1344</v>
      </c>
      <c r="H36" s="278">
        <v>1003.55</v>
      </c>
      <c r="I36" t="s">
        <v>1346</v>
      </c>
    </row>
    <row r="37" spans="1:18">
      <c r="A37" t="str">
        <f t="shared" si="0"/>
        <v>Austria2015Wood pelletsPRODUCTION1000 m.t.</v>
      </c>
      <c r="B37">
        <v>2015</v>
      </c>
      <c r="C37" t="s">
        <v>2187</v>
      </c>
      <c r="D37" t="s">
        <v>2348</v>
      </c>
      <c r="E37" s="58" t="s">
        <v>515</v>
      </c>
      <c r="F37" t="s">
        <v>1140</v>
      </c>
      <c r="G37" t="s">
        <v>1344</v>
      </c>
      <c r="H37" s="278">
        <v>1000</v>
      </c>
      <c r="I37" t="s">
        <v>1347</v>
      </c>
    </row>
    <row r="38" spans="1:18">
      <c r="A38" t="str">
        <f t="shared" si="0"/>
        <v>Austria2015Wood pelletsIMPORTS1000 m.t.</v>
      </c>
      <c r="B38">
        <v>2015</v>
      </c>
      <c r="C38" t="s">
        <v>2187</v>
      </c>
      <c r="D38" t="s">
        <v>2349</v>
      </c>
      <c r="E38" s="58" t="s">
        <v>515</v>
      </c>
      <c r="F38" t="s">
        <v>1140</v>
      </c>
      <c r="G38" t="s">
        <v>1344</v>
      </c>
      <c r="H38">
        <v>369.18</v>
      </c>
      <c r="I38" t="s">
        <v>1347</v>
      </c>
    </row>
    <row r="39" spans="1:18">
      <c r="A39" t="str">
        <f t="shared" si="0"/>
        <v>Austria2015Wood pelletsEXPORTS1000 m.t.</v>
      </c>
      <c r="B39">
        <v>2015</v>
      </c>
      <c r="C39" t="s">
        <v>2187</v>
      </c>
      <c r="D39" t="s">
        <v>2350</v>
      </c>
      <c r="E39" s="58" t="s">
        <v>515</v>
      </c>
      <c r="F39" t="s">
        <v>1140</v>
      </c>
      <c r="G39" t="s">
        <v>1344</v>
      </c>
      <c r="H39">
        <v>555.47</v>
      </c>
      <c r="I39" t="s">
        <v>1347</v>
      </c>
    </row>
    <row r="40" spans="1:18">
      <c r="A40" t="str">
        <f t="shared" si="0"/>
        <v>Bulgaria2015Industrial roundwoodREMOVALS1000 m3</v>
      </c>
      <c r="B40">
        <v>2015</v>
      </c>
      <c r="C40" t="s">
        <v>2720</v>
      </c>
      <c r="D40" t="s">
        <v>2351</v>
      </c>
      <c r="E40" s="58" t="s">
        <v>515</v>
      </c>
      <c r="F40" t="s">
        <v>1034</v>
      </c>
      <c r="G40" t="s">
        <v>531</v>
      </c>
      <c r="H40" s="278">
        <v>3523.9</v>
      </c>
      <c r="I40" t="s">
        <v>1346</v>
      </c>
    </row>
    <row r="41" spans="1:18">
      <c r="A41" t="str">
        <f t="shared" si="0"/>
        <v>Bulgaria2015Industrial roundwoodIMPORTS1000 m3</v>
      </c>
      <c r="B41">
        <v>2015</v>
      </c>
      <c r="C41" t="s">
        <v>2720</v>
      </c>
      <c r="D41" t="s">
        <v>2349</v>
      </c>
      <c r="E41" s="58" t="s">
        <v>515</v>
      </c>
      <c r="F41" t="s">
        <v>1034</v>
      </c>
      <c r="G41" t="s">
        <v>531</v>
      </c>
      <c r="H41">
        <v>13.04</v>
      </c>
      <c r="I41" t="s">
        <v>1346</v>
      </c>
    </row>
    <row r="42" spans="1:18">
      <c r="A42" t="str">
        <f t="shared" si="0"/>
        <v>Bulgaria2015Industrial roundwoodEXPORTS1000 m3</v>
      </c>
      <c r="B42">
        <v>2015</v>
      </c>
      <c r="C42" t="s">
        <v>2720</v>
      </c>
      <c r="D42" t="s">
        <v>2350</v>
      </c>
      <c r="E42" s="58" t="s">
        <v>515</v>
      </c>
      <c r="F42" t="s">
        <v>1034</v>
      </c>
      <c r="G42" t="s">
        <v>531</v>
      </c>
      <c r="H42">
        <v>223.01</v>
      </c>
      <c r="I42" t="s">
        <v>1346</v>
      </c>
    </row>
    <row r="43" spans="1:18">
      <c r="A43" t="str">
        <f t="shared" si="0"/>
        <v>Bulgaria2015Wood residuesEXPORTS1000 m3</v>
      </c>
      <c r="B43">
        <v>2015</v>
      </c>
      <c r="C43" t="s">
        <v>1238</v>
      </c>
      <c r="D43" t="s">
        <v>2350</v>
      </c>
      <c r="E43" s="58" t="s">
        <v>515</v>
      </c>
      <c r="F43" t="s">
        <v>1034</v>
      </c>
      <c r="G43" t="s">
        <v>531</v>
      </c>
      <c r="H43">
        <v>10.119999999999999</v>
      </c>
      <c r="I43" t="s">
        <v>1347</v>
      </c>
    </row>
    <row r="44" spans="1:18">
      <c r="A44" t="str">
        <f t="shared" si="0"/>
        <v>Bulgaria2015Wood fuel, including wood for charcoalREMOVALS1000 m3</v>
      </c>
      <c r="B44">
        <v>2015</v>
      </c>
      <c r="C44" t="s">
        <v>1365</v>
      </c>
      <c r="D44" t="s">
        <v>2351</v>
      </c>
      <c r="E44" s="58" t="s">
        <v>515</v>
      </c>
      <c r="F44" t="s">
        <v>1034</v>
      </c>
      <c r="G44" t="s">
        <v>531</v>
      </c>
      <c r="H44" s="278">
        <v>2848.2</v>
      </c>
      <c r="I44" t="s">
        <v>1346</v>
      </c>
    </row>
    <row r="45" spans="1:18">
      <c r="A45" t="str">
        <f t="shared" si="0"/>
        <v>Bulgaria2015Wood fuel, including wood for charcoalIMPORTS1000 m3</v>
      </c>
      <c r="B45">
        <v>2015</v>
      </c>
      <c r="C45" t="s">
        <v>1365</v>
      </c>
      <c r="D45" t="s">
        <v>2349</v>
      </c>
      <c r="E45" s="58" t="s">
        <v>515</v>
      </c>
      <c r="F45" t="s">
        <v>1034</v>
      </c>
      <c r="G45" t="s">
        <v>531</v>
      </c>
      <c r="H45">
        <v>2.27</v>
      </c>
      <c r="I45" t="s">
        <v>1347</v>
      </c>
    </row>
    <row r="46" spans="1:18">
      <c r="A46" t="str">
        <f t="shared" si="0"/>
        <v>Bulgaria2015Wood fuel, including wood for charcoalEXPORTS1000 m3</v>
      </c>
      <c r="B46">
        <v>2015</v>
      </c>
      <c r="C46" t="s">
        <v>1365</v>
      </c>
      <c r="D46" t="s">
        <v>2350</v>
      </c>
      <c r="E46" s="58" t="s">
        <v>515</v>
      </c>
      <c r="F46" t="s">
        <v>1034</v>
      </c>
      <c r="G46" t="s">
        <v>531</v>
      </c>
      <c r="H46">
        <v>301.52</v>
      </c>
      <c r="I46" t="s">
        <v>1347</v>
      </c>
    </row>
    <row r="47" spans="1:18">
      <c r="A47" t="str">
        <f t="shared" si="0"/>
        <v>Bulgaria2015Wood charcoalPRODUCTION1000 m.t.</v>
      </c>
      <c r="B47">
        <v>2015</v>
      </c>
      <c r="C47" t="s">
        <v>1343</v>
      </c>
      <c r="D47" t="s">
        <v>2348</v>
      </c>
      <c r="E47" s="58" t="s">
        <v>515</v>
      </c>
      <c r="F47" t="s">
        <v>1034</v>
      </c>
      <c r="G47" t="s">
        <v>1344</v>
      </c>
      <c r="H47">
        <v>5.74</v>
      </c>
      <c r="I47" t="s">
        <v>1345</v>
      </c>
    </row>
    <row r="48" spans="1:18">
      <c r="A48" t="str">
        <f t="shared" si="0"/>
        <v>Bulgaria2015Wood charcoalIMPORTS1000 m.t.</v>
      </c>
      <c r="B48">
        <v>2015</v>
      </c>
      <c r="C48" t="s">
        <v>1343</v>
      </c>
      <c r="D48" t="s">
        <v>2349</v>
      </c>
      <c r="E48" s="58" t="s">
        <v>515</v>
      </c>
      <c r="F48" t="s">
        <v>1034</v>
      </c>
      <c r="G48" t="s">
        <v>1344</v>
      </c>
      <c r="H48">
        <v>1.67</v>
      </c>
      <c r="I48" t="s">
        <v>1347</v>
      </c>
      <c r="R48" s="278"/>
    </row>
    <row r="49" spans="1:18">
      <c r="A49" t="str">
        <f t="shared" si="0"/>
        <v>Bulgaria2015Wood charcoalEXPORTS1000 m.t.</v>
      </c>
      <c r="B49">
        <v>2015</v>
      </c>
      <c r="C49" t="s">
        <v>1343</v>
      </c>
      <c r="D49" t="s">
        <v>2350</v>
      </c>
      <c r="E49" s="58" t="s">
        <v>515</v>
      </c>
      <c r="F49" t="s">
        <v>1034</v>
      </c>
      <c r="G49" t="s">
        <v>1344</v>
      </c>
      <c r="H49">
        <v>2.75</v>
      </c>
      <c r="I49" t="s">
        <v>1347</v>
      </c>
      <c r="R49" s="278"/>
    </row>
    <row r="50" spans="1:18">
      <c r="A50" t="str">
        <f t="shared" si="0"/>
        <v>Bulgaria2015Chips and particlesIMPORTS1000 m3</v>
      </c>
      <c r="B50">
        <v>2015</v>
      </c>
      <c r="C50" t="s">
        <v>1237</v>
      </c>
      <c r="D50" t="s">
        <v>2349</v>
      </c>
      <c r="E50" s="58" t="s">
        <v>515</v>
      </c>
      <c r="F50" t="s">
        <v>1034</v>
      </c>
      <c r="G50" t="s">
        <v>531</v>
      </c>
      <c r="H50">
        <v>0.93</v>
      </c>
      <c r="I50" t="s">
        <v>1347</v>
      </c>
    </row>
    <row r="51" spans="1:18">
      <c r="A51" t="str">
        <f t="shared" si="0"/>
        <v>Bulgaria2015Chips and particlesEXPORTS1000 m3</v>
      </c>
      <c r="B51">
        <v>2015</v>
      </c>
      <c r="C51" t="s">
        <v>1237</v>
      </c>
      <c r="D51" t="s">
        <v>2350</v>
      </c>
      <c r="E51" s="58" t="s">
        <v>515</v>
      </c>
      <c r="F51" t="s">
        <v>1034</v>
      </c>
      <c r="G51" t="s">
        <v>531</v>
      </c>
      <c r="H51">
        <v>560.19000000000005</v>
      </c>
      <c r="I51" t="s">
        <v>1347</v>
      </c>
      <c r="R51" s="278"/>
    </row>
    <row r="52" spans="1:18">
      <c r="A52" t="str">
        <f t="shared" si="0"/>
        <v>Bulgaria2015Wood residuesIMPORTS1000 m3</v>
      </c>
      <c r="B52">
        <v>2015</v>
      </c>
      <c r="C52" t="s">
        <v>1238</v>
      </c>
      <c r="D52" t="s">
        <v>2349</v>
      </c>
      <c r="E52" s="58" t="s">
        <v>515</v>
      </c>
      <c r="F52" t="s">
        <v>1034</v>
      </c>
      <c r="G52" t="s">
        <v>531</v>
      </c>
      <c r="H52">
        <v>0.91</v>
      </c>
      <c r="I52" t="s">
        <v>1347</v>
      </c>
    </row>
    <row r="53" spans="1:18">
      <c r="A53" t="str">
        <f t="shared" si="0"/>
        <v>Bulgaria2015Chemical woodpulpPRODUCTION1000 m.t.</v>
      </c>
      <c r="B53">
        <v>2015</v>
      </c>
      <c r="C53" t="s">
        <v>1351</v>
      </c>
      <c r="D53" t="s">
        <v>2348</v>
      </c>
      <c r="E53" s="58" t="s">
        <v>515</v>
      </c>
      <c r="F53" t="s">
        <v>1034</v>
      </c>
      <c r="G53" t="s">
        <v>1344</v>
      </c>
      <c r="H53">
        <v>128.9</v>
      </c>
      <c r="I53" t="s">
        <v>1346</v>
      </c>
    </row>
    <row r="54" spans="1:18">
      <c r="A54" t="str">
        <f t="shared" si="0"/>
        <v>Bulgaria2015Wood pelletsIMPORTS1000 m.t.</v>
      </c>
      <c r="B54">
        <v>2015</v>
      </c>
      <c r="C54" t="s">
        <v>2187</v>
      </c>
      <c r="D54" t="s">
        <v>2349</v>
      </c>
      <c r="E54" s="58" t="s">
        <v>515</v>
      </c>
      <c r="F54" t="s">
        <v>1034</v>
      </c>
      <c r="G54" t="s">
        <v>1344</v>
      </c>
      <c r="H54">
        <v>47.26</v>
      </c>
      <c r="I54" t="s">
        <v>1347</v>
      </c>
      <c r="R54" s="278"/>
    </row>
    <row r="55" spans="1:18">
      <c r="A55" t="str">
        <f t="shared" si="0"/>
        <v>Bulgaria2015Wood pelletsEXPORTS1000 m.t.</v>
      </c>
      <c r="B55">
        <v>2015</v>
      </c>
      <c r="C55" t="s">
        <v>2187</v>
      </c>
      <c r="D55" t="s">
        <v>2350</v>
      </c>
      <c r="E55" s="58" t="s">
        <v>515</v>
      </c>
      <c r="F55" t="s">
        <v>1034</v>
      </c>
      <c r="G55" t="s">
        <v>1344</v>
      </c>
      <c r="H55">
        <v>156.19999999999999</v>
      </c>
      <c r="I55" t="s">
        <v>1347</v>
      </c>
    </row>
    <row r="56" spans="1:18">
      <c r="A56" t="str">
        <f t="shared" si="0"/>
        <v>Bulgaria2015Chips and particlesPRODUCTION1000 m3</v>
      </c>
      <c r="B56">
        <v>2015</v>
      </c>
      <c r="C56" t="s">
        <v>1237</v>
      </c>
      <c r="D56" t="s">
        <v>2348</v>
      </c>
      <c r="E56" s="58" t="s">
        <v>515</v>
      </c>
      <c r="F56" t="s">
        <v>1034</v>
      </c>
      <c r="G56" t="s">
        <v>531</v>
      </c>
      <c r="H56">
        <v>600</v>
      </c>
      <c r="I56" t="s">
        <v>1349</v>
      </c>
    </row>
    <row r="57" spans="1:18">
      <c r="A57" t="str">
        <f t="shared" si="0"/>
        <v>Bulgaria2015Wood residuesPRODUCTION1000 m3</v>
      </c>
      <c r="B57">
        <v>2015</v>
      </c>
      <c r="C57" t="s">
        <v>1238</v>
      </c>
      <c r="D57" t="s">
        <v>2348</v>
      </c>
      <c r="E57" s="58" t="s">
        <v>515</v>
      </c>
      <c r="F57" t="s">
        <v>1034</v>
      </c>
      <c r="G57" t="s">
        <v>531</v>
      </c>
      <c r="H57">
        <v>78.88</v>
      </c>
      <c r="I57" t="s">
        <v>1345</v>
      </c>
    </row>
    <row r="58" spans="1:18">
      <c r="A58" t="str">
        <f t="shared" si="0"/>
        <v>Bulgaria2015Wood pelletsPRODUCTION1000 m.t.</v>
      </c>
      <c r="B58">
        <v>2015</v>
      </c>
      <c r="C58" t="s">
        <v>2187</v>
      </c>
      <c r="D58" t="s">
        <v>2348</v>
      </c>
      <c r="E58" s="58" t="s">
        <v>515</v>
      </c>
      <c r="F58" t="s">
        <v>1034</v>
      </c>
      <c r="G58" t="s">
        <v>1344</v>
      </c>
      <c r="H58">
        <v>120</v>
      </c>
      <c r="I58" t="s">
        <v>1349</v>
      </c>
    </row>
    <row r="59" spans="1:18">
      <c r="A59" t="str">
        <f t="shared" si="0"/>
        <v>Cyprus2015Industrial roundwoodREMOVALS1000 m3</v>
      </c>
      <c r="B59">
        <v>2015</v>
      </c>
      <c r="C59" t="s">
        <v>2720</v>
      </c>
      <c r="D59" t="s">
        <v>2351</v>
      </c>
      <c r="E59" s="58" t="s">
        <v>515</v>
      </c>
      <c r="F59" t="s">
        <v>1036</v>
      </c>
      <c r="G59" t="s">
        <v>531</v>
      </c>
      <c r="H59">
        <v>3.11</v>
      </c>
      <c r="I59" t="s">
        <v>1346</v>
      </c>
    </row>
    <row r="60" spans="1:18">
      <c r="A60" t="str">
        <f t="shared" si="0"/>
        <v>Cyprus2015Industrial roundwoodIMPORTS1000 m3</v>
      </c>
      <c r="B60">
        <v>2015</v>
      </c>
      <c r="C60" t="s">
        <v>2720</v>
      </c>
      <c r="D60" t="s">
        <v>2349</v>
      </c>
      <c r="E60" s="58" t="s">
        <v>515</v>
      </c>
      <c r="F60" t="s">
        <v>1036</v>
      </c>
      <c r="G60" t="s">
        <v>531</v>
      </c>
      <c r="H60">
        <v>0.11</v>
      </c>
      <c r="I60" t="s">
        <v>1346</v>
      </c>
    </row>
    <row r="61" spans="1:18">
      <c r="A61" t="str">
        <f t="shared" si="0"/>
        <v>Cyprus2015Industrial roundwoodEXPORTS1000 m3</v>
      </c>
      <c r="B61">
        <v>2015</v>
      </c>
      <c r="C61" t="s">
        <v>2720</v>
      </c>
      <c r="D61" t="s">
        <v>2350</v>
      </c>
      <c r="E61" s="58" t="s">
        <v>515</v>
      </c>
      <c r="F61" t="s">
        <v>1036</v>
      </c>
      <c r="G61" t="s">
        <v>531</v>
      </c>
      <c r="H61">
        <v>0</v>
      </c>
      <c r="I61" t="s">
        <v>1346</v>
      </c>
    </row>
    <row r="62" spans="1:18">
      <c r="A62" t="str">
        <f t="shared" si="0"/>
        <v>Cyprus2015Wood residuesEXPORTS1000 m3</v>
      </c>
      <c r="B62">
        <v>2015</v>
      </c>
      <c r="C62" t="s">
        <v>1238</v>
      </c>
      <c r="D62" t="s">
        <v>2350</v>
      </c>
      <c r="E62" s="58" t="s">
        <v>515</v>
      </c>
      <c r="F62" t="s">
        <v>1036</v>
      </c>
      <c r="G62" t="s">
        <v>531</v>
      </c>
      <c r="H62">
        <v>0</v>
      </c>
      <c r="I62" t="s">
        <v>1347</v>
      </c>
    </row>
    <row r="63" spans="1:18">
      <c r="A63" t="str">
        <f t="shared" si="0"/>
        <v>Cyprus2015Wood fuel, including wood for charcoalREMOVALS1000 m3</v>
      </c>
      <c r="B63">
        <v>2015</v>
      </c>
      <c r="C63" t="s">
        <v>1365</v>
      </c>
      <c r="D63" t="s">
        <v>2351</v>
      </c>
      <c r="E63" s="58" t="s">
        <v>515</v>
      </c>
      <c r="F63" t="s">
        <v>1036</v>
      </c>
      <c r="G63" t="s">
        <v>531</v>
      </c>
      <c r="H63">
        <v>7.49</v>
      </c>
      <c r="I63" t="s">
        <v>1346</v>
      </c>
      <c r="R63" s="278"/>
    </row>
    <row r="64" spans="1:18">
      <c r="A64" t="str">
        <f t="shared" si="0"/>
        <v>Cyprus2015Wood fuel, including wood for charcoalIMPORTS1000 m3</v>
      </c>
      <c r="B64">
        <v>2015</v>
      </c>
      <c r="C64" t="s">
        <v>1365</v>
      </c>
      <c r="D64" t="s">
        <v>2349</v>
      </c>
      <c r="E64" s="58" t="s">
        <v>515</v>
      </c>
      <c r="F64" t="s">
        <v>1036</v>
      </c>
      <c r="G64" t="s">
        <v>531</v>
      </c>
      <c r="H64">
        <v>2.33</v>
      </c>
      <c r="I64" t="s">
        <v>1347</v>
      </c>
    </row>
    <row r="65" spans="1:18">
      <c r="A65" t="str">
        <f t="shared" si="0"/>
        <v>Cyprus2015Wood fuel, including wood for charcoalEXPORTS1000 m3</v>
      </c>
      <c r="B65">
        <v>2015</v>
      </c>
      <c r="C65" t="s">
        <v>1365</v>
      </c>
      <c r="D65" t="s">
        <v>2350</v>
      </c>
      <c r="E65" s="58" t="s">
        <v>515</v>
      </c>
      <c r="F65" t="s">
        <v>1036</v>
      </c>
      <c r="G65" t="s">
        <v>531</v>
      </c>
      <c r="H65">
        <v>0</v>
      </c>
      <c r="I65" t="s">
        <v>1347</v>
      </c>
      <c r="R65" s="278"/>
    </row>
    <row r="66" spans="1:18">
      <c r="A66" t="str">
        <f t="shared" si="0"/>
        <v>Cyprus2015Wood charcoalPRODUCTION1000 m.t.</v>
      </c>
      <c r="B66">
        <v>2015</v>
      </c>
      <c r="C66" t="s">
        <v>1343</v>
      </c>
      <c r="D66" t="s">
        <v>2348</v>
      </c>
      <c r="E66" s="58" t="s">
        <v>515</v>
      </c>
      <c r="F66" t="s">
        <v>1036</v>
      </c>
      <c r="G66" t="s">
        <v>1344</v>
      </c>
      <c r="H66">
        <v>1.55</v>
      </c>
      <c r="I66" t="s">
        <v>1347</v>
      </c>
    </row>
    <row r="67" spans="1:18">
      <c r="A67" t="str">
        <f t="shared" ref="A67:A130" si="1">CONCATENATE(F67,B67,C67,D67,G67)</f>
        <v>Cyprus2015Wood charcoalIMPORTS1000 m.t.</v>
      </c>
      <c r="B67">
        <v>2015</v>
      </c>
      <c r="C67" t="s">
        <v>1343</v>
      </c>
      <c r="D67" t="s">
        <v>2349</v>
      </c>
      <c r="E67" s="58" t="s">
        <v>515</v>
      </c>
      <c r="F67" t="s">
        <v>1036</v>
      </c>
      <c r="G67" t="s">
        <v>1344</v>
      </c>
      <c r="H67">
        <v>12.39</v>
      </c>
      <c r="I67" t="s">
        <v>1347</v>
      </c>
      <c r="R67" s="278"/>
    </row>
    <row r="68" spans="1:18">
      <c r="A68" t="str">
        <f t="shared" si="1"/>
        <v>Cyprus2015Wood charcoalEXPORTS1000 m.t.</v>
      </c>
      <c r="B68">
        <v>2015</v>
      </c>
      <c r="C68" t="s">
        <v>1343</v>
      </c>
      <c r="D68" t="s">
        <v>2350</v>
      </c>
      <c r="E68" s="58" t="s">
        <v>515</v>
      </c>
      <c r="F68" t="s">
        <v>1036</v>
      </c>
      <c r="G68" t="s">
        <v>1344</v>
      </c>
      <c r="H68">
        <v>0</v>
      </c>
      <c r="I68" t="s">
        <v>1347</v>
      </c>
    </row>
    <row r="69" spans="1:18">
      <c r="A69" t="str">
        <f t="shared" si="1"/>
        <v>Cyprus2015Chips and particlesPRODUCTION1000 m3</v>
      </c>
      <c r="B69">
        <v>2015</v>
      </c>
      <c r="C69" t="s">
        <v>1237</v>
      </c>
      <c r="D69" t="s">
        <v>2348</v>
      </c>
      <c r="E69" s="58" t="s">
        <v>515</v>
      </c>
      <c r="F69" t="s">
        <v>1036</v>
      </c>
      <c r="G69" t="s">
        <v>531</v>
      </c>
      <c r="H69">
        <v>2.42</v>
      </c>
      <c r="I69" t="s">
        <v>1347</v>
      </c>
    </row>
    <row r="70" spans="1:18">
      <c r="A70" t="str">
        <f t="shared" si="1"/>
        <v>Cyprus2015Chips and particlesIMPORTS1000 m3</v>
      </c>
      <c r="B70">
        <v>2015</v>
      </c>
      <c r="C70" t="s">
        <v>1237</v>
      </c>
      <c r="D70" t="s">
        <v>2349</v>
      </c>
      <c r="E70" s="58" t="s">
        <v>515</v>
      </c>
      <c r="F70" t="s">
        <v>1036</v>
      </c>
      <c r="G70" t="s">
        <v>531</v>
      </c>
      <c r="H70">
        <v>0.23</v>
      </c>
      <c r="I70" t="s">
        <v>1347</v>
      </c>
    </row>
    <row r="71" spans="1:18">
      <c r="A71" t="str">
        <f t="shared" si="1"/>
        <v>Cyprus2015Chips and particlesEXPORTS1000 m3</v>
      </c>
      <c r="B71">
        <v>2015</v>
      </c>
      <c r="C71" t="s">
        <v>1237</v>
      </c>
      <c r="D71" t="s">
        <v>2350</v>
      </c>
      <c r="E71" s="58" t="s">
        <v>515</v>
      </c>
      <c r="F71" t="s">
        <v>1036</v>
      </c>
      <c r="G71" t="s">
        <v>531</v>
      </c>
      <c r="H71">
        <v>0</v>
      </c>
      <c r="I71" t="s">
        <v>1347</v>
      </c>
    </row>
    <row r="72" spans="1:18">
      <c r="A72" t="str">
        <f t="shared" si="1"/>
        <v>Cyprus2015Wood residuesPRODUCTION1000 m3</v>
      </c>
      <c r="B72">
        <v>2015</v>
      </c>
      <c r="C72" t="s">
        <v>1238</v>
      </c>
      <c r="D72" t="s">
        <v>2348</v>
      </c>
      <c r="E72" s="58" t="s">
        <v>515</v>
      </c>
      <c r="F72" t="s">
        <v>1036</v>
      </c>
      <c r="G72" t="s">
        <v>531</v>
      </c>
      <c r="H72">
        <v>5.65</v>
      </c>
      <c r="I72" t="s">
        <v>1347</v>
      </c>
    </row>
    <row r="73" spans="1:18">
      <c r="A73" t="str">
        <f t="shared" si="1"/>
        <v>Cyprus2015Wood residuesIMPORTS1000 m3</v>
      </c>
      <c r="B73">
        <v>2015</v>
      </c>
      <c r="C73" t="s">
        <v>1238</v>
      </c>
      <c r="D73" t="s">
        <v>2349</v>
      </c>
      <c r="E73" s="58" t="s">
        <v>515</v>
      </c>
      <c r="F73" t="s">
        <v>1036</v>
      </c>
      <c r="G73" t="s">
        <v>531</v>
      </c>
      <c r="H73">
        <v>0.92</v>
      </c>
      <c r="I73" t="s">
        <v>1347</v>
      </c>
    </row>
    <row r="74" spans="1:18">
      <c r="A74" t="str">
        <f t="shared" si="1"/>
        <v>Cyprus2015Chemical woodpulpPRODUCTION1000 m.t.</v>
      </c>
      <c r="B74">
        <v>2015</v>
      </c>
      <c r="C74" t="s">
        <v>1351</v>
      </c>
      <c r="D74" t="s">
        <v>2348</v>
      </c>
      <c r="E74" s="58" t="s">
        <v>515</v>
      </c>
      <c r="F74" t="s">
        <v>1036</v>
      </c>
      <c r="G74" t="s">
        <v>1344</v>
      </c>
      <c r="H74">
        <v>0</v>
      </c>
      <c r="I74" t="s">
        <v>1346</v>
      </c>
    </row>
    <row r="75" spans="1:18">
      <c r="A75" t="str">
        <f t="shared" si="1"/>
        <v>Cyprus2015Wood pelletsPRODUCTION1000 m.t.</v>
      </c>
      <c r="B75">
        <v>2015</v>
      </c>
      <c r="C75" t="s">
        <v>2187</v>
      </c>
      <c r="D75" t="s">
        <v>2348</v>
      </c>
      <c r="E75" s="58" t="s">
        <v>515</v>
      </c>
      <c r="F75" t="s">
        <v>1036</v>
      </c>
      <c r="G75" t="s">
        <v>1344</v>
      </c>
      <c r="H75">
        <v>0</v>
      </c>
      <c r="I75" t="s">
        <v>1347</v>
      </c>
    </row>
    <row r="76" spans="1:18">
      <c r="A76" t="str">
        <f t="shared" si="1"/>
        <v>Cyprus2015Wood pelletsIMPORTS1000 m.t.</v>
      </c>
      <c r="B76">
        <v>2015</v>
      </c>
      <c r="C76" t="s">
        <v>2187</v>
      </c>
      <c r="D76" t="s">
        <v>2349</v>
      </c>
      <c r="E76" s="58" t="s">
        <v>515</v>
      </c>
      <c r="F76" t="s">
        <v>1036</v>
      </c>
      <c r="G76" t="s">
        <v>1344</v>
      </c>
      <c r="H76">
        <v>5.78</v>
      </c>
      <c r="I76" t="s">
        <v>1347</v>
      </c>
    </row>
    <row r="77" spans="1:18">
      <c r="A77" t="str">
        <f t="shared" si="1"/>
        <v>Cyprus2015Wood pelletsEXPORTS1000 m.t.</v>
      </c>
      <c r="B77">
        <v>2015</v>
      </c>
      <c r="C77" t="s">
        <v>2187</v>
      </c>
      <c r="D77" t="s">
        <v>2350</v>
      </c>
      <c r="E77" s="58" t="s">
        <v>515</v>
      </c>
      <c r="F77" t="s">
        <v>1036</v>
      </c>
      <c r="G77" t="s">
        <v>1344</v>
      </c>
      <c r="H77">
        <v>0</v>
      </c>
      <c r="I77" t="s">
        <v>1347</v>
      </c>
    </row>
    <row r="78" spans="1:18">
      <c r="A78" t="str">
        <f t="shared" si="1"/>
        <v>Czech Republic2015Industrial roundwoodREMOVALS1000 m3</v>
      </c>
      <c r="B78">
        <v>2015</v>
      </c>
      <c r="C78" t="s">
        <v>2720</v>
      </c>
      <c r="D78" t="s">
        <v>2351</v>
      </c>
      <c r="E78" s="58" t="s">
        <v>515</v>
      </c>
      <c r="F78" t="s">
        <v>1037</v>
      </c>
      <c r="G78" t="s">
        <v>531</v>
      </c>
      <c r="H78" s="278">
        <v>13365</v>
      </c>
      <c r="I78" t="s">
        <v>1346</v>
      </c>
    </row>
    <row r="79" spans="1:18">
      <c r="A79" t="str">
        <f t="shared" si="1"/>
        <v>Czech Republic2015Industrial roundwoodIMPORTS1000 m3</v>
      </c>
      <c r="B79">
        <v>2015</v>
      </c>
      <c r="C79" t="s">
        <v>2720</v>
      </c>
      <c r="D79" t="s">
        <v>2349</v>
      </c>
      <c r="E79" s="58" t="s">
        <v>515</v>
      </c>
      <c r="F79" t="s">
        <v>1037</v>
      </c>
      <c r="G79" t="s">
        <v>531</v>
      </c>
      <c r="H79" s="278">
        <v>2542</v>
      </c>
      <c r="I79" t="s">
        <v>1346</v>
      </c>
    </row>
    <row r="80" spans="1:18">
      <c r="A80" t="str">
        <f t="shared" si="1"/>
        <v>Czech Republic2015Industrial roundwoodEXPORTS1000 m3</v>
      </c>
      <c r="B80">
        <v>2015</v>
      </c>
      <c r="C80" t="s">
        <v>2720</v>
      </c>
      <c r="D80" t="s">
        <v>2350</v>
      </c>
      <c r="E80" s="58" t="s">
        <v>515</v>
      </c>
      <c r="F80" t="s">
        <v>1037</v>
      </c>
      <c r="G80" t="s">
        <v>531</v>
      </c>
      <c r="H80" s="278">
        <v>4110</v>
      </c>
      <c r="I80" t="s">
        <v>1346</v>
      </c>
    </row>
    <row r="81" spans="1:18">
      <c r="A81" t="str">
        <f t="shared" si="1"/>
        <v>Czech Republic2015Wood residuesEXPORTS1000 m3</v>
      </c>
      <c r="B81">
        <v>2015</v>
      </c>
      <c r="C81" t="s">
        <v>1238</v>
      </c>
      <c r="D81" t="s">
        <v>2350</v>
      </c>
      <c r="E81" s="58" t="s">
        <v>515</v>
      </c>
      <c r="F81" t="s">
        <v>1037</v>
      </c>
      <c r="G81" t="s">
        <v>531</v>
      </c>
      <c r="H81">
        <v>232</v>
      </c>
      <c r="I81" t="s">
        <v>1345</v>
      </c>
    </row>
    <row r="82" spans="1:18">
      <c r="A82" t="str">
        <f t="shared" si="1"/>
        <v>Czech Republic2015Wood fuel, including wood for charcoalREMOVALS1000 m3</v>
      </c>
      <c r="B82">
        <v>2015</v>
      </c>
      <c r="C82" t="s">
        <v>1365</v>
      </c>
      <c r="D82" t="s">
        <v>2351</v>
      </c>
      <c r="E82" s="58" t="s">
        <v>515</v>
      </c>
      <c r="F82" t="s">
        <v>1037</v>
      </c>
      <c r="G82" t="s">
        <v>531</v>
      </c>
      <c r="H82" s="278">
        <v>2111</v>
      </c>
      <c r="I82" t="s">
        <v>1346</v>
      </c>
    </row>
    <row r="83" spans="1:18">
      <c r="A83" t="str">
        <f t="shared" si="1"/>
        <v>Czech Republic2015Wood fuel, including wood for charcoalIMPORTS1000 m3</v>
      </c>
      <c r="B83">
        <v>2015</v>
      </c>
      <c r="C83" t="s">
        <v>1365</v>
      </c>
      <c r="D83" t="s">
        <v>2349</v>
      </c>
      <c r="E83" s="58" t="s">
        <v>515</v>
      </c>
      <c r="F83" t="s">
        <v>1037</v>
      </c>
      <c r="G83" t="s">
        <v>531</v>
      </c>
      <c r="H83">
        <v>22</v>
      </c>
      <c r="I83" t="s">
        <v>1345</v>
      </c>
    </row>
    <row r="84" spans="1:18">
      <c r="A84" t="str">
        <f t="shared" si="1"/>
        <v>Czech Republic2015Wood fuel, including wood for charcoalEXPORTS1000 m3</v>
      </c>
      <c r="B84">
        <v>2015</v>
      </c>
      <c r="C84" t="s">
        <v>1365</v>
      </c>
      <c r="D84" t="s">
        <v>2350</v>
      </c>
      <c r="E84" s="58" t="s">
        <v>515</v>
      </c>
      <c r="F84" t="s">
        <v>1037</v>
      </c>
      <c r="G84" t="s">
        <v>531</v>
      </c>
      <c r="H84">
        <v>169</v>
      </c>
      <c r="I84" t="s">
        <v>1345</v>
      </c>
    </row>
    <row r="85" spans="1:18">
      <c r="A85" t="str">
        <f t="shared" si="1"/>
        <v>Czech Republic2015Wood charcoalPRODUCTION1000 m.t.</v>
      </c>
      <c r="B85">
        <v>2015</v>
      </c>
      <c r="C85" t="s">
        <v>1343</v>
      </c>
      <c r="D85" t="s">
        <v>2348</v>
      </c>
      <c r="E85" s="58" t="s">
        <v>515</v>
      </c>
      <c r="F85" t="s">
        <v>1037</v>
      </c>
      <c r="G85" t="s">
        <v>1344</v>
      </c>
      <c r="H85">
        <v>6</v>
      </c>
      <c r="I85" t="s">
        <v>1345</v>
      </c>
    </row>
    <row r="86" spans="1:18">
      <c r="A86" t="str">
        <f t="shared" si="1"/>
        <v>Czech Republic2015Wood charcoalIMPORTS1000 m.t.</v>
      </c>
      <c r="B86">
        <v>2015</v>
      </c>
      <c r="C86" t="s">
        <v>1343</v>
      </c>
      <c r="D86" t="s">
        <v>2349</v>
      </c>
      <c r="E86" s="58" t="s">
        <v>515</v>
      </c>
      <c r="F86" t="s">
        <v>1037</v>
      </c>
      <c r="G86" t="s">
        <v>1344</v>
      </c>
      <c r="H86">
        <v>19.7</v>
      </c>
      <c r="I86" t="s">
        <v>1345</v>
      </c>
    </row>
    <row r="87" spans="1:18">
      <c r="A87" t="str">
        <f t="shared" si="1"/>
        <v>Czech Republic2015Wood charcoalEXPORTS1000 m.t.</v>
      </c>
      <c r="B87">
        <v>2015</v>
      </c>
      <c r="C87" t="s">
        <v>1343</v>
      </c>
      <c r="D87" t="s">
        <v>2350</v>
      </c>
      <c r="E87" s="58" t="s">
        <v>515</v>
      </c>
      <c r="F87" t="s">
        <v>1037</v>
      </c>
      <c r="G87" t="s">
        <v>1344</v>
      </c>
      <c r="H87">
        <v>1.7</v>
      </c>
      <c r="I87" t="s">
        <v>1345</v>
      </c>
    </row>
    <row r="88" spans="1:18">
      <c r="A88" t="str">
        <f t="shared" si="1"/>
        <v>Czech Republic2015Chips and particlesPRODUCTION1000 m3</v>
      </c>
      <c r="B88">
        <v>2015</v>
      </c>
      <c r="C88" t="s">
        <v>1237</v>
      </c>
      <c r="D88" t="s">
        <v>2348</v>
      </c>
      <c r="E88" s="58" t="s">
        <v>515</v>
      </c>
      <c r="F88" t="s">
        <v>1037</v>
      </c>
      <c r="G88" t="s">
        <v>531</v>
      </c>
      <c r="H88">
        <v>726</v>
      </c>
      <c r="I88" t="s">
        <v>1345</v>
      </c>
    </row>
    <row r="89" spans="1:18">
      <c r="A89" t="str">
        <f t="shared" si="1"/>
        <v>Czech Republic2015Chips and particlesIMPORTS1000 m3</v>
      </c>
      <c r="B89">
        <v>2015</v>
      </c>
      <c r="C89" t="s">
        <v>1237</v>
      </c>
      <c r="D89" t="s">
        <v>2349</v>
      </c>
      <c r="E89" s="58" t="s">
        <v>515</v>
      </c>
      <c r="F89" t="s">
        <v>1037</v>
      </c>
      <c r="G89" t="s">
        <v>531</v>
      </c>
      <c r="H89">
        <v>344</v>
      </c>
      <c r="I89" t="s">
        <v>1345</v>
      </c>
    </row>
    <row r="90" spans="1:18">
      <c r="A90" t="str">
        <f t="shared" si="1"/>
        <v>Czech Republic2015Chips and particlesEXPORTS1000 m3</v>
      </c>
      <c r="B90">
        <v>2015</v>
      </c>
      <c r="C90" t="s">
        <v>1237</v>
      </c>
      <c r="D90" t="s">
        <v>2350</v>
      </c>
      <c r="E90" s="58" t="s">
        <v>515</v>
      </c>
      <c r="F90" t="s">
        <v>1037</v>
      </c>
      <c r="G90" t="s">
        <v>531</v>
      </c>
      <c r="H90">
        <v>460</v>
      </c>
      <c r="I90" t="s">
        <v>1345</v>
      </c>
    </row>
    <row r="91" spans="1:18">
      <c r="A91" t="str">
        <f t="shared" si="1"/>
        <v>Czech Republic2015Wood residuesPRODUCTION1000 m3</v>
      </c>
      <c r="B91">
        <v>2015</v>
      </c>
      <c r="C91" t="s">
        <v>1238</v>
      </c>
      <c r="D91" t="s">
        <v>2348</v>
      </c>
      <c r="E91" s="58" t="s">
        <v>515</v>
      </c>
      <c r="F91" t="s">
        <v>1037</v>
      </c>
      <c r="G91" t="s">
        <v>531</v>
      </c>
      <c r="H91">
        <v>632</v>
      </c>
      <c r="I91" t="s">
        <v>1345</v>
      </c>
    </row>
    <row r="92" spans="1:18">
      <c r="A92" t="str">
        <f t="shared" si="1"/>
        <v>Czech Republic2015Wood residuesIMPORTS1000 m3</v>
      </c>
      <c r="B92">
        <v>2015</v>
      </c>
      <c r="C92" t="s">
        <v>1238</v>
      </c>
      <c r="D92" t="s">
        <v>2349</v>
      </c>
      <c r="E92" s="58" t="s">
        <v>515</v>
      </c>
      <c r="F92" t="s">
        <v>1037</v>
      </c>
      <c r="G92" t="s">
        <v>531</v>
      </c>
      <c r="H92">
        <v>146</v>
      </c>
      <c r="I92" t="s">
        <v>1345</v>
      </c>
    </row>
    <row r="93" spans="1:18">
      <c r="A93" t="str">
        <f t="shared" si="1"/>
        <v>Czech Republic2015Chemical woodpulpPRODUCTION1000 m.t.</v>
      </c>
      <c r="B93">
        <v>2015</v>
      </c>
      <c r="C93" t="s">
        <v>1351</v>
      </c>
      <c r="D93" t="s">
        <v>2348</v>
      </c>
      <c r="E93" s="58" t="s">
        <v>515</v>
      </c>
      <c r="F93" t="s">
        <v>1037</v>
      </c>
      <c r="G93" t="s">
        <v>1344</v>
      </c>
      <c r="H93">
        <v>442</v>
      </c>
      <c r="I93" t="s">
        <v>1346</v>
      </c>
      <c r="R93" s="278"/>
    </row>
    <row r="94" spans="1:18">
      <c r="A94" t="str">
        <f t="shared" si="1"/>
        <v>Czech Republic2015Wood pelletsPRODUCTION1000 m.t.</v>
      </c>
      <c r="B94">
        <v>2015</v>
      </c>
      <c r="C94" t="s">
        <v>2187</v>
      </c>
      <c r="D94" t="s">
        <v>2348</v>
      </c>
      <c r="E94" s="58" t="s">
        <v>515</v>
      </c>
      <c r="F94" t="s">
        <v>1037</v>
      </c>
      <c r="G94" t="s">
        <v>1344</v>
      </c>
      <c r="H94">
        <v>165</v>
      </c>
      <c r="I94" t="s">
        <v>1345</v>
      </c>
    </row>
    <row r="95" spans="1:18">
      <c r="A95" t="str">
        <f t="shared" si="1"/>
        <v>Czech Republic2015Wood pelletsIMPORTS1000 m.t.</v>
      </c>
      <c r="B95">
        <v>2015</v>
      </c>
      <c r="C95" t="s">
        <v>2187</v>
      </c>
      <c r="D95" t="s">
        <v>2349</v>
      </c>
      <c r="E95" s="58" t="s">
        <v>515</v>
      </c>
      <c r="F95" t="s">
        <v>1037</v>
      </c>
      <c r="G95" t="s">
        <v>1344</v>
      </c>
      <c r="H95">
        <v>30.38</v>
      </c>
      <c r="I95" t="s">
        <v>1345</v>
      </c>
    </row>
    <row r="96" spans="1:18">
      <c r="A96" t="str">
        <f t="shared" si="1"/>
        <v>Czech Republic2015Wood pelletsEXPORTS1000 m.t.</v>
      </c>
      <c r="B96">
        <v>2015</v>
      </c>
      <c r="C96" t="s">
        <v>2187</v>
      </c>
      <c r="D96" t="s">
        <v>2350</v>
      </c>
      <c r="E96" s="58" t="s">
        <v>515</v>
      </c>
      <c r="F96" t="s">
        <v>1037</v>
      </c>
      <c r="G96" t="s">
        <v>1344</v>
      </c>
      <c r="H96">
        <v>136.74</v>
      </c>
      <c r="I96" t="s">
        <v>1345</v>
      </c>
    </row>
    <row r="97" spans="1:18">
      <c r="A97" t="str">
        <f t="shared" si="1"/>
        <v>Slovakia2015Wood fuel, including wood for charcoalIMPORTS1000 m3</v>
      </c>
      <c r="B97">
        <v>2015</v>
      </c>
      <c r="C97" t="s">
        <v>1365</v>
      </c>
      <c r="D97" t="s">
        <v>2349</v>
      </c>
      <c r="E97" s="58" t="s">
        <v>515</v>
      </c>
      <c r="F97" t="s">
        <v>1200</v>
      </c>
      <c r="G97" t="s">
        <v>531</v>
      </c>
      <c r="H97">
        <v>37.24</v>
      </c>
      <c r="I97" t="s">
        <v>1347</v>
      </c>
    </row>
    <row r="98" spans="1:18">
      <c r="A98" t="str">
        <f t="shared" si="1"/>
        <v>Slovakia2015Chips and particlesIMPORTS1000 m3</v>
      </c>
      <c r="B98">
        <v>2015</v>
      </c>
      <c r="C98" t="s">
        <v>1237</v>
      </c>
      <c r="D98" t="s">
        <v>2349</v>
      </c>
      <c r="E98" s="58" t="s">
        <v>515</v>
      </c>
      <c r="F98" t="s">
        <v>1200</v>
      </c>
      <c r="G98" t="s">
        <v>531</v>
      </c>
      <c r="H98">
        <v>53.93</v>
      </c>
      <c r="I98" t="s">
        <v>1347</v>
      </c>
    </row>
    <row r="99" spans="1:18">
      <c r="A99" t="str">
        <f t="shared" si="1"/>
        <v>Slovakia2015Wood residuesIMPORTS1000 m3</v>
      </c>
      <c r="B99">
        <v>2015</v>
      </c>
      <c r="C99" t="s">
        <v>1238</v>
      </c>
      <c r="D99" t="s">
        <v>2349</v>
      </c>
      <c r="E99" s="58" t="s">
        <v>515</v>
      </c>
      <c r="F99" t="s">
        <v>1200</v>
      </c>
      <c r="G99" t="s">
        <v>531</v>
      </c>
      <c r="H99">
        <v>43</v>
      </c>
      <c r="I99" t="s">
        <v>1347</v>
      </c>
    </row>
    <row r="100" spans="1:18">
      <c r="A100" t="str">
        <f t="shared" si="1"/>
        <v>Slovakia2015Wood charcoalPRODUCTION1000 m.t.</v>
      </c>
      <c r="B100">
        <v>2015</v>
      </c>
      <c r="C100" t="s">
        <v>1343</v>
      </c>
      <c r="D100" t="s">
        <v>2348</v>
      </c>
      <c r="E100" s="58" t="s">
        <v>515</v>
      </c>
      <c r="F100" t="s">
        <v>1200</v>
      </c>
      <c r="G100" t="s">
        <v>1344</v>
      </c>
      <c r="H100">
        <v>4</v>
      </c>
      <c r="I100" t="s">
        <v>1347</v>
      </c>
      <c r="R100" s="278"/>
    </row>
    <row r="101" spans="1:18">
      <c r="A101" t="str">
        <f t="shared" si="1"/>
        <v>Slovakia2015Wood fuel, including wood for charcoalEXPORTS1000 m3</v>
      </c>
      <c r="B101">
        <v>2015</v>
      </c>
      <c r="C101" t="s">
        <v>1365</v>
      </c>
      <c r="D101" t="s">
        <v>2350</v>
      </c>
      <c r="E101" s="58" t="s">
        <v>515</v>
      </c>
      <c r="F101" t="s">
        <v>1200</v>
      </c>
      <c r="G101" t="s">
        <v>531</v>
      </c>
      <c r="H101">
        <v>284.08999999999997</v>
      </c>
      <c r="I101" t="s">
        <v>1347</v>
      </c>
    </row>
    <row r="102" spans="1:18">
      <c r="A102" t="str">
        <f t="shared" si="1"/>
        <v>Slovakia2015Chips and particlesEXPORTS1000 m3</v>
      </c>
      <c r="B102">
        <v>2015</v>
      </c>
      <c r="C102" t="s">
        <v>1237</v>
      </c>
      <c r="D102" t="s">
        <v>2350</v>
      </c>
      <c r="E102" s="58" t="s">
        <v>515</v>
      </c>
      <c r="F102" t="s">
        <v>1200</v>
      </c>
      <c r="G102" t="s">
        <v>531</v>
      </c>
      <c r="H102">
        <v>223.18</v>
      </c>
      <c r="I102" t="s">
        <v>1347</v>
      </c>
    </row>
    <row r="103" spans="1:18">
      <c r="A103" t="str">
        <f t="shared" si="1"/>
        <v>Slovakia2015Wood residuesEXPORTS1000 m3</v>
      </c>
      <c r="B103">
        <v>2015</v>
      </c>
      <c r="C103" t="s">
        <v>1238</v>
      </c>
      <c r="D103" t="s">
        <v>2350</v>
      </c>
      <c r="E103" s="58" t="s">
        <v>515</v>
      </c>
      <c r="F103" t="s">
        <v>1200</v>
      </c>
      <c r="G103" t="s">
        <v>531</v>
      </c>
      <c r="H103">
        <v>118.97</v>
      </c>
      <c r="I103" t="s">
        <v>1347</v>
      </c>
    </row>
    <row r="104" spans="1:18">
      <c r="A104" t="str">
        <f t="shared" si="1"/>
        <v>Slovakia2015Industrial roundwoodEXPORTS1000 m3</v>
      </c>
      <c r="B104">
        <v>2015</v>
      </c>
      <c r="C104" t="s">
        <v>2720</v>
      </c>
      <c r="D104" t="s">
        <v>2350</v>
      </c>
      <c r="E104" s="58" t="s">
        <v>515</v>
      </c>
      <c r="F104" t="s">
        <v>1200</v>
      </c>
      <c r="G104" t="s">
        <v>531</v>
      </c>
      <c r="H104" s="278">
        <v>2402.59</v>
      </c>
      <c r="I104" t="s">
        <v>1346</v>
      </c>
    </row>
    <row r="105" spans="1:18">
      <c r="A105" t="str">
        <f t="shared" si="1"/>
        <v>Slovakia2015Chips and particlesPRODUCTION1000 m3</v>
      </c>
      <c r="B105">
        <v>2015</v>
      </c>
      <c r="C105" t="s">
        <v>1237</v>
      </c>
      <c r="D105" t="s">
        <v>2348</v>
      </c>
      <c r="E105" s="58" t="s">
        <v>515</v>
      </c>
      <c r="F105" t="s">
        <v>1200</v>
      </c>
      <c r="G105" t="s">
        <v>531</v>
      </c>
      <c r="H105">
        <v>800</v>
      </c>
      <c r="I105" t="s">
        <v>1347</v>
      </c>
    </row>
    <row r="106" spans="1:18">
      <c r="A106" t="str">
        <f t="shared" si="1"/>
        <v>Slovakia2015Wood residuesPRODUCTION1000 m3</v>
      </c>
      <c r="B106">
        <v>2015</v>
      </c>
      <c r="C106" t="s">
        <v>1238</v>
      </c>
      <c r="D106" t="s">
        <v>2348</v>
      </c>
      <c r="E106" s="58" t="s">
        <v>515</v>
      </c>
      <c r="F106" t="s">
        <v>1200</v>
      </c>
      <c r="G106" t="s">
        <v>531</v>
      </c>
      <c r="H106">
        <v>550</v>
      </c>
      <c r="I106" t="s">
        <v>1347</v>
      </c>
    </row>
    <row r="107" spans="1:18">
      <c r="A107" t="str">
        <f t="shared" si="1"/>
        <v>Slovakia2015Wood charcoalIMPORTS1000 m.t.</v>
      </c>
      <c r="B107">
        <v>2015</v>
      </c>
      <c r="C107" t="s">
        <v>1343</v>
      </c>
      <c r="D107" t="s">
        <v>2349</v>
      </c>
      <c r="E107" s="58" t="s">
        <v>515</v>
      </c>
      <c r="F107" t="s">
        <v>1200</v>
      </c>
      <c r="G107" t="s">
        <v>1344</v>
      </c>
      <c r="H107">
        <v>4.01</v>
      </c>
      <c r="I107" t="s">
        <v>1347</v>
      </c>
      <c r="R107" s="278"/>
    </row>
    <row r="108" spans="1:18">
      <c r="A108" t="str">
        <f t="shared" si="1"/>
        <v>Slovakia2015Wood charcoalEXPORTS1000 m.t.</v>
      </c>
      <c r="B108">
        <v>2015</v>
      </c>
      <c r="C108" t="s">
        <v>1343</v>
      </c>
      <c r="D108" t="s">
        <v>2350</v>
      </c>
      <c r="E108" s="58" t="s">
        <v>515</v>
      </c>
      <c r="F108" t="s">
        <v>1200</v>
      </c>
      <c r="G108" t="s">
        <v>1344</v>
      </c>
      <c r="H108">
        <v>0.74</v>
      </c>
      <c r="I108" t="s">
        <v>1347</v>
      </c>
    </row>
    <row r="109" spans="1:18">
      <c r="A109" t="str">
        <f t="shared" si="1"/>
        <v>Slovakia2015Chemical woodpulpPRODUCTION1000 m.t.</v>
      </c>
      <c r="B109">
        <v>2015</v>
      </c>
      <c r="C109" t="s">
        <v>1351</v>
      </c>
      <c r="D109" t="s">
        <v>2348</v>
      </c>
      <c r="E109" s="58" t="s">
        <v>515</v>
      </c>
      <c r="F109" t="s">
        <v>1200</v>
      </c>
      <c r="G109" t="s">
        <v>1344</v>
      </c>
      <c r="H109">
        <v>750</v>
      </c>
      <c r="I109" t="s">
        <v>1346</v>
      </c>
    </row>
    <row r="110" spans="1:18">
      <c r="A110" t="str">
        <f t="shared" si="1"/>
        <v>Slovakia2015Industrial roundwoodIMPORTS1000 m3</v>
      </c>
      <c r="B110">
        <v>2015</v>
      </c>
      <c r="C110" t="s">
        <v>2720</v>
      </c>
      <c r="D110" t="s">
        <v>2349</v>
      </c>
      <c r="E110" s="58" t="s">
        <v>515</v>
      </c>
      <c r="F110" t="s">
        <v>1200</v>
      </c>
      <c r="G110" t="s">
        <v>531</v>
      </c>
      <c r="H110">
        <v>511.96</v>
      </c>
      <c r="I110" t="s">
        <v>1346</v>
      </c>
    </row>
    <row r="111" spans="1:18">
      <c r="A111" t="str">
        <f t="shared" si="1"/>
        <v>Slovakia2015Wood fuel, including wood for charcoalREMOVALS1000 m3</v>
      </c>
      <c r="B111">
        <v>2015</v>
      </c>
      <c r="C111" t="s">
        <v>1365</v>
      </c>
      <c r="D111" t="s">
        <v>2351</v>
      </c>
      <c r="E111" s="58" t="s">
        <v>515</v>
      </c>
      <c r="F111" t="s">
        <v>1200</v>
      </c>
      <c r="G111" t="s">
        <v>531</v>
      </c>
      <c r="H111">
        <v>559.79</v>
      </c>
      <c r="I111" t="s">
        <v>1346</v>
      </c>
    </row>
    <row r="112" spans="1:18">
      <c r="A112" t="str">
        <f t="shared" si="1"/>
        <v>Slovakia2015Industrial roundwoodREMOVALS1000 m3</v>
      </c>
      <c r="B112">
        <v>2015</v>
      </c>
      <c r="C112" t="s">
        <v>2720</v>
      </c>
      <c r="D112" t="s">
        <v>2351</v>
      </c>
      <c r="E112" s="58" t="s">
        <v>515</v>
      </c>
      <c r="F112" t="s">
        <v>1200</v>
      </c>
      <c r="G112" t="s">
        <v>531</v>
      </c>
      <c r="H112" s="278">
        <v>8434.81</v>
      </c>
      <c r="I112" t="s">
        <v>1346</v>
      </c>
    </row>
    <row r="113" spans="1:9">
      <c r="A113" t="str">
        <f t="shared" si="1"/>
        <v>Slovakia2015Wood pelletsPRODUCTION1000 m.t.</v>
      </c>
      <c r="B113">
        <v>2015</v>
      </c>
      <c r="C113" t="s">
        <v>2187</v>
      </c>
      <c r="D113" t="s">
        <v>2348</v>
      </c>
      <c r="E113" s="58" t="s">
        <v>515</v>
      </c>
      <c r="F113" t="s">
        <v>1200</v>
      </c>
      <c r="G113" t="s">
        <v>1344</v>
      </c>
      <c r="H113">
        <v>80</v>
      </c>
      <c r="I113" t="s">
        <v>1347</v>
      </c>
    </row>
    <row r="114" spans="1:9">
      <c r="A114" t="str">
        <f t="shared" si="1"/>
        <v>Slovakia2015Wood pelletsIMPORTS1000 m.t.</v>
      </c>
      <c r="B114">
        <v>2015</v>
      </c>
      <c r="C114" t="s">
        <v>2187</v>
      </c>
      <c r="D114" t="s">
        <v>2349</v>
      </c>
      <c r="E114" s="58" t="s">
        <v>515</v>
      </c>
      <c r="F114" t="s">
        <v>1200</v>
      </c>
      <c r="G114" t="s">
        <v>1344</v>
      </c>
      <c r="H114">
        <v>29.97</v>
      </c>
      <c r="I114" t="s">
        <v>1347</v>
      </c>
    </row>
    <row r="115" spans="1:9">
      <c r="A115" t="str">
        <f t="shared" si="1"/>
        <v>Slovakia2015Wood pelletsEXPORTS1000 m.t.</v>
      </c>
      <c r="B115">
        <v>2015</v>
      </c>
      <c r="C115" t="s">
        <v>2187</v>
      </c>
      <c r="D115" t="s">
        <v>2350</v>
      </c>
      <c r="E115" s="58" t="s">
        <v>515</v>
      </c>
      <c r="F115" t="s">
        <v>1200</v>
      </c>
      <c r="G115" t="s">
        <v>1344</v>
      </c>
      <c r="H115">
        <v>82.47</v>
      </c>
      <c r="I115" t="s">
        <v>1347</v>
      </c>
    </row>
    <row r="116" spans="1:9">
      <c r="A116" t="str">
        <f t="shared" si="1"/>
        <v>Denmark2015Chips and particlesPRODUCTION1000 m3</v>
      </c>
      <c r="B116">
        <v>2015</v>
      </c>
      <c r="C116" t="s">
        <v>1237</v>
      </c>
      <c r="D116" t="s">
        <v>2348</v>
      </c>
      <c r="E116" s="58" t="s">
        <v>515</v>
      </c>
      <c r="F116" t="s">
        <v>1038</v>
      </c>
      <c r="G116" t="s">
        <v>531</v>
      </c>
      <c r="H116">
        <v>168.03</v>
      </c>
      <c r="I116" t="s">
        <v>1345</v>
      </c>
    </row>
    <row r="117" spans="1:9">
      <c r="A117" t="str">
        <f t="shared" si="1"/>
        <v>Denmark2015Wood residuesPRODUCTION1000 m3</v>
      </c>
      <c r="B117">
        <v>2015</v>
      </c>
      <c r="C117" t="s">
        <v>1238</v>
      </c>
      <c r="D117" t="s">
        <v>2348</v>
      </c>
      <c r="E117" s="58" t="s">
        <v>515</v>
      </c>
      <c r="F117" t="s">
        <v>1038</v>
      </c>
      <c r="G117" t="s">
        <v>531</v>
      </c>
      <c r="H117">
        <v>0</v>
      </c>
      <c r="I117" t="s">
        <v>1345</v>
      </c>
    </row>
    <row r="118" spans="1:9">
      <c r="A118" t="str">
        <f t="shared" si="1"/>
        <v>Denmark2015Wood fuel, including wood for charcoalEXPORTS1000 m3</v>
      </c>
      <c r="B118">
        <v>2015</v>
      </c>
      <c r="C118" t="s">
        <v>1365</v>
      </c>
      <c r="D118" t="s">
        <v>2350</v>
      </c>
      <c r="E118" s="58" t="s">
        <v>515</v>
      </c>
      <c r="F118" t="s">
        <v>1038</v>
      </c>
      <c r="G118" t="s">
        <v>531</v>
      </c>
      <c r="H118">
        <v>113.15</v>
      </c>
      <c r="I118" t="s">
        <v>1345</v>
      </c>
    </row>
    <row r="119" spans="1:9">
      <c r="A119" t="str">
        <f t="shared" si="1"/>
        <v>Denmark2015Chips and particlesEXPORTS1000 m3</v>
      </c>
      <c r="B119">
        <v>2015</v>
      </c>
      <c r="C119" t="s">
        <v>1237</v>
      </c>
      <c r="D119" t="s">
        <v>2350</v>
      </c>
      <c r="E119" s="58" t="s">
        <v>515</v>
      </c>
      <c r="F119" t="s">
        <v>1038</v>
      </c>
      <c r="G119" t="s">
        <v>531</v>
      </c>
      <c r="H119">
        <v>18</v>
      </c>
      <c r="I119" t="s">
        <v>1345</v>
      </c>
    </row>
    <row r="120" spans="1:9">
      <c r="A120" t="str">
        <f t="shared" si="1"/>
        <v>Denmark2015Wood residuesEXPORTS1000 m3</v>
      </c>
      <c r="B120">
        <v>2015</v>
      </c>
      <c r="C120" t="s">
        <v>1238</v>
      </c>
      <c r="D120" t="s">
        <v>2350</v>
      </c>
      <c r="E120" s="58" t="s">
        <v>515</v>
      </c>
      <c r="F120" t="s">
        <v>1038</v>
      </c>
      <c r="G120" t="s">
        <v>531</v>
      </c>
      <c r="H120">
        <v>14</v>
      </c>
      <c r="I120" t="s">
        <v>1345</v>
      </c>
    </row>
    <row r="121" spans="1:9">
      <c r="A121" t="str">
        <f t="shared" si="1"/>
        <v>Denmark2015Wood charcoalIMPORTS1000 m.t.</v>
      </c>
      <c r="B121">
        <v>2015</v>
      </c>
      <c r="C121" t="s">
        <v>1343</v>
      </c>
      <c r="D121" t="s">
        <v>2349</v>
      </c>
      <c r="E121" s="58" t="s">
        <v>515</v>
      </c>
      <c r="F121" t="s">
        <v>1038</v>
      </c>
      <c r="G121" t="s">
        <v>1344</v>
      </c>
      <c r="H121">
        <v>15.54</v>
      </c>
      <c r="I121" t="s">
        <v>1345</v>
      </c>
    </row>
    <row r="122" spans="1:9">
      <c r="A122" t="str">
        <f t="shared" si="1"/>
        <v>Denmark2015Wood charcoalEXPORTS1000 m.t.</v>
      </c>
      <c r="B122">
        <v>2015</v>
      </c>
      <c r="C122" t="s">
        <v>1343</v>
      </c>
      <c r="D122" t="s">
        <v>2350</v>
      </c>
      <c r="E122" s="58" t="s">
        <v>515</v>
      </c>
      <c r="F122" t="s">
        <v>1038</v>
      </c>
      <c r="G122" t="s">
        <v>1344</v>
      </c>
      <c r="H122">
        <v>1.35</v>
      </c>
      <c r="I122" t="s">
        <v>1345</v>
      </c>
    </row>
    <row r="123" spans="1:9">
      <c r="A123" t="str">
        <f t="shared" si="1"/>
        <v>Denmark2015Industrial roundwoodEXPORTS1000 m3</v>
      </c>
      <c r="B123">
        <v>2015</v>
      </c>
      <c r="C123" t="s">
        <v>2720</v>
      </c>
      <c r="D123" t="s">
        <v>2350</v>
      </c>
      <c r="E123" s="58" t="s">
        <v>515</v>
      </c>
      <c r="F123" t="s">
        <v>1038</v>
      </c>
      <c r="G123" t="s">
        <v>531</v>
      </c>
      <c r="H123">
        <v>559.55999999999995</v>
      </c>
      <c r="I123" t="s">
        <v>1346</v>
      </c>
    </row>
    <row r="124" spans="1:9">
      <c r="A124" t="str">
        <f t="shared" si="1"/>
        <v>Denmark2015Wood fuel, including wood for charcoalIMPORTS1000 m3</v>
      </c>
      <c r="B124">
        <v>2015</v>
      </c>
      <c r="C124" t="s">
        <v>1365</v>
      </c>
      <c r="D124" t="s">
        <v>2349</v>
      </c>
      <c r="E124" s="58" t="s">
        <v>515</v>
      </c>
      <c r="F124" t="s">
        <v>1038</v>
      </c>
      <c r="G124" t="s">
        <v>531</v>
      </c>
      <c r="H124">
        <v>161.29</v>
      </c>
      <c r="I124" t="s">
        <v>1345</v>
      </c>
    </row>
    <row r="125" spans="1:9">
      <c r="A125" t="str">
        <f t="shared" si="1"/>
        <v>Denmark2015Chips and particlesIMPORTS1000 m3</v>
      </c>
      <c r="B125">
        <v>2015</v>
      </c>
      <c r="C125" t="s">
        <v>1237</v>
      </c>
      <c r="D125" t="s">
        <v>2349</v>
      </c>
      <c r="E125" s="58" t="s">
        <v>515</v>
      </c>
      <c r="F125" t="s">
        <v>1038</v>
      </c>
      <c r="G125" t="s">
        <v>531</v>
      </c>
      <c r="H125">
        <v>240</v>
      </c>
      <c r="I125" t="s">
        <v>1345</v>
      </c>
    </row>
    <row r="126" spans="1:9">
      <c r="A126" t="str">
        <f t="shared" si="1"/>
        <v>Denmark2015Wood residuesIMPORTS1000 m3</v>
      </c>
      <c r="B126">
        <v>2015</v>
      </c>
      <c r="C126" t="s">
        <v>1238</v>
      </c>
      <c r="D126" t="s">
        <v>2349</v>
      </c>
      <c r="E126" s="58" t="s">
        <v>515</v>
      </c>
      <c r="F126" t="s">
        <v>1038</v>
      </c>
      <c r="G126" t="s">
        <v>531</v>
      </c>
      <c r="H126">
        <v>48</v>
      </c>
      <c r="I126" t="s">
        <v>1345</v>
      </c>
    </row>
    <row r="127" spans="1:9">
      <c r="A127" t="str">
        <f t="shared" si="1"/>
        <v>Denmark2015Wood pelletsPRODUCTION1000 m.t.</v>
      </c>
      <c r="B127">
        <v>2015</v>
      </c>
      <c r="C127" t="s">
        <v>2187</v>
      </c>
      <c r="D127" t="s">
        <v>2348</v>
      </c>
      <c r="E127" s="58" t="s">
        <v>515</v>
      </c>
      <c r="F127" t="s">
        <v>1038</v>
      </c>
      <c r="G127" t="s">
        <v>1344</v>
      </c>
      <c r="H127">
        <v>92</v>
      </c>
      <c r="I127" t="s">
        <v>1345</v>
      </c>
    </row>
    <row r="128" spans="1:9">
      <c r="A128" t="str">
        <f t="shared" si="1"/>
        <v>Denmark2015Wood pelletsIMPORTS1000 m.t.</v>
      </c>
      <c r="B128">
        <v>2015</v>
      </c>
      <c r="C128" t="s">
        <v>2187</v>
      </c>
      <c r="D128" t="s">
        <v>2349</v>
      </c>
      <c r="E128" s="58" t="s">
        <v>515</v>
      </c>
      <c r="F128" t="s">
        <v>1038</v>
      </c>
      <c r="G128" t="s">
        <v>1344</v>
      </c>
      <c r="H128" s="278">
        <v>2120.8000000000002</v>
      </c>
      <c r="I128" t="s">
        <v>1345</v>
      </c>
    </row>
    <row r="129" spans="1:9">
      <c r="A129" t="str">
        <f t="shared" si="1"/>
        <v>Denmark2015Wood pelletsEXPORTS1000 m.t.</v>
      </c>
      <c r="B129">
        <v>2015</v>
      </c>
      <c r="C129" t="s">
        <v>2187</v>
      </c>
      <c r="D129" t="s">
        <v>2350</v>
      </c>
      <c r="E129" s="58" t="s">
        <v>515</v>
      </c>
      <c r="F129" t="s">
        <v>1038</v>
      </c>
      <c r="G129" t="s">
        <v>1344</v>
      </c>
      <c r="H129">
        <v>217.6</v>
      </c>
      <c r="I129" t="s">
        <v>1345</v>
      </c>
    </row>
    <row r="130" spans="1:9">
      <c r="A130" t="str">
        <f t="shared" si="1"/>
        <v>Denmark2015Industrial roundwoodREMOVALS1000 m3</v>
      </c>
      <c r="B130">
        <v>2015</v>
      </c>
      <c r="C130" t="s">
        <v>2720</v>
      </c>
      <c r="D130" t="s">
        <v>2351</v>
      </c>
      <c r="E130" s="58" t="s">
        <v>515</v>
      </c>
      <c r="F130" t="s">
        <v>1038</v>
      </c>
      <c r="G130" t="s">
        <v>531</v>
      </c>
      <c r="H130" s="278">
        <v>1237.6500000000001</v>
      </c>
      <c r="I130" t="s">
        <v>1346</v>
      </c>
    </row>
    <row r="131" spans="1:9">
      <c r="A131" t="str">
        <f t="shared" ref="A131:A194" si="2">CONCATENATE(F131,B131,C131,D131,G131)</f>
        <v>Denmark2015Industrial roundwoodIMPORTS1000 m3</v>
      </c>
      <c r="B131">
        <v>2015</v>
      </c>
      <c r="C131" t="s">
        <v>2720</v>
      </c>
      <c r="D131" t="s">
        <v>2349</v>
      </c>
      <c r="E131" s="58" t="s">
        <v>515</v>
      </c>
      <c r="F131" t="s">
        <v>1038</v>
      </c>
      <c r="G131" t="s">
        <v>531</v>
      </c>
      <c r="H131">
        <v>404.87</v>
      </c>
      <c r="I131" t="s">
        <v>1346</v>
      </c>
    </row>
    <row r="132" spans="1:9">
      <c r="A132" t="str">
        <f t="shared" si="2"/>
        <v>Denmark2015Wood fuel, including wood for charcoalREMOVALS1000 m3</v>
      </c>
      <c r="B132">
        <v>2015</v>
      </c>
      <c r="C132" t="s">
        <v>1365</v>
      </c>
      <c r="D132" t="s">
        <v>2351</v>
      </c>
      <c r="E132" s="58" t="s">
        <v>515</v>
      </c>
      <c r="F132" t="s">
        <v>1038</v>
      </c>
      <c r="G132" t="s">
        <v>531</v>
      </c>
      <c r="H132" s="278">
        <v>2218</v>
      </c>
      <c r="I132" t="s">
        <v>1346</v>
      </c>
    </row>
    <row r="133" spans="1:9">
      <c r="A133" t="str">
        <f t="shared" si="2"/>
        <v>Denmark2015Chemical woodpulpPRODUCTION1000 m.t.</v>
      </c>
      <c r="B133">
        <v>2015</v>
      </c>
      <c r="C133" t="s">
        <v>1351</v>
      </c>
      <c r="D133" t="s">
        <v>2348</v>
      </c>
      <c r="E133" s="58" t="s">
        <v>515</v>
      </c>
      <c r="F133" t="s">
        <v>1038</v>
      </c>
      <c r="G133" t="s">
        <v>1344</v>
      </c>
      <c r="H133">
        <v>0</v>
      </c>
      <c r="I133" t="s">
        <v>1346</v>
      </c>
    </row>
    <row r="134" spans="1:9">
      <c r="A134" t="str">
        <f t="shared" si="2"/>
        <v>Denmark2015Wood charcoalPRODUCTION1000 m.t.</v>
      </c>
      <c r="B134">
        <v>2015</v>
      </c>
      <c r="C134" t="s">
        <v>1343</v>
      </c>
      <c r="D134" t="s">
        <v>2348</v>
      </c>
      <c r="E134" s="58" t="s">
        <v>515</v>
      </c>
      <c r="F134" t="s">
        <v>1038</v>
      </c>
      <c r="G134" t="s">
        <v>1344</v>
      </c>
      <c r="H134">
        <v>0</v>
      </c>
      <c r="I134" t="s">
        <v>1345</v>
      </c>
    </row>
    <row r="135" spans="1:9">
      <c r="A135" t="str">
        <f t="shared" si="2"/>
        <v>Finland2015Industrial roundwoodREMOVALS1000 m3</v>
      </c>
      <c r="B135">
        <v>2015</v>
      </c>
      <c r="C135" t="s">
        <v>2720</v>
      </c>
      <c r="D135" t="s">
        <v>2351</v>
      </c>
      <c r="E135" s="58" t="s">
        <v>515</v>
      </c>
      <c r="F135" t="s">
        <v>1040</v>
      </c>
      <c r="G135" t="s">
        <v>531</v>
      </c>
      <c r="H135" s="278">
        <v>51446.41</v>
      </c>
      <c r="I135" t="s">
        <v>1346</v>
      </c>
    </row>
    <row r="136" spans="1:9">
      <c r="A136" t="str">
        <f t="shared" si="2"/>
        <v>Finland2015Industrial roundwoodIMPORTS1000 m3</v>
      </c>
      <c r="B136">
        <v>2015</v>
      </c>
      <c r="C136" t="s">
        <v>2720</v>
      </c>
      <c r="D136" t="s">
        <v>2349</v>
      </c>
      <c r="E136" s="58" t="s">
        <v>515</v>
      </c>
      <c r="F136" t="s">
        <v>1040</v>
      </c>
      <c r="G136" t="s">
        <v>531</v>
      </c>
      <c r="H136" s="278">
        <v>5709.02</v>
      </c>
      <c r="I136" t="s">
        <v>1346</v>
      </c>
    </row>
    <row r="137" spans="1:9">
      <c r="A137" t="str">
        <f t="shared" si="2"/>
        <v>Finland2015Industrial roundwoodEXPORTS1000 m3</v>
      </c>
      <c r="B137">
        <v>2015</v>
      </c>
      <c r="C137" t="s">
        <v>2720</v>
      </c>
      <c r="D137" t="s">
        <v>2350</v>
      </c>
      <c r="E137" s="58" t="s">
        <v>515</v>
      </c>
      <c r="F137" t="s">
        <v>1040</v>
      </c>
      <c r="G137" t="s">
        <v>531</v>
      </c>
      <c r="H137">
        <v>717.28</v>
      </c>
      <c r="I137" t="s">
        <v>1346</v>
      </c>
    </row>
    <row r="138" spans="1:9">
      <c r="A138" t="str">
        <f t="shared" si="2"/>
        <v>Finland2015Wood residuesIMPORTS1000 m3</v>
      </c>
      <c r="B138">
        <v>2015</v>
      </c>
      <c r="C138" t="s">
        <v>1238</v>
      </c>
      <c r="D138" t="s">
        <v>2349</v>
      </c>
      <c r="E138" s="58" t="s">
        <v>515</v>
      </c>
      <c r="F138" t="s">
        <v>1040</v>
      </c>
      <c r="G138" t="s">
        <v>531</v>
      </c>
      <c r="H138">
        <v>425.89</v>
      </c>
      <c r="I138" t="s">
        <v>1347</v>
      </c>
    </row>
    <row r="139" spans="1:9">
      <c r="A139" t="str">
        <f t="shared" si="2"/>
        <v>Finland2015Wood fuel, including wood for charcoalREMOVALS1000 m3</v>
      </c>
      <c r="B139">
        <v>2015</v>
      </c>
      <c r="C139" t="s">
        <v>1365</v>
      </c>
      <c r="D139" t="s">
        <v>2351</v>
      </c>
      <c r="E139" s="58" t="s">
        <v>515</v>
      </c>
      <c r="F139" t="s">
        <v>1040</v>
      </c>
      <c r="G139" t="s">
        <v>531</v>
      </c>
      <c r="H139" s="278">
        <v>7831.82</v>
      </c>
      <c r="I139" t="s">
        <v>1346</v>
      </c>
    </row>
    <row r="140" spans="1:9">
      <c r="A140" t="str">
        <f t="shared" si="2"/>
        <v>Finland2015Wood fuel, including wood for charcoalIMPORTS1000 m3</v>
      </c>
      <c r="B140">
        <v>2015</v>
      </c>
      <c r="C140" t="s">
        <v>1365</v>
      </c>
      <c r="D140" t="s">
        <v>2349</v>
      </c>
      <c r="E140" s="58" t="s">
        <v>515</v>
      </c>
      <c r="F140" t="s">
        <v>1040</v>
      </c>
      <c r="G140" t="s">
        <v>531</v>
      </c>
      <c r="H140">
        <v>21.04</v>
      </c>
      <c r="I140" t="s">
        <v>1347</v>
      </c>
    </row>
    <row r="141" spans="1:9">
      <c r="A141" t="str">
        <f t="shared" si="2"/>
        <v>Finland2015Wood fuel, including wood for charcoalEXPORTS1000 m3</v>
      </c>
      <c r="B141">
        <v>2015</v>
      </c>
      <c r="C141" t="s">
        <v>1365</v>
      </c>
      <c r="D141" t="s">
        <v>2350</v>
      </c>
      <c r="E141" s="58" t="s">
        <v>515</v>
      </c>
      <c r="F141" t="s">
        <v>1040</v>
      </c>
      <c r="G141" t="s">
        <v>531</v>
      </c>
      <c r="H141">
        <v>124.9</v>
      </c>
      <c r="I141" t="s">
        <v>1347</v>
      </c>
    </row>
    <row r="142" spans="1:9">
      <c r="A142" t="str">
        <f t="shared" si="2"/>
        <v>Finland2015Wood charcoalPRODUCTION1000 m.t.</v>
      </c>
      <c r="B142">
        <v>2015</v>
      </c>
      <c r="C142" t="s">
        <v>1343</v>
      </c>
      <c r="D142" t="s">
        <v>2348</v>
      </c>
      <c r="E142" s="58" t="s">
        <v>515</v>
      </c>
      <c r="F142" t="s">
        <v>1040</v>
      </c>
      <c r="G142" t="s">
        <v>1344</v>
      </c>
      <c r="H142">
        <v>0</v>
      </c>
      <c r="I142" t="s">
        <v>1347</v>
      </c>
    </row>
    <row r="143" spans="1:9">
      <c r="A143" t="str">
        <f t="shared" si="2"/>
        <v>Finland2015Wood charcoalIMPORTS1000 m.t.</v>
      </c>
      <c r="B143">
        <v>2015</v>
      </c>
      <c r="C143" t="s">
        <v>1343</v>
      </c>
      <c r="D143" t="s">
        <v>2349</v>
      </c>
      <c r="E143" s="58" t="s">
        <v>515</v>
      </c>
      <c r="F143" t="s">
        <v>1040</v>
      </c>
      <c r="G143" t="s">
        <v>1344</v>
      </c>
      <c r="H143">
        <v>2.5</v>
      </c>
      <c r="I143" t="s">
        <v>1347</v>
      </c>
    </row>
    <row r="144" spans="1:9">
      <c r="A144" t="str">
        <f t="shared" si="2"/>
        <v>Finland2015Wood charcoalEXPORTS1000 m.t.</v>
      </c>
      <c r="B144">
        <v>2015</v>
      </c>
      <c r="C144" t="s">
        <v>1343</v>
      </c>
      <c r="D144" t="s">
        <v>2350</v>
      </c>
      <c r="E144" s="58" t="s">
        <v>515</v>
      </c>
      <c r="F144" t="s">
        <v>1040</v>
      </c>
      <c r="G144" t="s">
        <v>1344</v>
      </c>
      <c r="H144">
        <v>0.09</v>
      </c>
      <c r="I144" t="s">
        <v>1347</v>
      </c>
    </row>
    <row r="145" spans="1:18">
      <c r="A145" t="str">
        <f t="shared" si="2"/>
        <v>Finland2015Chips and particlesPRODUCTION1000 m3</v>
      </c>
      <c r="B145">
        <v>2015</v>
      </c>
      <c r="C145" t="s">
        <v>1237</v>
      </c>
      <c r="D145" t="s">
        <v>2348</v>
      </c>
      <c r="E145" s="58" t="s">
        <v>515</v>
      </c>
      <c r="F145" t="s">
        <v>1040</v>
      </c>
      <c r="G145" t="s">
        <v>531</v>
      </c>
      <c r="H145" s="278">
        <v>8317.52</v>
      </c>
      <c r="I145" t="s">
        <v>1347</v>
      </c>
    </row>
    <row r="146" spans="1:18">
      <c r="A146" t="str">
        <f t="shared" si="2"/>
        <v>Finland2015Chips and particlesIMPORTS1000 m3</v>
      </c>
      <c r="B146">
        <v>2015</v>
      </c>
      <c r="C146" t="s">
        <v>1237</v>
      </c>
      <c r="D146" t="s">
        <v>2349</v>
      </c>
      <c r="E146" s="58" t="s">
        <v>515</v>
      </c>
      <c r="F146" t="s">
        <v>1040</v>
      </c>
      <c r="G146" t="s">
        <v>531</v>
      </c>
      <c r="H146" s="278">
        <v>2509.11</v>
      </c>
      <c r="I146" t="s">
        <v>1347</v>
      </c>
    </row>
    <row r="147" spans="1:18">
      <c r="A147" t="str">
        <f t="shared" si="2"/>
        <v>Finland2015Chips and particlesEXPORTS1000 m3</v>
      </c>
      <c r="B147">
        <v>2015</v>
      </c>
      <c r="C147" t="s">
        <v>1237</v>
      </c>
      <c r="D147" t="s">
        <v>2350</v>
      </c>
      <c r="E147" s="58" t="s">
        <v>515</v>
      </c>
      <c r="F147" t="s">
        <v>1040</v>
      </c>
      <c r="G147" t="s">
        <v>531</v>
      </c>
      <c r="H147">
        <v>195.05</v>
      </c>
      <c r="I147" t="s">
        <v>1347</v>
      </c>
    </row>
    <row r="148" spans="1:18">
      <c r="A148" t="str">
        <f t="shared" si="2"/>
        <v>Finland2015Wood residuesPRODUCTION1000 m3</v>
      </c>
      <c r="B148">
        <v>2015</v>
      </c>
      <c r="C148" t="s">
        <v>1238</v>
      </c>
      <c r="D148" t="s">
        <v>2348</v>
      </c>
      <c r="E148" s="58" t="s">
        <v>515</v>
      </c>
      <c r="F148" t="s">
        <v>1040</v>
      </c>
      <c r="G148" t="s">
        <v>531</v>
      </c>
      <c r="H148" s="278">
        <v>5304.52</v>
      </c>
      <c r="I148" t="s">
        <v>1347</v>
      </c>
    </row>
    <row r="149" spans="1:18">
      <c r="A149" t="str">
        <f t="shared" si="2"/>
        <v>Finland2015Wood residuesEXPORTS1000 m3</v>
      </c>
      <c r="B149">
        <v>2015</v>
      </c>
      <c r="C149" t="s">
        <v>1238</v>
      </c>
      <c r="D149" t="s">
        <v>2350</v>
      </c>
      <c r="E149" s="58" t="s">
        <v>515</v>
      </c>
      <c r="F149" t="s">
        <v>1040</v>
      </c>
      <c r="G149" t="s">
        <v>531</v>
      </c>
      <c r="H149">
        <v>22.2</v>
      </c>
      <c r="I149" t="s">
        <v>1347</v>
      </c>
    </row>
    <row r="150" spans="1:18">
      <c r="A150" t="str">
        <f t="shared" si="2"/>
        <v>Finland2015Chemical woodpulpPRODUCTION1000 m.t.</v>
      </c>
      <c r="B150">
        <v>2015</v>
      </c>
      <c r="C150" t="s">
        <v>1351</v>
      </c>
      <c r="D150" t="s">
        <v>2348</v>
      </c>
      <c r="E150" s="58" t="s">
        <v>515</v>
      </c>
      <c r="F150" t="s">
        <v>1040</v>
      </c>
      <c r="G150" t="s">
        <v>1344</v>
      </c>
      <c r="H150" s="278">
        <v>6930</v>
      </c>
      <c r="I150" t="s">
        <v>1346</v>
      </c>
    </row>
    <row r="151" spans="1:18">
      <c r="A151" t="str">
        <f t="shared" si="2"/>
        <v>Finland2015Wood pelletsPRODUCTION1000 m.t.</v>
      </c>
      <c r="B151">
        <v>2015</v>
      </c>
      <c r="C151" t="s">
        <v>2187</v>
      </c>
      <c r="D151" t="s">
        <v>2348</v>
      </c>
      <c r="E151" s="58" t="s">
        <v>515</v>
      </c>
      <c r="F151" t="s">
        <v>1040</v>
      </c>
      <c r="G151" t="s">
        <v>1344</v>
      </c>
      <c r="H151">
        <v>302</v>
      </c>
      <c r="I151" t="s">
        <v>1347</v>
      </c>
    </row>
    <row r="152" spans="1:18">
      <c r="A152" t="str">
        <f t="shared" si="2"/>
        <v>Finland2015Wood pelletsIMPORTS1000 m.t.</v>
      </c>
      <c r="B152">
        <v>2015</v>
      </c>
      <c r="C152" t="s">
        <v>2187</v>
      </c>
      <c r="D152" t="s">
        <v>2349</v>
      </c>
      <c r="E152" s="58" t="s">
        <v>515</v>
      </c>
      <c r="F152" t="s">
        <v>1040</v>
      </c>
      <c r="G152" t="s">
        <v>1344</v>
      </c>
      <c r="H152">
        <v>59.47</v>
      </c>
      <c r="I152" t="s">
        <v>1347</v>
      </c>
      <c r="R152" s="278"/>
    </row>
    <row r="153" spans="1:18">
      <c r="A153" t="str">
        <f t="shared" si="2"/>
        <v>Finland2015Wood pelletsEXPORTS1000 m.t.</v>
      </c>
      <c r="B153">
        <v>2015</v>
      </c>
      <c r="C153" t="s">
        <v>2187</v>
      </c>
      <c r="D153" t="s">
        <v>2350</v>
      </c>
      <c r="E153" s="58" t="s">
        <v>515</v>
      </c>
      <c r="F153" t="s">
        <v>1040</v>
      </c>
      <c r="G153" t="s">
        <v>1344</v>
      </c>
      <c r="H153">
        <v>59.81</v>
      </c>
      <c r="I153" t="s">
        <v>1347</v>
      </c>
      <c r="R153" s="278"/>
    </row>
    <row r="154" spans="1:18">
      <c r="A154" t="str">
        <f t="shared" si="2"/>
        <v>France2015Industrial roundwoodREMOVALS1000 m3</v>
      </c>
      <c r="B154">
        <v>2015</v>
      </c>
      <c r="C154" t="s">
        <v>2720</v>
      </c>
      <c r="D154" t="s">
        <v>2351</v>
      </c>
      <c r="E154" s="58" t="s">
        <v>515</v>
      </c>
      <c r="F154" t="s">
        <v>1041</v>
      </c>
      <c r="G154" t="s">
        <v>531</v>
      </c>
      <c r="H154" s="278">
        <v>25507.63</v>
      </c>
      <c r="I154" t="s">
        <v>1346</v>
      </c>
    </row>
    <row r="155" spans="1:18">
      <c r="A155" t="str">
        <f t="shared" si="2"/>
        <v>France2015Industrial roundwoodIMPORTS1000 m3</v>
      </c>
      <c r="B155">
        <v>2015</v>
      </c>
      <c r="C155" t="s">
        <v>2720</v>
      </c>
      <c r="D155" t="s">
        <v>2349</v>
      </c>
      <c r="E155" s="58" t="s">
        <v>515</v>
      </c>
      <c r="F155" t="s">
        <v>1041</v>
      </c>
      <c r="G155" t="s">
        <v>531</v>
      </c>
      <c r="H155" s="278">
        <v>1347.34</v>
      </c>
      <c r="I155" t="s">
        <v>1346</v>
      </c>
      <c r="R155" s="278"/>
    </row>
    <row r="156" spans="1:18">
      <c r="A156" t="str">
        <f t="shared" si="2"/>
        <v>France2015Industrial roundwoodEXPORTS1000 m3</v>
      </c>
      <c r="B156">
        <v>2015</v>
      </c>
      <c r="C156" t="s">
        <v>2720</v>
      </c>
      <c r="D156" t="s">
        <v>2350</v>
      </c>
      <c r="E156" s="58" t="s">
        <v>515</v>
      </c>
      <c r="F156" t="s">
        <v>1041</v>
      </c>
      <c r="G156" t="s">
        <v>531</v>
      </c>
      <c r="H156" s="278">
        <v>4284.18</v>
      </c>
      <c r="I156" t="s">
        <v>1346</v>
      </c>
      <c r="R156" s="278"/>
    </row>
    <row r="157" spans="1:18">
      <c r="A157" t="str">
        <f t="shared" si="2"/>
        <v>France2015Wood residuesIMPORTS1000 m3</v>
      </c>
      <c r="B157">
        <v>2015</v>
      </c>
      <c r="C157" t="s">
        <v>1238</v>
      </c>
      <c r="D157" t="s">
        <v>2349</v>
      </c>
      <c r="E157" s="58" t="s">
        <v>515</v>
      </c>
      <c r="F157" t="s">
        <v>1041</v>
      </c>
      <c r="G157" t="s">
        <v>531</v>
      </c>
      <c r="H157">
        <v>845.57</v>
      </c>
      <c r="I157" t="s">
        <v>1347</v>
      </c>
      <c r="R157" s="278"/>
    </row>
    <row r="158" spans="1:18">
      <c r="A158" t="str">
        <f t="shared" si="2"/>
        <v>France2015Wood fuel, including wood for charcoalREMOVALS1000 m3</v>
      </c>
      <c r="B158">
        <v>2015</v>
      </c>
      <c r="C158" t="s">
        <v>1365</v>
      </c>
      <c r="D158" t="s">
        <v>2351</v>
      </c>
      <c r="E158" s="58" t="s">
        <v>515</v>
      </c>
      <c r="F158" t="s">
        <v>1041</v>
      </c>
      <c r="G158" t="s">
        <v>531</v>
      </c>
      <c r="H158" s="278">
        <v>27133.15</v>
      </c>
      <c r="I158" t="s">
        <v>1346</v>
      </c>
      <c r="R158" s="278"/>
    </row>
    <row r="159" spans="1:18">
      <c r="A159" t="str">
        <f t="shared" si="2"/>
        <v>France2015Wood fuel, including wood for charcoalIMPORTS1000 m3</v>
      </c>
      <c r="B159">
        <v>2015</v>
      </c>
      <c r="C159" t="s">
        <v>1365</v>
      </c>
      <c r="D159" t="s">
        <v>2349</v>
      </c>
      <c r="E159" s="58" t="s">
        <v>515</v>
      </c>
      <c r="F159" t="s">
        <v>1041</v>
      </c>
      <c r="G159" t="s">
        <v>531</v>
      </c>
      <c r="H159">
        <v>158.31</v>
      </c>
      <c r="I159" t="s">
        <v>1347</v>
      </c>
      <c r="R159" s="278"/>
    </row>
    <row r="160" spans="1:18">
      <c r="A160" t="str">
        <f t="shared" si="2"/>
        <v>France2015Wood fuel, including wood for charcoalEXPORTS1000 m3</v>
      </c>
      <c r="B160">
        <v>2015</v>
      </c>
      <c r="C160" t="s">
        <v>1365</v>
      </c>
      <c r="D160" t="s">
        <v>2350</v>
      </c>
      <c r="E160" s="58" t="s">
        <v>515</v>
      </c>
      <c r="F160" t="s">
        <v>1041</v>
      </c>
      <c r="G160" t="s">
        <v>531</v>
      </c>
      <c r="H160">
        <v>710.77</v>
      </c>
      <c r="I160" t="s">
        <v>1347</v>
      </c>
    </row>
    <row r="161" spans="1:18">
      <c r="A161" t="str">
        <f t="shared" si="2"/>
        <v>France2015Wood charcoalPRODUCTION1000 m.t.</v>
      </c>
      <c r="B161">
        <v>2015</v>
      </c>
      <c r="C161" t="s">
        <v>1343</v>
      </c>
      <c r="D161" t="s">
        <v>2348</v>
      </c>
      <c r="E161" s="58" t="s">
        <v>515</v>
      </c>
      <c r="F161" t="s">
        <v>1041</v>
      </c>
      <c r="G161" t="s">
        <v>1344</v>
      </c>
      <c r="H161">
        <v>35.04</v>
      </c>
      <c r="I161" t="s">
        <v>1347</v>
      </c>
    </row>
    <row r="162" spans="1:18">
      <c r="A162" t="str">
        <f t="shared" si="2"/>
        <v>France2015Wood charcoalIMPORTS1000 m.t.</v>
      </c>
      <c r="B162">
        <v>2015</v>
      </c>
      <c r="C162" t="s">
        <v>1343</v>
      </c>
      <c r="D162" t="s">
        <v>2349</v>
      </c>
      <c r="E162" s="58" t="s">
        <v>515</v>
      </c>
      <c r="F162" t="s">
        <v>1041</v>
      </c>
      <c r="G162" t="s">
        <v>1344</v>
      </c>
      <c r="H162">
        <v>114.32</v>
      </c>
      <c r="I162" t="s">
        <v>1347</v>
      </c>
    </row>
    <row r="163" spans="1:18">
      <c r="A163" t="str">
        <f t="shared" si="2"/>
        <v>France2015Wood charcoalEXPORTS1000 m.t.</v>
      </c>
      <c r="B163">
        <v>2015</v>
      </c>
      <c r="C163" t="s">
        <v>1343</v>
      </c>
      <c r="D163" t="s">
        <v>2350</v>
      </c>
      <c r="E163" s="58" t="s">
        <v>515</v>
      </c>
      <c r="F163" t="s">
        <v>1041</v>
      </c>
      <c r="G163" t="s">
        <v>1344</v>
      </c>
      <c r="H163">
        <v>18.170000000000002</v>
      </c>
      <c r="I163" t="s">
        <v>1347</v>
      </c>
      <c r="R163" s="278"/>
    </row>
    <row r="164" spans="1:18">
      <c r="A164" t="str">
        <f t="shared" si="2"/>
        <v>France2015Chips and particlesPRODUCTION1000 m3</v>
      </c>
      <c r="B164">
        <v>2015</v>
      </c>
      <c r="C164" t="s">
        <v>1237</v>
      </c>
      <c r="D164" t="s">
        <v>2348</v>
      </c>
      <c r="E164" s="58" t="s">
        <v>515</v>
      </c>
      <c r="F164" t="s">
        <v>1041</v>
      </c>
      <c r="G164" t="s">
        <v>531</v>
      </c>
      <c r="H164" s="278">
        <v>6000.43</v>
      </c>
      <c r="I164" t="s">
        <v>1347</v>
      </c>
      <c r="R164" s="278"/>
    </row>
    <row r="165" spans="1:18">
      <c r="A165" t="str">
        <f t="shared" si="2"/>
        <v>France2015Chips and particlesIMPORTS1000 m3</v>
      </c>
      <c r="B165">
        <v>2015</v>
      </c>
      <c r="C165" t="s">
        <v>1237</v>
      </c>
      <c r="D165" t="s">
        <v>2349</v>
      </c>
      <c r="E165" s="58" t="s">
        <v>515</v>
      </c>
      <c r="F165" t="s">
        <v>1041</v>
      </c>
      <c r="G165" t="s">
        <v>531</v>
      </c>
      <c r="H165">
        <v>661.39</v>
      </c>
      <c r="I165" t="s">
        <v>1347</v>
      </c>
    </row>
    <row r="166" spans="1:18">
      <c r="A166" t="str">
        <f t="shared" si="2"/>
        <v>France2015Chips and particlesEXPORTS1000 m3</v>
      </c>
      <c r="B166">
        <v>2015</v>
      </c>
      <c r="C166" t="s">
        <v>1237</v>
      </c>
      <c r="D166" t="s">
        <v>2350</v>
      </c>
      <c r="E166" s="58" t="s">
        <v>515</v>
      </c>
      <c r="F166" t="s">
        <v>1041</v>
      </c>
      <c r="G166" t="s">
        <v>531</v>
      </c>
      <c r="H166">
        <v>442.89</v>
      </c>
      <c r="I166" t="s">
        <v>1347</v>
      </c>
      <c r="R166" s="278"/>
    </row>
    <row r="167" spans="1:18">
      <c r="A167" t="str">
        <f t="shared" si="2"/>
        <v>France2015Wood residuesPRODUCTION1000 m3</v>
      </c>
      <c r="B167">
        <v>2015</v>
      </c>
      <c r="C167" t="s">
        <v>1238</v>
      </c>
      <c r="D167" t="s">
        <v>2348</v>
      </c>
      <c r="E167" s="58" t="s">
        <v>515</v>
      </c>
      <c r="F167" t="s">
        <v>1041</v>
      </c>
      <c r="G167" t="s">
        <v>531</v>
      </c>
      <c r="H167" s="278">
        <v>20123.810000000001</v>
      </c>
      <c r="I167" t="s">
        <v>1347</v>
      </c>
      <c r="R167" s="278"/>
    </row>
    <row r="168" spans="1:18">
      <c r="A168" t="str">
        <f t="shared" si="2"/>
        <v>France2015Wood residuesEXPORTS1000 m3</v>
      </c>
      <c r="B168">
        <v>2015</v>
      </c>
      <c r="C168" t="s">
        <v>1238</v>
      </c>
      <c r="D168" t="s">
        <v>2350</v>
      </c>
      <c r="E168" s="58" t="s">
        <v>515</v>
      </c>
      <c r="F168" t="s">
        <v>1041</v>
      </c>
      <c r="G168" t="s">
        <v>531</v>
      </c>
      <c r="H168" s="278">
        <v>1002.61</v>
      </c>
      <c r="I168" t="s">
        <v>1347</v>
      </c>
      <c r="R168" s="278"/>
    </row>
    <row r="169" spans="1:18">
      <c r="A169" t="str">
        <f t="shared" si="2"/>
        <v>France2015Chemical woodpulpPRODUCTION1000 m.t.</v>
      </c>
      <c r="B169">
        <v>2015</v>
      </c>
      <c r="C169" t="s">
        <v>1351</v>
      </c>
      <c r="D169" t="s">
        <v>2348</v>
      </c>
      <c r="E169" s="58" t="s">
        <v>515</v>
      </c>
      <c r="F169" t="s">
        <v>1041</v>
      </c>
      <c r="G169" t="s">
        <v>1344</v>
      </c>
      <c r="H169" s="278">
        <v>1434</v>
      </c>
      <c r="I169" t="s">
        <v>1346</v>
      </c>
      <c r="R169" s="278"/>
    </row>
    <row r="170" spans="1:18">
      <c r="A170" t="str">
        <f t="shared" si="2"/>
        <v>France2015Wood pelletsPRODUCTION1000 m.t.</v>
      </c>
      <c r="B170">
        <v>2015</v>
      </c>
      <c r="C170" t="s">
        <v>2187</v>
      </c>
      <c r="D170" t="s">
        <v>2348</v>
      </c>
      <c r="E170" s="58" t="s">
        <v>515</v>
      </c>
      <c r="F170" t="s">
        <v>1041</v>
      </c>
      <c r="G170" t="s">
        <v>1344</v>
      </c>
      <c r="H170" s="278">
        <v>1100</v>
      </c>
      <c r="I170" t="s">
        <v>1347</v>
      </c>
      <c r="R170" s="278"/>
    </row>
    <row r="171" spans="1:18">
      <c r="A171" t="str">
        <f t="shared" si="2"/>
        <v>France2015Wood pelletsIMPORTS1000 m.t.</v>
      </c>
      <c r="B171">
        <v>2015</v>
      </c>
      <c r="C171" t="s">
        <v>2187</v>
      </c>
      <c r="D171" t="s">
        <v>2349</v>
      </c>
      <c r="E171" s="58" t="s">
        <v>515</v>
      </c>
      <c r="F171" t="s">
        <v>1041</v>
      </c>
      <c r="G171" t="s">
        <v>1344</v>
      </c>
      <c r="H171">
        <v>149.09</v>
      </c>
      <c r="I171" t="s">
        <v>1347</v>
      </c>
      <c r="R171" s="278"/>
    </row>
    <row r="172" spans="1:18">
      <c r="A172" t="str">
        <f t="shared" si="2"/>
        <v>France2015Wood pelletsEXPORTS1000 m.t.</v>
      </c>
      <c r="B172">
        <v>2015</v>
      </c>
      <c r="C172" t="s">
        <v>2187</v>
      </c>
      <c r="D172" t="s">
        <v>2350</v>
      </c>
      <c r="E172" s="58" t="s">
        <v>515</v>
      </c>
      <c r="F172" t="s">
        <v>1041</v>
      </c>
      <c r="G172" t="s">
        <v>1344</v>
      </c>
      <c r="H172">
        <v>199.1</v>
      </c>
      <c r="I172" t="s">
        <v>1347</v>
      </c>
      <c r="R172" s="278"/>
    </row>
    <row r="173" spans="1:18">
      <c r="A173" t="str">
        <f t="shared" si="2"/>
        <v>Germany2015Industrial roundwoodREMOVALS1000 m3</v>
      </c>
      <c r="B173">
        <v>2015</v>
      </c>
      <c r="C173" t="s">
        <v>2720</v>
      </c>
      <c r="D173" t="s">
        <v>2351</v>
      </c>
      <c r="E173" s="58" t="s">
        <v>515</v>
      </c>
      <c r="F173" t="s">
        <v>1042</v>
      </c>
      <c r="G173" t="s">
        <v>531</v>
      </c>
      <c r="H173" s="278">
        <v>45118.97</v>
      </c>
      <c r="I173" t="s">
        <v>1346</v>
      </c>
    </row>
    <row r="174" spans="1:18">
      <c r="A174" t="str">
        <f t="shared" si="2"/>
        <v>Germany2015Industrial roundwoodIMPORTS1000 m3</v>
      </c>
      <c r="B174">
        <v>2015</v>
      </c>
      <c r="C174" t="s">
        <v>2720</v>
      </c>
      <c r="D174" t="s">
        <v>2349</v>
      </c>
      <c r="E174" s="58" t="s">
        <v>515</v>
      </c>
      <c r="F174" t="s">
        <v>1042</v>
      </c>
      <c r="G174" t="s">
        <v>531</v>
      </c>
      <c r="H174" s="278">
        <v>8579.33</v>
      </c>
      <c r="I174" t="s">
        <v>1346</v>
      </c>
    </row>
    <row r="175" spans="1:18">
      <c r="A175" t="str">
        <f t="shared" si="2"/>
        <v>Germany2015Industrial roundwoodEXPORTS1000 m3</v>
      </c>
      <c r="B175">
        <v>2015</v>
      </c>
      <c r="C175" t="s">
        <v>2720</v>
      </c>
      <c r="D175" t="s">
        <v>2350</v>
      </c>
      <c r="E175" s="58" t="s">
        <v>515</v>
      </c>
      <c r="F175" t="s">
        <v>1042</v>
      </c>
      <c r="G175" t="s">
        <v>531</v>
      </c>
      <c r="H175" s="278">
        <v>3656.62</v>
      </c>
      <c r="I175" t="s">
        <v>1346</v>
      </c>
    </row>
    <row r="176" spans="1:18">
      <c r="A176" t="str">
        <f t="shared" si="2"/>
        <v>Germany2015Wood residuesIMPORTS1000 m3</v>
      </c>
      <c r="B176">
        <v>2015</v>
      </c>
      <c r="C176" t="s">
        <v>1238</v>
      </c>
      <c r="D176" t="s">
        <v>2349</v>
      </c>
      <c r="E176" s="58" t="s">
        <v>515</v>
      </c>
      <c r="F176" t="s">
        <v>1042</v>
      </c>
      <c r="G176" t="s">
        <v>531</v>
      </c>
      <c r="H176" s="278">
        <v>2522.13</v>
      </c>
      <c r="I176" t="s">
        <v>1347</v>
      </c>
    </row>
    <row r="177" spans="1:18">
      <c r="A177" t="str">
        <f t="shared" si="2"/>
        <v>Germany2015Wood fuel, including wood for charcoalREMOVALS1000 m3</v>
      </c>
      <c r="B177">
        <v>2015</v>
      </c>
      <c r="C177" t="s">
        <v>1365</v>
      </c>
      <c r="D177" t="s">
        <v>2351</v>
      </c>
      <c r="E177" s="58" t="s">
        <v>515</v>
      </c>
      <c r="F177" t="s">
        <v>1042</v>
      </c>
      <c r="G177" t="s">
        <v>531</v>
      </c>
      <c r="H177" s="278">
        <v>10493.77</v>
      </c>
      <c r="I177" t="s">
        <v>1346</v>
      </c>
    </row>
    <row r="178" spans="1:18">
      <c r="A178" t="str">
        <f t="shared" si="2"/>
        <v>Germany2015Wood fuel, including wood for charcoalIMPORTS1000 m3</v>
      </c>
      <c r="B178">
        <v>2015</v>
      </c>
      <c r="C178" t="s">
        <v>1365</v>
      </c>
      <c r="D178" t="s">
        <v>2349</v>
      </c>
      <c r="E178" s="58" t="s">
        <v>515</v>
      </c>
      <c r="F178" t="s">
        <v>1042</v>
      </c>
      <c r="G178" t="s">
        <v>531</v>
      </c>
      <c r="H178">
        <v>640.16</v>
      </c>
      <c r="I178" t="s">
        <v>1347</v>
      </c>
    </row>
    <row r="179" spans="1:18">
      <c r="A179" t="str">
        <f t="shared" si="2"/>
        <v>Germany2015Wood fuel, including wood for charcoalEXPORTS1000 m3</v>
      </c>
      <c r="B179">
        <v>2015</v>
      </c>
      <c r="C179" t="s">
        <v>1365</v>
      </c>
      <c r="D179" t="s">
        <v>2350</v>
      </c>
      <c r="E179" s="58" t="s">
        <v>515</v>
      </c>
      <c r="F179" t="s">
        <v>1042</v>
      </c>
      <c r="G179" t="s">
        <v>531</v>
      </c>
      <c r="H179">
        <v>165.87</v>
      </c>
      <c r="I179" t="s">
        <v>1347</v>
      </c>
    </row>
    <row r="180" spans="1:18">
      <c r="A180" t="str">
        <f t="shared" si="2"/>
        <v>Germany2015Wood charcoalPRODUCTION1000 m.t.</v>
      </c>
      <c r="B180">
        <v>2015</v>
      </c>
      <c r="C180" t="s">
        <v>1343</v>
      </c>
      <c r="D180" t="s">
        <v>2348</v>
      </c>
      <c r="E180" s="58" t="s">
        <v>515</v>
      </c>
      <c r="F180" t="s">
        <v>1042</v>
      </c>
      <c r="G180" t="s">
        <v>1344</v>
      </c>
      <c r="H180">
        <v>2</v>
      </c>
      <c r="I180" t="s">
        <v>1345</v>
      </c>
    </row>
    <row r="181" spans="1:18">
      <c r="A181" t="str">
        <f t="shared" si="2"/>
        <v>Germany2015Wood charcoalIMPORTS1000 m.t.</v>
      </c>
      <c r="B181">
        <v>2015</v>
      </c>
      <c r="C181" t="s">
        <v>1343</v>
      </c>
      <c r="D181" t="s">
        <v>2349</v>
      </c>
      <c r="E181" s="58" t="s">
        <v>515</v>
      </c>
      <c r="F181" t="s">
        <v>1042</v>
      </c>
      <c r="G181" t="s">
        <v>1344</v>
      </c>
      <c r="H181">
        <v>225.58</v>
      </c>
      <c r="I181" t="s">
        <v>1347</v>
      </c>
      <c r="R181" s="278"/>
    </row>
    <row r="182" spans="1:18">
      <c r="A182" t="str">
        <f t="shared" si="2"/>
        <v>Germany2015Wood charcoalEXPORTS1000 m.t.</v>
      </c>
      <c r="B182">
        <v>2015</v>
      </c>
      <c r="C182" t="s">
        <v>1343</v>
      </c>
      <c r="D182" t="s">
        <v>2350</v>
      </c>
      <c r="E182" s="58" t="s">
        <v>515</v>
      </c>
      <c r="F182" t="s">
        <v>1042</v>
      </c>
      <c r="G182" t="s">
        <v>1344</v>
      </c>
      <c r="H182">
        <v>14.49</v>
      </c>
      <c r="I182" t="s">
        <v>1347</v>
      </c>
    </row>
    <row r="183" spans="1:18">
      <c r="A183" t="str">
        <f t="shared" si="2"/>
        <v>Germany2015Chips and particlesPRODUCTION1000 m3</v>
      </c>
      <c r="B183">
        <v>2015</v>
      </c>
      <c r="C183" t="s">
        <v>1237</v>
      </c>
      <c r="D183" t="s">
        <v>2348</v>
      </c>
      <c r="E183" s="58" t="s">
        <v>515</v>
      </c>
      <c r="F183" t="s">
        <v>1042</v>
      </c>
      <c r="G183" t="s">
        <v>531</v>
      </c>
      <c r="H183" s="278">
        <v>10160.799999999999</v>
      </c>
      <c r="I183" t="s">
        <v>1348</v>
      </c>
    </row>
    <row r="184" spans="1:18">
      <c r="A184" t="str">
        <f t="shared" si="2"/>
        <v>Germany2015Chips and particlesIMPORTS1000 m3</v>
      </c>
      <c r="B184">
        <v>2015</v>
      </c>
      <c r="C184" t="s">
        <v>1237</v>
      </c>
      <c r="D184" t="s">
        <v>2349</v>
      </c>
      <c r="E184" s="58" t="s">
        <v>515</v>
      </c>
      <c r="F184" t="s">
        <v>1042</v>
      </c>
      <c r="G184" t="s">
        <v>531</v>
      </c>
      <c r="H184" s="278">
        <v>1441.12</v>
      </c>
      <c r="I184" t="s">
        <v>1347</v>
      </c>
    </row>
    <row r="185" spans="1:18">
      <c r="A185" t="str">
        <f t="shared" si="2"/>
        <v>Germany2015Chips and particlesEXPORTS1000 m3</v>
      </c>
      <c r="B185">
        <v>2015</v>
      </c>
      <c r="C185" t="s">
        <v>1237</v>
      </c>
      <c r="D185" t="s">
        <v>2350</v>
      </c>
      <c r="E185" s="58" t="s">
        <v>515</v>
      </c>
      <c r="F185" t="s">
        <v>1042</v>
      </c>
      <c r="G185" t="s">
        <v>531</v>
      </c>
      <c r="H185" s="278">
        <v>1422.14</v>
      </c>
      <c r="I185" t="s">
        <v>1347</v>
      </c>
    </row>
    <row r="186" spans="1:18">
      <c r="A186" t="str">
        <f t="shared" si="2"/>
        <v>Germany2015Wood residuesPRODUCTION1000 m3</v>
      </c>
      <c r="B186">
        <v>2015</v>
      </c>
      <c r="C186" t="s">
        <v>1238</v>
      </c>
      <c r="D186" t="s">
        <v>2348</v>
      </c>
      <c r="E186" s="58" t="s">
        <v>515</v>
      </c>
      <c r="F186" t="s">
        <v>1042</v>
      </c>
      <c r="G186" t="s">
        <v>531</v>
      </c>
      <c r="H186" s="278">
        <v>3672.92</v>
      </c>
      <c r="I186" t="s">
        <v>1348</v>
      </c>
    </row>
    <row r="187" spans="1:18">
      <c r="A187" t="str">
        <f t="shared" si="2"/>
        <v>Germany2015Wood residuesEXPORTS1000 m3</v>
      </c>
      <c r="B187">
        <v>2015</v>
      </c>
      <c r="C187" t="s">
        <v>1238</v>
      </c>
      <c r="D187" t="s">
        <v>2350</v>
      </c>
      <c r="E187" s="58" t="s">
        <v>515</v>
      </c>
      <c r="F187" t="s">
        <v>1042</v>
      </c>
      <c r="G187" t="s">
        <v>531</v>
      </c>
      <c r="H187" s="278">
        <v>1401.97</v>
      </c>
      <c r="I187" t="s">
        <v>1347</v>
      </c>
    </row>
    <row r="188" spans="1:18">
      <c r="A188" t="str">
        <f t="shared" si="2"/>
        <v>Germany2015Chemical woodpulpPRODUCTION1000 m.t.</v>
      </c>
      <c r="B188">
        <v>2015</v>
      </c>
      <c r="C188" t="s">
        <v>1351</v>
      </c>
      <c r="D188" t="s">
        <v>2348</v>
      </c>
      <c r="E188" s="58" t="s">
        <v>515</v>
      </c>
      <c r="F188" t="s">
        <v>1042</v>
      </c>
      <c r="G188" t="s">
        <v>1344</v>
      </c>
      <c r="H188" s="278">
        <v>1608</v>
      </c>
      <c r="I188" t="s">
        <v>1346</v>
      </c>
    </row>
    <row r="189" spans="1:18">
      <c r="A189" t="str">
        <f t="shared" si="2"/>
        <v>Germany2015Wood pelletsPRODUCTION1000 m.t.</v>
      </c>
      <c r="B189">
        <v>2015</v>
      </c>
      <c r="C189" t="s">
        <v>2187</v>
      </c>
      <c r="D189" t="s">
        <v>2348</v>
      </c>
      <c r="E189" s="58" t="s">
        <v>515</v>
      </c>
      <c r="F189" t="s">
        <v>1042</v>
      </c>
      <c r="G189" t="s">
        <v>1344</v>
      </c>
      <c r="H189" s="278">
        <v>1998.19</v>
      </c>
      <c r="I189" t="s">
        <v>1347</v>
      </c>
    </row>
    <row r="190" spans="1:18">
      <c r="A190" t="str">
        <f t="shared" si="2"/>
        <v>Germany2015Wood pelletsIMPORTS1000 m.t.</v>
      </c>
      <c r="B190">
        <v>2015</v>
      </c>
      <c r="C190" t="s">
        <v>2187</v>
      </c>
      <c r="D190" t="s">
        <v>2349</v>
      </c>
      <c r="E190" s="58" t="s">
        <v>515</v>
      </c>
      <c r="F190" t="s">
        <v>1042</v>
      </c>
      <c r="G190" t="s">
        <v>1344</v>
      </c>
      <c r="H190">
        <v>418.07</v>
      </c>
      <c r="I190" t="s">
        <v>1347</v>
      </c>
    </row>
    <row r="191" spans="1:18">
      <c r="A191" t="str">
        <f t="shared" si="2"/>
        <v>Germany2015Wood pelletsEXPORTS1000 m.t.</v>
      </c>
      <c r="B191">
        <v>2015</v>
      </c>
      <c r="C191" t="s">
        <v>2187</v>
      </c>
      <c r="D191" t="s">
        <v>2350</v>
      </c>
      <c r="E191" s="58" t="s">
        <v>515</v>
      </c>
      <c r="F191" t="s">
        <v>1042</v>
      </c>
      <c r="G191" t="s">
        <v>1344</v>
      </c>
      <c r="H191">
        <v>687.3</v>
      </c>
      <c r="I191" t="s">
        <v>1347</v>
      </c>
    </row>
    <row r="192" spans="1:18">
      <c r="A192" t="str">
        <f t="shared" si="2"/>
        <v>Greece2015Chips and particlesPRODUCTION1000 m3</v>
      </c>
      <c r="B192">
        <v>2015</v>
      </c>
      <c r="C192" t="s">
        <v>1237</v>
      </c>
      <c r="D192" t="s">
        <v>2348</v>
      </c>
      <c r="E192" s="58" t="s">
        <v>515</v>
      </c>
      <c r="F192" t="s">
        <v>1043</v>
      </c>
      <c r="G192" t="s">
        <v>531</v>
      </c>
      <c r="H192">
        <v>2.5</v>
      </c>
      <c r="I192" t="s">
        <v>1345</v>
      </c>
    </row>
    <row r="193" spans="1:9">
      <c r="A193" t="str">
        <f t="shared" si="2"/>
        <v>Greece2015Wood residuesPRODUCTION1000 m3</v>
      </c>
      <c r="B193">
        <v>2015</v>
      </c>
      <c r="C193" t="s">
        <v>1238</v>
      </c>
      <c r="D193" t="s">
        <v>2348</v>
      </c>
      <c r="E193" s="58" t="s">
        <v>515</v>
      </c>
      <c r="F193" t="s">
        <v>1043</v>
      </c>
      <c r="G193" t="s">
        <v>531</v>
      </c>
      <c r="H193">
        <v>4.5</v>
      </c>
      <c r="I193" t="s">
        <v>1345</v>
      </c>
    </row>
    <row r="194" spans="1:9">
      <c r="A194" t="str">
        <f t="shared" si="2"/>
        <v>Greece2015Wood charcoalEXPORTS1000 m.t.</v>
      </c>
      <c r="B194">
        <v>2015</v>
      </c>
      <c r="C194" t="s">
        <v>1343</v>
      </c>
      <c r="D194" t="s">
        <v>2350</v>
      </c>
      <c r="E194" s="58" t="s">
        <v>515</v>
      </c>
      <c r="F194" t="s">
        <v>1043</v>
      </c>
      <c r="G194" t="s">
        <v>1344</v>
      </c>
      <c r="H194">
        <v>0.93</v>
      </c>
      <c r="I194" t="s">
        <v>1345</v>
      </c>
    </row>
    <row r="195" spans="1:9">
      <c r="A195" t="str">
        <f t="shared" ref="A195:A258" si="3">CONCATENATE(F195,B195,C195,D195,G195)</f>
        <v>Greece2015Chemical woodpulpPRODUCTION1000 m.t.</v>
      </c>
      <c r="B195">
        <v>2015</v>
      </c>
      <c r="C195" t="s">
        <v>1351</v>
      </c>
      <c r="D195" t="s">
        <v>2348</v>
      </c>
      <c r="E195" s="58" t="s">
        <v>515</v>
      </c>
      <c r="F195" t="s">
        <v>1043</v>
      </c>
      <c r="G195" t="s">
        <v>1344</v>
      </c>
      <c r="H195">
        <v>0</v>
      </c>
      <c r="I195" t="s">
        <v>1346</v>
      </c>
    </row>
    <row r="196" spans="1:9">
      <c r="A196" t="str">
        <f t="shared" si="3"/>
        <v>Greece2015Wood charcoalPRODUCTION1000 m.t.</v>
      </c>
      <c r="B196">
        <v>2015</v>
      </c>
      <c r="C196" t="s">
        <v>1343</v>
      </c>
      <c r="D196" t="s">
        <v>2348</v>
      </c>
      <c r="E196" s="58" t="s">
        <v>515</v>
      </c>
      <c r="F196" t="s">
        <v>1043</v>
      </c>
      <c r="G196" t="s">
        <v>1344</v>
      </c>
      <c r="H196">
        <v>1.91</v>
      </c>
      <c r="I196" t="s">
        <v>1345</v>
      </c>
    </row>
    <row r="197" spans="1:9">
      <c r="A197" t="str">
        <f t="shared" si="3"/>
        <v>Greece2015Industrial roundwoodIMPORTS1000 m3</v>
      </c>
      <c r="B197">
        <v>2015</v>
      </c>
      <c r="C197" t="s">
        <v>2720</v>
      </c>
      <c r="D197" t="s">
        <v>2349</v>
      </c>
      <c r="E197" s="58" t="s">
        <v>515</v>
      </c>
      <c r="F197" t="s">
        <v>1043</v>
      </c>
      <c r="G197" t="s">
        <v>531</v>
      </c>
      <c r="H197">
        <v>89.64</v>
      </c>
      <c r="I197" t="s">
        <v>1346</v>
      </c>
    </row>
    <row r="198" spans="1:9">
      <c r="A198" t="str">
        <f t="shared" si="3"/>
        <v>Greece2015Industrial roundwoodEXPORTS1000 m3</v>
      </c>
      <c r="B198">
        <v>2015</v>
      </c>
      <c r="C198" t="s">
        <v>2720</v>
      </c>
      <c r="D198" t="s">
        <v>2350</v>
      </c>
      <c r="E198" s="58" t="s">
        <v>515</v>
      </c>
      <c r="F198" t="s">
        <v>1043</v>
      </c>
      <c r="G198" t="s">
        <v>531</v>
      </c>
      <c r="H198">
        <v>18.03</v>
      </c>
      <c r="I198" t="s">
        <v>1346</v>
      </c>
    </row>
    <row r="199" spans="1:9">
      <c r="A199" t="str">
        <f t="shared" si="3"/>
        <v>Greece2015Wood fuel, including wood for charcoalEXPORTS1000 m3</v>
      </c>
      <c r="B199">
        <v>2015</v>
      </c>
      <c r="C199" t="s">
        <v>1365</v>
      </c>
      <c r="D199" t="s">
        <v>2350</v>
      </c>
      <c r="E199" s="58" t="s">
        <v>515</v>
      </c>
      <c r="F199" t="s">
        <v>1043</v>
      </c>
      <c r="G199" t="s">
        <v>531</v>
      </c>
      <c r="H199">
        <v>3.35</v>
      </c>
      <c r="I199" t="s">
        <v>1345</v>
      </c>
    </row>
    <row r="200" spans="1:9">
      <c r="A200" t="str">
        <f t="shared" si="3"/>
        <v>Greece2015Wood residuesEXPORTS1000 m3</v>
      </c>
      <c r="B200">
        <v>2015</v>
      </c>
      <c r="C200" t="s">
        <v>1238</v>
      </c>
      <c r="D200" t="s">
        <v>2350</v>
      </c>
      <c r="E200" s="58" t="s">
        <v>515</v>
      </c>
      <c r="F200" t="s">
        <v>1043</v>
      </c>
      <c r="G200" t="s">
        <v>531</v>
      </c>
      <c r="H200">
        <v>7.26</v>
      </c>
      <c r="I200" t="s">
        <v>1345</v>
      </c>
    </row>
    <row r="201" spans="1:9">
      <c r="A201" t="str">
        <f t="shared" si="3"/>
        <v>Greece2015Wood charcoalIMPORTS1000 m.t.</v>
      </c>
      <c r="B201">
        <v>2015</v>
      </c>
      <c r="C201" t="s">
        <v>1343</v>
      </c>
      <c r="D201" t="s">
        <v>2349</v>
      </c>
      <c r="E201" s="58" t="s">
        <v>515</v>
      </c>
      <c r="F201" t="s">
        <v>1043</v>
      </c>
      <c r="G201" t="s">
        <v>1344</v>
      </c>
      <c r="H201">
        <v>56.58</v>
      </c>
      <c r="I201" t="s">
        <v>1345</v>
      </c>
    </row>
    <row r="202" spans="1:9">
      <c r="A202" t="str">
        <f t="shared" si="3"/>
        <v>Greece2015Chips and particlesEXPORTS1000 m3</v>
      </c>
      <c r="B202">
        <v>2015</v>
      </c>
      <c r="C202" t="s">
        <v>1237</v>
      </c>
      <c r="D202" t="s">
        <v>2350</v>
      </c>
      <c r="E202" s="58" t="s">
        <v>515</v>
      </c>
      <c r="F202" t="s">
        <v>1043</v>
      </c>
      <c r="G202" t="s">
        <v>531</v>
      </c>
      <c r="H202">
        <v>0.01</v>
      </c>
      <c r="I202" t="s">
        <v>1345</v>
      </c>
    </row>
    <row r="203" spans="1:9">
      <c r="A203" t="str">
        <f t="shared" si="3"/>
        <v>Greece2015Wood fuel, including wood for charcoalIMPORTS1000 m3</v>
      </c>
      <c r="B203">
        <v>2015</v>
      </c>
      <c r="C203" t="s">
        <v>1365</v>
      </c>
      <c r="D203" t="s">
        <v>2349</v>
      </c>
      <c r="E203" s="58" t="s">
        <v>515</v>
      </c>
      <c r="F203" t="s">
        <v>1043</v>
      </c>
      <c r="G203" t="s">
        <v>531</v>
      </c>
      <c r="H203">
        <v>219.64</v>
      </c>
      <c r="I203" t="s">
        <v>1345</v>
      </c>
    </row>
    <row r="204" spans="1:9">
      <c r="A204" t="str">
        <f t="shared" si="3"/>
        <v>Greece2015Chips and particlesIMPORTS1000 m3</v>
      </c>
      <c r="B204">
        <v>2015</v>
      </c>
      <c r="C204" t="s">
        <v>1237</v>
      </c>
      <c r="D204" t="s">
        <v>2349</v>
      </c>
      <c r="E204" s="58" t="s">
        <v>515</v>
      </c>
      <c r="F204" t="s">
        <v>1043</v>
      </c>
      <c r="G204" t="s">
        <v>531</v>
      </c>
      <c r="H204">
        <v>7.38</v>
      </c>
      <c r="I204" t="s">
        <v>1345</v>
      </c>
    </row>
    <row r="205" spans="1:9">
      <c r="A205" t="str">
        <f t="shared" si="3"/>
        <v>Greece2015Wood residuesIMPORTS1000 m3</v>
      </c>
      <c r="B205">
        <v>2015</v>
      </c>
      <c r="C205" t="s">
        <v>1238</v>
      </c>
      <c r="D205" t="s">
        <v>2349</v>
      </c>
      <c r="E205" s="58" t="s">
        <v>515</v>
      </c>
      <c r="F205" t="s">
        <v>1043</v>
      </c>
      <c r="G205" t="s">
        <v>531</v>
      </c>
      <c r="H205">
        <v>29.82</v>
      </c>
      <c r="I205" t="s">
        <v>1345</v>
      </c>
    </row>
    <row r="206" spans="1:9">
      <c r="A206" t="str">
        <f t="shared" si="3"/>
        <v>Greece2015Wood pelletsPRODUCTION1000 m.t.</v>
      </c>
      <c r="B206">
        <v>2015</v>
      </c>
      <c r="C206" t="s">
        <v>2187</v>
      </c>
      <c r="D206" t="s">
        <v>2348</v>
      </c>
      <c r="E206" s="58" t="s">
        <v>515</v>
      </c>
      <c r="F206" t="s">
        <v>1043</v>
      </c>
      <c r="G206" t="s">
        <v>1344</v>
      </c>
      <c r="H206">
        <v>0</v>
      </c>
      <c r="I206" t="s">
        <v>1345</v>
      </c>
    </row>
    <row r="207" spans="1:9">
      <c r="A207" t="str">
        <f t="shared" si="3"/>
        <v>Greece2015Wood pelletsIMPORTS1000 m.t.</v>
      </c>
      <c r="B207">
        <v>2015</v>
      </c>
      <c r="C207" t="s">
        <v>2187</v>
      </c>
      <c r="D207" t="s">
        <v>2349</v>
      </c>
      <c r="E207" s="58" t="s">
        <v>515</v>
      </c>
      <c r="F207" t="s">
        <v>1043</v>
      </c>
      <c r="G207" t="s">
        <v>1344</v>
      </c>
      <c r="H207">
        <v>20.99</v>
      </c>
      <c r="I207" t="s">
        <v>1345</v>
      </c>
    </row>
    <row r="208" spans="1:9">
      <c r="A208" t="str">
        <f t="shared" si="3"/>
        <v>Greece2015Wood pelletsEXPORTS1000 m.t.</v>
      </c>
      <c r="B208">
        <v>2015</v>
      </c>
      <c r="C208" t="s">
        <v>2187</v>
      </c>
      <c r="D208" t="s">
        <v>2350</v>
      </c>
      <c r="E208" s="58" t="s">
        <v>515</v>
      </c>
      <c r="F208" t="s">
        <v>1043</v>
      </c>
      <c r="G208" t="s">
        <v>1344</v>
      </c>
      <c r="H208">
        <v>0.67</v>
      </c>
      <c r="I208" t="s">
        <v>1345</v>
      </c>
    </row>
    <row r="209" spans="1:9">
      <c r="A209" t="str">
        <f t="shared" si="3"/>
        <v>Greece2015Wood fuel, including wood for charcoalREMOVALS1000 m3</v>
      </c>
      <c r="B209">
        <v>2015</v>
      </c>
      <c r="C209" t="s">
        <v>1365</v>
      </c>
      <c r="D209" t="s">
        <v>2351</v>
      </c>
      <c r="E209" s="58" t="s">
        <v>515</v>
      </c>
      <c r="F209" t="s">
        <v>1043</v>
      </c>
      <c r="G209" t="s">
        <v>531</v>
      </c>
      <c r="H209" s="278">
        <v>1065</v>
      </c>
      <c r="I209" t="s">
        <v>1346</v>
      </c>
    </row>
    <row r="210" spans="1:9">
      <c r="A210" t="str">
        <f t="shared" si="3"/>
        <v>Greece2015Industrial roundwoodREMOVALS1000 m3</v>
      </c>
      <c r="B210">
        <v>2015</v>
      </c>
      <c r="C210" t="s">
        <v>2720</v>
      </c>
      <c r="D210" t="s">
        <v>2351</v>
      </c>
      <c r="E210" s="58" t="s">
        <v>515</v>
      </c>
      <c r="F210" t="s">
        <v>1043</v>
      </c>
      <c r="G210" t="s">
        <v>531</v>
      </c>
      <c r="H210">
        <v>367</v>
      </c>
      <c r="I210" t="s">
        <v>1346</v>
      </c>
    </row>
    <row r="211" spans="1:9">
      <c r="A211" t="str">
        <f t="shared" si="3"/>
        <v>Hungary2015Industrial roundwoodEXPORTS1000 m3</v>
      </c>
      <c r="B211">
        <v>2015</v>
      </c>
      <c r="C211" t="s">
        <v>2720</v>
      </c>
      <c r="D211" t="s">
        <v>2350</v>
      </c>
      <c r="E211" s="58" t="s">
        <v>515</v>
      </c>
      <c r="F211" t="s">
        <v>1044</v>
      </c>
      <c r="G211" t="s">
        <v>531</v>
      </c>
      <c r="H211">
        <v>871.26</v>
      </c>
      <c r="I211" t="s">
        <v>1346</v>
      </c>
    </row>
    <row r="212" spans="1:9">
      <c r="A212" t="str">
        <f t="shared" si="3"/>
        <v>Hungary2015Industrial roundwoodREMOVALS1000 m3</v>
      </c>
      <c r="B212">
        <v>2015</v>
      </c>
      <c r="C212" t="s">
        <v>2720</v>
      </c>
      <c r="D212" t="s">
        <v>2351</v>
      </c>
      <c r="E212" s="58" t="s">
        <v>515</v>
      </c>
      <c r="F212" t="s">
        <v>1044</v>
      </c>
      <c r="G212" t="s">
        <v>531</v>
      </c>
      <c r="H212" s="278">
        <v>3118.76</v>
      </c>
      <c r="I212" t="s">
        <v>1346</v>
      </c>
    </row>
    <row r="213" spans="1:9">
      <c r="A213" t="str">
        <f t="shared" si="3"/>
        <v>Hungary2015Industrial roundwoodIMPORTS1000 m3</v>
      </c>
      <c r="B213">
        <v>2015</v>
      </c>
      <c r="C213" t="s">
        <v>2720</v>
      </c>
      <c r="D213" t="s">
        <v>2349</v>
      </c>
      <c r="E213" s="58" t="s">
        <v>515</v>
      </c>
      <c r="F213" t="s">
        <v>1044</v>
      </c>
      <c r="G213" t="s">
        <v>531</v>
      </c>
      <c r="H213">
        <v>224.39</v>
      </c>
      <c r="I213" t="s">
        <v>1346</v>
      </c>
    </row>
    <row r="214" spans="1:9">
      <c r="A214" t="str">
        <f t="shared" si="3"/>
        <v>Hungary2015Wood residuesIMPORTS1000 m3</v>
      </c>
      <c r="B214">
        <v>2015</v>
      </c>
      <c r="C214" t="s">
        <v>1238</v>
      </c>
      <c r="D214" t="s">
        <v>2349</v>
      </c>
      <c r="E214" s="58" t="s">
        <v>515</v>
      </c>
      <c r="F214" t="s">
        <v>1044</v>
      </c>
      <c r="G214" t="s">
        <v>531</v>
      </c>
      <c r="H214">
        <v>107.59</v>
      </c>
      <c r="I214" t="s">
        <v>1345</v>
      </c>
    </row>
    <row r="215" spans="1:9">
      <c r="A215" t="str">
        <f t="shared" si="3"/>
        <v>Hungary2015Wood fuel, including wood for charcoalREMOVALS1000 m3</v>
      </c>
      <c r="B215">
        <v>2015</v>
      </c>
      <c r="C215" t="s">
        <v>1365</v>
      </c>
      <c r="D215" t="s">
        <v>2351</v>
      </c>
      <c r="E215" s="58" t="s">
        <v>515</v>
      </c>
      <c r="F215" t="s">
        <v>1044</v>
      </c>
      <c r="G215" t="s">
        <v>531</v>
      </c>
      <c r="H215" s="278">
        <v>2679.4</v>
      </c>
      <c r="I215" t="s">
        <v>1346</v>
      </c>
    </row>
    <row r="216" spans="1:9">
      <c r="A216" t="str">
        <f t="shared" si="3"/>
        <v>Hungary2015Wood fuel, including wood for charcoalIMPORTS1000 m3</v>
      </c>
      <c r="B216">
        <v>2015</v>
      </c>
      <c r="C216" t="s">
        <v>1365</v>
      </c>
      <c r="D216" t="s">
        <v>2349</v>
      </c>
      <c r="E216" s="58" t="s">
        <v>515</v>
      </c>
      <c r="F216" t="s">
        <v>1044</v>
      </c>
      <c r="G216" t="s">
        <v>531</v>
      </c>
      <c r="H216">
        <v>90.5</v>
      </c>
      <c r="I216" t="s">
        <v>1345</v>
      </c>
    </row>
    <row r="217" spans="1:9">
      <c r="A217" t="str">
        <f t="shared" si="3"/>
        <v>Hungary2015Wood fuel, including wood for charcoalEXPORTS1000 m3</v>
      </c>
      <c r="B217">
        <v>2015</v>
      </c>
      <c r="C217" t="s">
        <v>1365</v>
      </c>
      <c r="D217" t="s">
        <v>2350</v>
      </c>
      <c r="E217" s="58" t="s">
        <v>515</v>
      </c>
      <c r="F217" t="s">
        <v>1044</v>
      </c>
      <c r="G217" t="s">
        <v>531</v>
      </c>
      <c r="H217">
        <v>300.36</v>
      </c>
      <c r="I217" t="s">
        <v>1345</v>
      </c>
    </row>
    <row r="218" spans="1:9">
      <c r="A218" t="str">
        <f t="shared" si="3"/>
        <v>Hungary2015Wood charcoalPRODUCTION1000 m.t.</v>
      </c>
      <c r="B218">
        <v>2015</v>
      </c>
      <c r="C218" t="s">
        <v>1343</v>
      </c>
      <c r="D218" t="s">
        <v>2348</v>
      </c>
      <c r="E218" s="58" t="s">
        <v>515</v>
      </c>
      <c r="F218" t="s">
        <v>1044</v>
      </c>
      <c r="G218" t="s">
        <v>1344</v>
      </c>
      <c r="H218">
        <v>0</v>
      </c>
      <c r="I218" t="s">
        <v>1345</v>
      </c>
    </row>
    <row r="219" spans="1:9">
      <c r="A219" t="str">
        <f t="shared" si="3"/>
        <v>Hungary2015Wood charcoalIMPORTS1000 m.t.</v>
      </c>
      <c r="B219">
        <v>2015</v>
      </c>
      <c r="C219" t="s">
        <v>1343</v>
      </c>
      <c r="D219" t="s">
        <v>2349</v>
      </c>
      <c r="E219" s="58" t="s">
        <v>515</v>
      </c>
      <c r="F219" t="s">
        <v>1044</v>
      </c>
      <c r="G219" t="s">
        <v>1344</v>
      </c>
      <c r="H219">
        <v>2.14</v>
      </c>
      <c r="I219" t="s">
        <v>1345</v>
      </c>
    </row>
    <row r="220" spans="1:9">
      <c r="A220" t="str">
        <f t="shared" si="3"/>
        <v>Hungary2015Wood charcoalEXPORTS1000 m.t.</v>
      </c>
      <c r="B220">
        <v>2015</v>
      </c>
      <c r="C220" t="s">
        <v>1343</v>
      </c>
      <c r="D220" t="s">
        <v>2350</v>
      </c>
      <c r="E220" s="58" t="s">
        <v>515</v>
      </c>
      <c r="F220" t="s">
        <v>1044</v>
      </c>
      <c r="G220" t="s">
        <v>1344</v>
      </c>
      <c r="H220">
        <v>0.09</v>
      </c>
      <c r="I220" t="s">
        <v>1345</v>
      </c>
    </row>
    <row r="221" spans="1:9">
      <c r="A221" t="str">
        <f t="shared" si="3"/>
        <v>Hungary2015Chips and particlesPRODUCTION1000 m3</v>
      </c>
      <c r="B221">
        <v>2015</v>
      </c>
      <c r="C221" t="s">
        <v>1237</v>
      </c>
      <c r="D221" t="s">
        <v>2348</v>
      </c>
      <c r="E221" s="58" t="s">
        <v>515</v>
      </c>
      <c r="F221" t="s">
        <v>1044</v>
      </c>
      <c r="G221" t="s">
        <v>531</v>
      </c>
      <c r="H221">
        <v>249.27</v>
      </c>
      <c r="I221" t="s">
        <v>1345</v>
      </c>
    </row>
    <row r="222" spans="1:9">
      <c r="A222" t="str">
        <f t="shared" si="3"/>
        <v>Hungary2015Chips and particlesIMPORTS1000 m3</v>
      </c>
      <c r="B222">
        <v>2015</v>
      </c>
      <c r="C222" t="s">
        <v>1237</v>
      </c>
      <c r="D222" t="s">
        <v>2349</v>
      </c>
      <c r="E222" s="58" t="s">
        <v>515</v>
      </c>
      <c r="F222" t="s">
        <v>1044</v>
      </c>
      <c r="G222" t="s">
        <v>531</v>
      </c>
      <c r="H222">
        <v>149.96</v>
      </c>
      <c r="I222" t="s">
        <v>1345</v>
      </c>
    </row>
    <row r="223" spans="1:9">
      <c r="A223" t="str">
        <f t="shared" si="3"/>
        <v>Hungary2015Chips and particlesEXPORTS1000 m3</v>
      </c>
      <c r="B223">
        <v>2015</v>
      </c>
      <c r="C223" t="s">
        <v>1237</v>
      </c>
      <c r="D223" t="s">
        <v>2350</v>
      </c>
      <c r="E223" s="58" t="s">
        <v>515</v>
      </c>
      <c r="F223" t="s">
        <v>1044</v>
      </c>
      <c r="G223" t="s">
        <v>531</v>
      </c>
      <c r="H223">
        <v>198.01</v>
      </c>
      <c r="I223" t="s">
        <v>1345</v>
      </c>
    </row>
    <row r="224" spans="1:9">
      <c r="A224" t="str">
        <f t="shared" si="3"/>
        <v>Hungary2015Wood residuesPRODUCTION1000 m3</v>
      </c>
      <c r="B224">
        <v>2015</v>
      </c>
      <c r="C224" t="s">
        <v>1238</v>
      </c>
      <c r="D224" t="s">
        <v>2348</v>
      </c>
      <c r="E224" s="58" t="s">
        <v>515</v>
      </c>
      <c r="F224" t="s">
        <v>1044</v>
      </c>
      <c r="G224" t="s">
        <v>531</v>
      </c>
      <c r="H224">
        <v>129.93</v>
      </c>
      <c r="I224" t="s">
        <v>1345</v>
      </c>
    </row>
    <row r="225" spans="1:18">
      <c r="A225" t="str">
        <f t="shared" si="3"/>
        <v>Hungary2015Wood residuesEXPORTS1000 m3</v>
      </c>
      <c r="B225">
        <v>2015</v>
      </c>
      <c r="C225" t="s">
        <v>1238</v>
      </c>
      <c r="D225" t="s">
        <v>2350</v>
      </c>
      <c r="E225" s="58" t="s">
        <v>515</v>
      </c>
      <c r="F225" t="s">
        <v>1044</v>
      </c>
      <c r="G225" t="s">
        <v>531</v>
      </c>
      <c r="H225">
        <v>155.97999999999999</v>
      </c>
      <c r="I225" t="s">
        <v>1345</v>
      </c>
    </row>
    <row r="226" spans="1:18">
      <c r="A226" t="str">
        <f t="shared" si="3"/>
        <v>Hungary2015Chemical woodpulpPRODUCTION1000 m.t.</v>
      </c>
      <c r="B226">
        <v>2015</v>
      </c>
      <c r="C226" t="s">
        <v>1351</v>
      </c>
      <c r="D226" t="s">
        <v>2348</v>
      </c>
      <c r="E226" s="58" t="s">
        <v>515</v>
      </c>
      <c r="F226" t="s">
        <v>1044</v>
      </c>
      <c r="G226" t="s">
        <v>1344</v>
      </c>
      <c r="H226">
        <v>0</v>
      </c>
      <c r="I226" t="s">
        <v>1346</v>
      </c>
    </row>
    <row r="227" spans="1:18">
      <c r="A227" t="str">
        <f t="shared" si="3"/>
        <v>Hungary2015Wood pelletsPRODUCTION1000 m.t.</v>
      </c>
      <c r="B227">
        <v>2015</v>
      </c>
      <c r="C227" t="s">
        <v>2187</v>
      </c>
      <c r="D227" t="s">
        <v>2348</v>
      </c>
      <c r="E227" s="58" t="s">
        <v>515</v>
      </c>
      <c r="F227" t="s">
        <v>1044</v>
      </c>
      <c r="G227" t="s">
        <v>1344</v>
      </c>
      <c r="H227">
        <v>3.14</v>
      </c>
      <c r="I227" t="s">
        <v>1345</v>
      </c>
    </row>
    <row r="228" spans="1:18">
      <c r="A228" t="str">
        <f t="shared" si="3"/>
        <v>Hungary2015Wood pelletsIMPORTS1000 m.t.</v>
      </c>
      <c r="B228">
        <v>2015</v>
      </c>
      <c r="C228" t="s">
        <v>2187</v>
      </c>
      <c r="D228" t="s">
        <v>2349</v>
      </c>
      <c r="E228" s="58" t="s">
        <v>515</v>
      </c>
      <c r="F228" t="s">
        <v>1044</v>
      </c>
      <c r="G228" t="s">
        <v>1344</v>
      </c>
      <c r="H228">
        <v>7.94</v>
      </c>
      <c r="I228" t="s">
        <v>1345</v>
      </c>
    </row>
    <row r="229" spans="1:18">
      <c r="A229" t="str">
        <f t="shared" si="3"/>
        <v>Hungary2015Wood pelletsEXPORTS1000 m.t.</v>
      </c>
      <c r="B229">
        <v>2015</v>
      </c>
      <c r="C229" t="s">
        <v>2187</v>
      </c>
      <c r="D229" t="s">
        <v>2350</v>
      </c>
      <c r="E229" s="58" t="s">
        <v>515</v>
      </c>
      <c r="F229" t="s">
        <v>1044</v>
      </c>
      <c r="G229" t="s">
        <v>1344</v>
      </c>
      <c r="H229">
        <v>12.65</v>
      </c>
      <c r="I229" t="s">
        <v>1345</v>
      </c>
    </row>
    <row r="230" spans="1:18">
      <c r="A230" t="str">
        <f t="shared" si="3"/>
        <v>Iceland2015Industrial roundwoodIMPORTS1000 m3</v>
      </c>
      <c r="B230">
        <v>2015</v>
      </c>
      <c r="C230" t="s">
        <v>2720</v>
      </c>
      <c r="D230" t="s">
        <v>2349</v>
      </c>
      <c r="E230" s="58" t="s">
        <v>515</v>
      </c>
      <c r="F230" t="s">
        <v>1226</v>
      </c>
      <c r="G230" t="s">
        <v>531</v>
      </c>
      <c r="H230">
        <v>0.46</v>
      </c>
      <c r="I230" t="s">
        <v>1346</v>
      </c>
    </row>
    <row r="231" spans="1:18">
      <c r="A231" t="str">
        <f t="shared" si="3"/>
        <v>Iceland2015Wood fuel, including wood for charcoalIMPORTS1000 m3</v>
      </c>
      <c r="B231">
        <v>2015</v>
      </c>
      <c r="C231" t="s">
        <v>1365</v>
      </c>
      <c r="D231" t="s">
        <v>2349</v>
      </c>
      <c r="E231" s="58" t="s">
        <v>515</v>
      </c>
      <c r="F231" t="s">
        <v>1226</v>
      </c>
      <c r="G231" t="s">
        <v>531</v>
      </c>
      <c r="H231">
        <v>0.12</v>
      </c>
      <c r="I231" t="s">
        <v>1345</v>
      </c>
    </row>
    <row r="232" spans="1:18">
      <c r="A232" t="str">
        <f t="shared" si="3"/>
        <v>Iceland2015Chips and particlesIMPORTS1000 m3</v>
      </c>
      <c r="B232">
        <v>2015</v>
      </c>
      <c r="C232" t="s">
        <v>1237</v>
      </c>
      <c r="D232" t="s">
        <v>2349</v>
      </c>
      <c r="E232" s="58" t="s">
        <v>515</v>
      </c>
      <c r="F232" t="s">
        <v>1226</v>
      </c>
      <c r="G232" t="s">
        <v>531</v>
      </c>
      <c r="H232">
        <v>20.47</v>
      </c>
      <c r="I232" t="s">
        <v>1345</v>
      </c>
    </row>
    <row r="233" spans="1:18">
      <c r="A233" t="str">
        <f t="shared" si="3"/>
        <v>Iceland2015Wood residuesIMPORTS1000 m3</v>
      </c>
      <c r="B233">
        <v>2015</v>
      </c>
      <c r="C233" t="s">
        <v>1238</v>
      </c>
      <c r="D233" t="s">
        <v>2349</v>
      </c>
      <c r="E233" s="58" t="s">
        <v>515</v>
      </c>
      <c r="F233" t="s">
        <v>1226</v>
      </c>
      <c r="G233" t="s">
        <v>531</v>
      </c>
      <c r="H233">
        <v>0.4</v>
      </c>
      <c r="I233" t="s">
        <v>1345</v>
      </c>
    </row>
    <row r="234" spans="1:18">
      <c r="A234" t="str">
        <f t="shared" si="3"/>
        <v>Iceland2015Wood fuel, including wood for charcoalEXPORTS1000 m3</v>
      </c>
      <c r="B234">
        <v>2015</v>
      </c>
      <c r="C234" t="s">
        <v>1365</v>
      </c>
      <c r="D234" t="s">
        <v>2350</v>
      </c>
      <c r="E234" s="58" t="s">
        <v>515</v>
      </c>
      <c r="F234" t="s">
        <v>1226</v>
      </c>
      <c r="G234" t="s">
        <v>531</v>
      </c>
      <c r="H234">
        <v>0</v>
      </c>
      <c r="I234" t="s">
        <v>1345</v>
      </c>
    </row>
    <row r="235" spans="1:18">
      <c r="A235" t="str">
        <f t="shared" si="3"/>
        <v>Iceland2015Chemical woodpulpPRODUCTION1000 m.t.</v>
      </c>
      <c r="B235">
        <v>2015</v>
      </c>
      <c r="C235" t="s">
        <v>1351</v>
      </c>
      <c r="D235" t="s">
        <v>2348</v>
      </c>
      <c r="E235" s="58" t="s">
        <v>515</v>
      </c>
      <c r="F235" t="s">
        <v>1226</v>
      </c>
      <c r="G235" t="s">
        <v>1344</v>
      </c>
      <c r="H235">
        <v>0</v>
      </c>
      <c r="I235" t="s">
        <v>1346</v>
      </c>
    </row>
    <row r="236" spans="1:18">
      <c r="A236" t="str">
        <f t="shared" si="3"/>
        <v>Iceland2015Wood charcoalIMPORTS1000 m.t.</v>
      </c>
      <c r="B236">
        <v>2015</v>
      </c>
      <c r="C236" t="s">
        <v>1343</v>
      </c>
      <c r="D236" t="s">
        <v>2349</v>
      </c>
      <c r="E236" s="58" t="s">
        <v>515</v>
      </c>
      <c r="F236" t="s">
        <v>1226</v>
      </c>
      <c r="G236" t="s">
        <v>1344</v>
      </c>
      <c r="H236">
        <v>0.27</v>
      </c>
      <c r="I236" t="s">
        <v>1345</v>
      </c>
    </row>
    <row r="237" spans="1:18">
      <c r="A237" t="str">
        <f t="shared" si="3"/>
        <v>Iceland2015Wood charcoalEXPORTS1000 m.t.</v>
      </c>
      <c r="B237">
        <v>2015</v>
      </c>
      <c r="C237" t="s">
        <v>1343</v>
      </c>
      <c r="D237" t="s">
        <v>2350</v>
      </c>
      <c r="E237" s="58" t="s">
        <v>515</v>
      </c>
      <c r="F237" t="s">
        <v>1226</v>
      </c>
      <c r="G237" t="s">
        <v>1344</v>
      </c>
      <c r="H237">
        <v>0</v>
      </c>
      <c r="I237" t="s">
        <v>1345</v>
      </c>
    </row>
    <row r="238" spans="1:18">
      <c r="A238" t="str">
        <f t="shared" si="3"/>
        <v>Iceland2015Chips and particlesEXPORTS1000 m3</v>
      </c>
      <c r="B238">
        <v>2015</v>
      </c>
      <c r="C238" t="s">
        <v>1237</v>
      </c>
      <c r="D238" t="s">
        <v>2350</v>
      </c>
      <c r="E238" s="58" t="s">
        <v>515</v>
      </c>
      <c r="F238" t="s">
        <v>1226</v>
      </c>
      <c r="G238" t="s">
        <v>531</v>
      </c>
      <c r="H238">
        <v>0</v>
      </c>
      <c r="I238" t="s">
        <v>1345</v>
      </c>
    </row>
    <row r="239" spans="1:18">
      <c r="A239" t="str">
        <f t="shared" si="3"/>
        <v>Iceland2015Wood residuesEXPORTS1000 m3</v>
      </c>
      <c r="B239">
        <v>2015</v>
      </c>
      <c r="C239" t="s">
        <v>1238</v>
      </c>
      <c r="D239" t="s">
        <v>2350</v>
      </c>
      <c r="E239" s="58" t="s">
        <v>515</v>
      </c>
      <c r="F239" t="s">
        <v>1226</v>
      </c>
      <c r="G239" t="s">
        <v>531</v>
      </c>
      <c r="H239">
        <v>0</v>
      </c>
      <c r="I239" t="s">
        <v>1345</v>
      </c>
    </row>
    <row r="240" spans="1:18">
      <c r="A240" t="str">
        <f t="shared" si="3"/>
        <v>Iceland2015Wood fuel, including wood for charcoalREMOVALS1000 m3</v>
      </c>
      <c r="B240">
        <v>2015</v>
      </c>
      <c r="C240" t="s">
        <v>1365</v>
      </c>
      <c r="D240" t="s">
        <v>2351</v>
      </c>
      <c r="E240" s="58" t="s">
        <v>515</v>
      </c>
      <c r="F240" t="s">
        <v>1226</v>
      </c>
      <c r="G240" t="s">
        <v>531</v>
      </c>
      <c r="H240">
        <v>0.9</v>
      </c>
      <c r="I240" t="s">
        <v>1346</v>
      </c>
      <c r="R240" s="278"/>
    </row>
    <row r="241" spans="1:18">
      <c r="A241" t="str">
        <f t="shared" si="3"/>
        <v>Iceland2015Industrial roundwoodEXPORTS1000 m3</v>
      </c>
      <c r="B241">
        <v>2015</v>
      </c>
      <c r="C241" t="s">
        <v>2720</v>
      </c>
      <c r="D241" t="s">
        <v>2350</v>
      </c>
      <c r="E241" s="58" t="s">
        <v>515</v>
      </c>
      <c r="F241" t="s">
        <v>1226</v>
      </c>
      <c r="G241" t="s">
        <v>531</v>
      </c>
      <c r="H241">
        <v>0.1</v>
      </c>
      <c r="I241" t="s">
        <v>1346</v>
      </c>
    </row>
    <row r="242" spans="1:18">
      <c r="A242" t="str">
        <f t="shared" si="3"/>
        <v>Iceland2015Industrial roundwoodREMOVALS1000 m3</v>
      </c>
      <c r="B242">
        <v>2015</v>
      </c>
      <c r="C242" t="s">
        <v>2720</v>
      </c>
      <c r="D242" t="s">
        <v>2351</v>
      </c>
      <c r="E242" s="58" t="s">
        <v>515</v>
      </c>
      <c r="F242" t="s">
        <v>1226</v>
      </c>
      <c r="G242" t="s">
        <v>531</v>
      </c>
      <c r="H242">
        <v>2.74</v>
      </c>
      <c r="I242" t="s">
        <v>1346</v>
      </c>
    </row>
    <row r="243" spans="1:18">
      <c r="A243" t="str">
        <f t="shared" si="3"/>
        <v>Iceland2015Chips and particlesPRODUCTION1000 m3</v>
      </c>
      <c r="B243">
        <v>2015</v>
      </c>
      <c r="C243" t="s">
        <v>1237</v>
      </c>
      <c r="D243" t="s">
        <v>2348</v>
      </c>
      <c r="E243" s="58" t="s">
        <v>515</v>
      </c>
      <c r="F243" t="s">
        <v>1226</v>
      </c>
      <c r="G243" t="s">
        <v>531</v>
      </c>
      <c r="H243">
        <v>0</v>
      </c>
      <c r="I243" t="s">
        <v>1345</v>
      </c>
    </row>
    <row r="244" spans="1:18">
      <c r="A244" t="str">
        <f t="shared" si="3"/>
        <v>Iceland2015Wood residuesPRODUCTION1000 m3</v>
      </c>
      <c r="B244">
        <v>2015</v>
      </c>
      <c r="C244" t="s">
        <v>1238</v>
      </c>
      <c r="D244" t="s">
        <v>2348</v>
      </c>
      <c r="E244" s="58" t="s">
        <v>515</v>
      </c>
      <c r="F244" t="s">
        <v>1226</v>
      </c>
      <c r="G244" t="s">
        <v>531</v>
      </c>
      <c r="H244">
        <v>0</v>
      </c>
      <c r="I244" t="s">
        <v>1345</v>
      </c>
    </row>
    <row r="245" spans="1:18">
      <c r="A245" t="str">
        <f t="shared" si="3"/>
        <v>Iceland2015Wood charcoalPRODUCTION1000 m.t.</v>
      </c>
      <c r="B245">
        <v>2015</v>
      </c>
      <c r="C245" t="s">
        <v>1343</v>
      </c>
      <c r="D245" t="s">
        <v>2348</v>
      </c>
      <c r="E245" s="58" t="s">
        <v>515</v>
      </c>
      <c r="F245" t="s">
        <v>1226</v>
      </c>
      <c r="G245" t="s">
        <v>1344</v>
      </c>
      <c r="H245">
        <v>0</v>
      </c>
      <c r="I245" t="s">
        <v>1345</v>
      </c>
    </row>
    <row r="246" spans="1:18">
      <c r="A246" t="str">
        <f t="shared" si="3"/>
        <v>Iceland2015Wood pelletsIMPORTS1000 m.t.</v>
      </c>
      <c r="B246">
        <v>2015</v>
      </c>
      <c r="C246" t="s">
        <v>2187</v>
      </c>
      <c r="D246" t="s">
        <v>2349</v>
      </c>
      <c r="E246" s="58" t="s">
        <v>515</v>
      </c>
      <c r="F246" t="s">
        <v>1226</v>
      </c>
      <c r="G246" t="s">
        <v>1344</v>
      </c>
      <c r="H246">
        <v>0.6</v>
      </c>
      <c r="I246" t="s">
        <v>1345</v>
      </c>
      <c r="R246" s="278"/>
    </row>
    <row r="247" spans="1:18">
      <c r="A247" t="str">
        <f t="shared" si="3"/>
        <v>Iceland2015Wood pelletsEXPORTS1000 m.t.</v>
      </c>
      <c r="B247">
        <v>2015</v>
      </c>
      <c r="C247" t="s">
        <v>2187</v>
      </c>
      <c r="D247" t="s">
        <v>2350</v>
      </c>
      <c r="E247" s="58" t="s">
        <v>515</v>
      </c>
      <c r="F247" t="s">
        <v>1226</v>
      </c>
      <c r="G247" t="s">
        <v>1344</v>
      </c>
      <c r="H247">
        <v>0</v>
      </c>
      <c r="I247" t="s">
        <v>1345</v>
      </c>
    </row>
    <row r="248" spans="1:18">
      <c r="A248" t="str">
        <f t="shared" si="3"/>
        <v>Iceland2015Wood pelletsPRODUCTION1000 m.t.</v>
      </c>
      <c r="B248">
        <v>2015</v>
      </c>
      <c r="C248" t="s">
        <v>2187</v>
      </c>
      <c r="D248" t="s">
        <v>2348</v>
      </c>
      <c r="E248" s="58" t="s">
        <v>515</v>
      </c>
      <c r="F248" t="s">
        <v>1226</v>
      </c>
      <c r="G248" t="s">
        <v>1344</v>
      </c>
      <c r="H248">
        <v>0</v>
      </c>
      <c r="I248" t="s">
        <v>1345</v>
      </c>
    </row>
    <row r="249" spans="1:18">
      <c r="A249" t="str">
        <f t="shared" si="3"/>
        <v>Ireland2015Wood fuel, including wood for charcoalEXPORTS1000 m3</v>
      </c>
      <c r="B249">
        <v>2015</v>
      </c>
      <c r="C249" t="s">
        <v>1365</v>
      </c>
      <c r="D249" t="s">
        <v>2350</v>
      </c>
      <c r="E249" s="58" t="s">
        <v>515</v>
      </c>
      <c r="F249" t="s">
        <v>1045</v>
      </c>
      <c r="G249" t="s">
        <v>531</v>
      </c>
      <c r="H249">
        <v>0.87</v>
      </c>
      <c r="I249" t="s">
        <v>1347</v>
      </c>
    </row>
    <row r="250" spans="1:18">
      <c r="A250" t="str">
        <f t="shared" si="3"/>
        <v>Ireland2015Wood fuel, including wood for charcoalIMPORTS1000 m3</v>
      </c>
      <c r="B250">
        <v>2015</v>
      </c>
      <c r="C250" t="s">
        <v>1365</v>
      </c>
      <c r="D250" t="s">
        <v>2349</v>
      </c>
      <c r="E250" s="58" t="s">
        <v>515</v>
      </c>
      <c r="F250" t="s">
        <v>1045</v>
      </c>
      <c r="G250" t="s">
        <v>531</v>
      </c>
      <c r="H250">
        <v>8.15</v>
      </c>
      <c r="I250" t="s">
        <v>1347</v>
      </c>
    </row>
    <row r="251" spans="1:18">
      <c r="A251" t="str">
        <f t="shared" si="3"/>
        <v>Ireland2015Wood charcoalIMPORTS1000 m.t.</v>
      </c>
      <c r="B251">
        <v>2015</v>
      </c>
      <c r="C251" t="s">
        <v>1343</v>
      </c>
      <c r="D251" t="s">
        <v>2349</v>
      </c>
      <c r="E251" s="58" t="s">
        <v>515</v>
      </c>
      <c r="F251" t="s">
        <v>1045</v>
      </c>
      <c r="G251" t="s">
        <v>1344</v>
      </c>
      <c r="H251">
        <v>0.61</v>
      </c>
      <c r="I251" t="s">
        <v>1347</v>
      </c>
    </row>
    <row r="252" spans="1:18">
      <c r="A252" t="str">
        <f t="shared" si="3"/>
        <v>Ireland2015Chips and particlesEXPORTS1000 m3</v>
      </c>
      <c r="B252">
        <v>2015</v>
      </c>
      <c r="C252" t="s">
        <v>1237</v>
      </c>
      <c r="D252" t="s">
        <v>2350</v>
      </c>
      <c r="E252" s="58" t="s">
        <v>515</v>
      </c>
      <c r="F252" t="s">
        <v>1045</v>
      </c>
      <c r="G252" t="s">
        <v>531</v>
      </c>
      <c r="H252">
        <v>2.7</v>
      </c>
      <c r="I252" t="s">
        <v>1347</v>
      </c>
    </row>
    <row r="253" spans="1:18">
      <c r="A253" t="str">
        <f t="shared" si="3"/>
        <v>Ireland2015Chips and particlesIMPORTS1000 m3</v>
      </c>
      <c r="B253">
        <v>2015</v>
      </c>
      <c r="C253" t="s">
        <v>1237</v>
      </c>
      <c r="D253" t="s">
        <v>2349</v>
      </c>
      <c r="E253" s="58" t="s">
        <v>515</v>
      </c>
      <c r="F253" t="s">
        <v>1045</v>
      </c>
      <c r="G253" t="s">
        <v>531</v>
      </c>
      <c r="H253">
        <v>2.0299999999999998</v>
      </c>
      <c r="I253" t="s">
        <v>1347</v>
      </c>
    </row>
    <row r="254" spans="1:18">
      <c r="A254" t="str">
        <f t="shared" si="3"/>
        <v>Ireland2015Wood residuesIMPORTS1000 m3</v>
      </c>
      <c r="B254">
        <v>2015</v>
      </c>
      <c r="C254" t="s">
        <v>1238</v>
      </c>
      <c r="D254" t="s">
        <v>2349</v>
      </c>
      <c r="E254" s="58" t="s">
        <v>515</v>
      </c>
      <c r="F254" t="s">
        <v>1045</v>
      </c>
      <c r="G254" t="s">
        <v>531</v>
      </c>
      <c r="H254">
        <v>44.94</v>
      </c>
      <c r="I254" t="s">
        <v>1347</v>
      </c>
    </row>
    <row r="255" spans="1:18">
      <c r="A255" t="str">
        <f t="shared" si="3"/>
        <v>Ireland2015Wood residuesEXPORTS1000 m3</v>
      </c>
      <c r="B255">
        <v>2015</v>
      </c>
      <c r="C255" t="s">
        <v>1238</v>
      </c>
      <c r="D255" t="s">
        <v>2350</v>
      </c>
      <c r="E255" s="58" t="s">
        <v>515</v>
      </c>
      <c r="F255" t="s">
        <v>1045</v>
      </c>
      <c r="G255" t="s">
        <v>531</v>
      </c>
      <c r="H255">
        <v>32.65</v>
      </c>
      <c r="I255" t="s">
        <v>1347</v>
      </c>
    </row>
    <row r="256" spans="1:18">
      <c r="A256" t="str">
        <f t="shared" si="3"/>
        <v>Ireland2015Chips and particlesPRODUCTION1000 m3</v>
      </c>
      <c r="B256">
        <v>2015</v>
      </c>
      <c r="C256" t="s">
        <v>1237</v>
      </c>
      <c r="D256" t="s">
        <v>2348</v>
      </c>
      <c r="E256" s="58" t="s">
        <v>515</v>
      </c>
      <c r="F256" t="s">
        <v>1045</v>
      </c>
      <c r="G256" t="s">
        <v>531</v>
      </c>
      <c r="H256">
        <v>587.66999999999996</v>
      </c>
      <c r="I256" t="s">
        <v>1347</v>
      </c>
    </row>
    <row r="257" spans="1:18">
      <c r="A257" t="str">
        <f t="shared" si="3"/>
        <v>Ireland2015Wood residuesPRODUCTION1000 m3</v>
      </c>
      <c r="B257">
        <v>2015</v>
      </c>
      <c r="C257" t="s">
        <v>1238</v>
      </c>
      <c r="D257" t="s">
        <v>2348</v>
      </c>
      <c r="E257" s="58" t="s">
        <v>515</v>
      </c>
      <c r="F257" t="s">
        <v>1045</v>
      </c>
      <c r="G257" t="s">
        <v>531</v>
      </c>
      <c r="H257">
        <v>205.37</v>
      </c>
      <c r="I257" t="s">
        <v>1347</v>
      </c>
    </row>
    <row r="258" spans="1:18">
      <c r="A258" t="str">
        <f t="shared" si="3"/>
        <v>Ireland2015Industrial roundwoodEXPORTS1000 m3</v>
      </c>
      <c r="B258">
        <v>2015</v>
      </c>
      <c r="C258" t="s">
        <v>2720</v>
      </c>
      <c r="D258" t="s">
        <v>2350</v>
      </c>
      <c r="E258" s="58" t="s">
        <v>515</v>
      </c>
      <c r="F258" t="s">
        <v>1045</v>
      </c>
      <c r="G258" t="s">
        <v>531</v>
      </c>
      <c r="H258">
        <v>305.44</v>
      </c>
      <c r="I258" t="s">
        <v>1346</v>
      </c>
    </row>
    <row r="259" spans="1:18">
      <c r="A259" t="str">
        <f t="shared" ref="A259:A322" si="4">CONCATENATE(F259,B259,C259,D259,G259)</f>
        <v>Ireland2015Wood charcoalEXPORTS1000 m.t.</v>
      </c>
      <c r="B259">
        <v>2015</v>
      </c>
      <c r="C259" t="s">
        <v>1343</v>
      </c>
      <c r="D259" t="s">
        <v>2350</v>
      </c>
      <c r="E259" s="58" t="s">
        <v>515</v>
      </c>
      <c r="F259" t="s">
        <v>1045</v>
      </c>
      <c r="G259" t="s">
        <v>1344</v>
      </c>
      <c r="H259">
        <v>0.15</v>
      </c>
      <c r="I259" t="s">
        <v>1347</v>
      </c>
    </row>
    <row r="260" spans="1:18">
      <c r="A260" t="str">
        <f t="shared" si="4"/>
        <v>Ireland2015Wood fuel, including wood for charcoalREMOVALS1000 m3</v>
      </c>
      <c r="B260">
        <v>2015</v>
      </c>
      <c r="C260" t="s">
        <v>1365</v>
      </c>
      <c r="D260" t="s">
        <v>2351</v>
      </c>
      <c r="E260" s="58" t="s">
        <v>515</v>
      </c>
      <c r="F260" t="s">
        <v>1045</v>
      </c>
      <c r="G260" t="s">
        <v>531</v>
      </c>
      <c r="H260">
        <v>202.8</v>
      </c>
      <c r="I260" t="s">
        <v>1346</v>
      </c>
    </row>
    <row r="261" spans="1:18">
      <c r="A261" t="str">
        <f t="shared" si="4"/>
        <v>Ireland2015Industrial roundwoodREMOVALS1000 m3</v>
      </c>
      <c r="B261">
        <v>2015</v>
      </c>
      <c r="C261" t="s">
        <v>2720</v>
      </c>
      <c r="D261" t="s">
        <v>2351</v>
      </c>
      <c r="E261" s="58" t="s">
        <v>515</v>
      </c>
      <c r="F261" t="s">
        <v>1045</v>
      </c>
      <c r="G261" t="s">
        <v>531</v>
      </c>
      <c r="H261" s="278">
        <v>2705.2</v>
      </c>
      <c r="I261" t="s">
        <v>1346</v>
      </c>
    </row>
    <row r="262" spans="1:18">
      <c r="A262" t="str">
        <f t="shared" si="4"/>
        <v>Ireland2015Chemical woodpulpPRODUCTION1000 m.t.</v>
      </c>
      <c r="B262">
        <v>2015</v>
      </c>
      <c r="C262" t="s">
        <v>1351</v>
      </c>
      <c r="D262" t="s">
        <v>2348</v>
      </c>
      <c r="E262" s="58" t="s">
        <v>515</v>
      </c>
      <c r="F262" t="s">
        <v>1045</v>
      </c>
      <c r="G262" t="s">
        <v>1344</v>
      </c>
      <c r="H262">
        <v>0</v>
      </c>
      <c r="I262" t="s">
        <v>1346</v>
      </c>
    </row>
    <row r="263" spans="1:18">
      <c r="A263" t="str">
        <f t="shared" si="4"/>
        <v>Ireland2015Wood charcoalPRODUCTION1000 m.t.</v>
      </c>
      <c r="B263">
        <v>2015</v>
      </c>
      <c r="C263" t="s">
        <v>1343</v>
      </c>
      <c r="D263" t="s">
        <v>2348</v>
      </c>
      <c r="E263" s="58" t="s">
        <v>515</v>
      </c>
      <c r="F263" t="s">
        <v>1045</v>
      </c>
      <c r="G263" t="s">
        <v>1344</v>
      </c>
      <c r="H263">
        <v>0</v>
      </c>
      <c r="I263" t="s">
        <v>1347</v>
      </c>
    </row>
    <row r="264" spans="1:18">
      <c r="A264" t="str">
        <f t="shared" si="4"/>
        <v>Ireland2015Industrial roundwoodIMPORTS1000 m3</v>
      </c>
      <c r="B264">
        <v>2015</v>
      </c>
      <c r="C264" t="s">
        <v>2720</v>
      </c>
      <c r="D264" t="s">
        <v>2349</v>
      </c>
      <c r="E264" s="58" t="s">
        <v>515</v>
      </c>
      <c r="F264" t="s">
        <v>1045</v>
      </c>
      <c r="G264" t="s">
        <v>531</v>
      </c>
      <c r="H264">
        <v>284.66000000000003</v>
      </c>
      <c r="I264" t="s">
        <v>1346</v>
      </c>
    </row>
    <row r="265" spans="1:18">
      <c r="A265" t="str">
        <f t="shared" si="4"/>
        <v>Ireland2015Wood pelletsPRODUCTION1000 m.t.</v>
      </c>
      <c r="B265">
        <v>2015</v>
      </c>
      <c r="C265" t="s">
        <v>2187</v>
      </c>
      <c r="D265" t="s">
        <v>2348</v>
      </c>
      <c r="E265" s="58" t="s">
        <v>515</v>
      </c>
      <c r="F265" t="s">
        <v>1045</v>
      </c>
      <c r="G265" t="s">
        <v>1344</v>
      </c>
      <c r="H265">
        <v>40</v>
      </c>
      <c r="I265" t="s">
        <v>1347</v>
      </c>
    </row>
    <row r="266" spans="1:18">
      <c r="A266" t="str">
        <f t="shared" si="4"/>
        <v>Ireland2015Wood pelletsIMPORTS1000 m.t.</v>
      </c>
      <c r="B266">
        <v>2015</v>
      </c>
      <c r="C266" t="s">
        <v>2187</v>
      </c>
      <c r="D266" t="s">
        <v>2349</v>
      </c>
      <c r="E266" s="58" t="s">
        <v>515</v>
      </c>
      <c r="F266" t="s">
        <v>1045</v>
      </c>
      <c r="G266" t="s">
        <v>1344</v>
      </c>
      <c r="H266">
        <v>27</v>
      </c>
      <c r="I266" t="s">
        <v>1347</v>
      </c>
    </row>
    <row r="267" spans="1:18">
      <c r="A267" t="str">
        <f t="shared" si="4"/>
        <v>Ireland2015Wood pelletsEXPORTS1000 m.t.</v>
      </c>
      <c r="B267">
        <v>2015</v>
      </c>
      <c r="C267" t="s">
        <v>2187</v>
      </c>
      <c r="D267" t="s">
        <v>2350</v>
      </c>
      <c r="E267" s="58" t="s">
        <v>515</v>
      </c>
      <c r="F267" t="s">
        <v>1045</v>
      </c>
      <c r="G267" t="s">
        <v>1344</v>
      </c>
      <c r="H267">
        <v>6.3</v>
      </c>
      <c r="I267" t="s">
        <v>1347</v>
      </c>
    </row>
    <row r="268" spans="1:18">
      <c r="A268" t="str">
        <f t="shared" si="4"/>
        <v>Israel2015Chips and particlesIMPORTS1000 m3</v>
      </c>
      <c r="B268">
        <v>2015</v>
      </c>
      <c r="C268" t="s">
        <v>1237</v>
      </c>
      <c r="D268" t="s">
        <v>2349</v>
      </c>
      <c r="E268" s="58" t="s">
        <v>515</v>
      </c>
      <c r="F268" t="s">
        <v>1046</v>
      </c>
      <c r="G268" t="s">
        <v>531</v>
      </c>
      <c r="H268">
        <v>2</v>
      </c>
      <c r="I268" t="s">
        <v>1345</v>
      </c>
    </row>
    <row r="269" spans="1:18">
      <c r="A269" t="str">
        <f t="shared" si="4"/>
        <v>Israel2015Wood residuesIMPORTS1000 m3</v>
      </c>
      <c r="B269">
        <v>2015</v>
      </c>
      <c r="C269" t="s">
        <v>1238</v>
      </c>
      <c r="D269" t="s">
        <v>2349</v>
      </c>
      <c r="E269" s="58" t="s">
        <v>515</v>
      </c>
      <c r="F269" t="s">
        <v>1046</v>
      </c>
      <c r="G269" t="s">
        <v>531</v>
      </c>
      <c r="H269">
        <v>2</v>
      </c>
      <c r="I269" t="s">
        <v>1345</v>
      </c>
    </row>
    <row r="270" spans="1:18">
      <c r="A270" t="str">
        <f t="shared" si="4"/>
        <v>Israel2015Wood fuel, including wood for charcoalEXPORTS1000 m3</v>
      </c>
      <c r="B270">
        <v>2015</v>
      </c>
      <c r="C270" t="s">
        <v>1365</v>
      </c>
      <c r="D270" t="s">
        <v>2350</v>
      </c>
      <c r="E270" s="58" t="s">
        <v>515</v>
      </c>
      <c r="F270" t="s">
        <v>1046</v>
      </c>
      <c r="G270" t="s">
        <v>531</v>
      </c>
      <c r="H270">
        <v>0</v>
      </c>
      <c r="I270" t="s">
        <v>1345</v>
      </c>
    </row>
    <row r="271" spans="1:18">
      <c r="A271" t="str">
        <f t="shared" si="4"/>
        <v>Israel2015Chips and particlesEXPORTS1000 m3</v>
      </c>
      <c r="B271">
        <v>2015</v>
      </c>
      <c r="C271" t="s">
        <v>1237</v>
      </c>
      <c r="D271" t="s">
        <v>2350</v>
      </c>
      <c r="E271" s="58" t="s">
        <v>515</v>
      </c>
      <c r="F271" t="s">
        <v>1046</v>
      </c>
      <c r="G271" t="s">
        <v>531</v>
      </c>
      <c r="H271">
        <v>0</v>
      </c>
      <c r="I271" t="s">
        <v>1345</v>
      </c>
    </row>
    <row r="272" spans="1:18">
      <c r="A272" t="str">
        <f t="shared" si="4"/>
        <v>Israel2015Wood residuesEXPORTS1000 m3</v>
      </c>
      <c r="B272">
        <v>2015</v>
      </c>
      <c r="C272" t="s">
        <v>1238</v>
      </c>
      <c r="D272" t="s">
        <v>2350</v>
      </c>
      <c r="E272" s="58" t="s">
        <v>515</v>
      </c>
      <c r="F272" t="s">
        <v>1046</v>
      </c>
      <c r="G272" t="s">
        <v>531</v>
      </c>
      <c r="H272">
        <v>0.01</v>
      </c>
      <c r="I272" t="s">
        <v>1345</v>
      </c>
      <c r="R272" s="278"/>
    </row>
    <row r="273" spans="1:18">
      <c r="A273" t="str">
        <f t="shared" si="4"/>
        <v>Israel2015Wood fuel, including wood for charcoalIMPORTS1000 m3</v>
      </c>
      <c r="B273">
        <v>2015</v>
      </c>
      <c r="C273" t="s">
        <v>1365</v>
      </c>
      <c r="D273" t="s">
        <v>2349</v>
      </c>
      <c r="E273" s="58" t="s">
        <v>515</v>
      </c>
      <c r="F273" t="s">
        <v>1046</v>
      </c>
      <c r="G273" t="s">
        <v>531</v>
      </c>
      <c r="H273">
        <v>0.45</v>
      </c>
      <c r="I273" t="s">
        <v>1345</v>
      </c>
      <c r="R273" s="278"/>
    </row>
    <row r="274" spans="1:18">
      <c r="A274" t="str">
        <f t="shared" si="4"/>
        <v>Israel2015Wood charcoalIMPORTS1000 m.t.</v>
      </c>
      <c r="B274">
        <v>2015</v>
      </c>
      <c r="C274" t="s">
        <v>1343</v>
      </c>
      <c r="D274" t="s">
        <v>2349</v>
      </c>
      <c r="E274" s="58" t="s">
        <v>515</v>
      </c>
      <c r="F274" t="s">
        <v>1046</v>
      </c>
      <c r="G274" t="s">
        <v>1344</v>
      </c>
      <c r="H274">
        <v>18.07</v>
      </c>
      <c r="I274" t="s">
        <v>1345</v>
      </c>
    </row>
    <row r="275" spans="1:18">
      <c r="A275" t="str">
        <f t="shared" si="4"/>
        <v>Israel2015Industrial roundwoodEXPORTS1000 m3</v>
      </c>
      <c r="B275">
        <v>2015</v>
      </c>
      <c r="C275" t="s">
        <v>2720</v>
      </c>
      <c r="D275" t="s">
        <v>2350</v>
      </c>
      <c r="E275" s="58" t="s">
        <v>515</v>
      </c>
      <c r="F275" t="s">
        <v>1046</v>
      </c>
      <c r="G275" t="s">
        <v>531</v>
      </c>
      <c r="H275">
        <v>0.81</v>
      </c>
      <c r="I275" t="s">
        <v>1346</v>
      </c>
      <c r="R275" s="278"/>
    </row>
    <row r="276" spans="1:18">
      <c r="A276" t="str">
        <f t="shared" si="4"/>
        <v>Israel2015Industrial roundwoodIMPORTS1000 m3</v>
      </c>
      <c r="B276">
        <v>2015</v>
      </c>
      <c r="C276" t="s">
        <v>2720</v>
      </c>
      <c r="D276" t="s">
        <v>2349</v>
      </c>
      <c r="E276" s="58" t="s">
        <v>515</v>
      </c>
      <c r="F276" t="s">
        <v>1046</v>
      </c>
      <c r="G276" t="s">
        <v>531</v>
      </c>
      <c r="H276">
        <v>7.81</v>
      </c>
      <c r="I276" t="s">
        <v>1346</v>
      </c>
      <c r="R276" s="278"/>
    </row>
    <row r="277" spans="1:18">
      <c r="A277" t="str">
        <f t="shared" si="4"/>
        <v>Israel2015Wood charcoalEXPORTS1000 m.t.</v>
      </c>
      <c r="B277">
        <v>2015</v>
      </c>
      <c r="C277" t="s">
        <v>1343</v>
      </c>
      <c r="D277" t="s">
        <v>2350</v>
      </c>
      <c r="E277" s="58" t="s">
        <v>515</v>
      </c>
      <c r="F277" t="s">
        <v>1046</v>
      </c>
      <c r="G277" t="s">
        <v>1344</v>
      </c>
      <c r="H277">
        <v>0.05</v>
      </c>
      <c r="I277" t="s">
        <v>1345</v>
      </c>
      <c r="R277" s="278"/>
    </row>
    <row r="278" spans="1:18">
      <c r="A278" t="str">
        <f t="shared" si="4"/>
        <v>Israel2015Wood residuesPRODUCTION1000 m3</v>
      </c>
      <c r="B278">
        <v>2015</v>
      </c>
      <c r="C278" t="s">
        <v>1238</v>
      </c>
      <c r="D278" t="s">
        <v>2348</v>
      </c>
      <c r="E278" s="58" t="s">
        <v>515</v>
      </c>
      <c r="F278" t="s">
        <v>1046</v>
      </c>
      <c r="G278" t="s">
        <v>531</v>
      </c>
      <c r="H278">
        <v>10</v>
      </c>
      <c r="I278" t="s">
        <v>1345</v>
      </c>
      <c r="R278" s="278"/>
    </row>
    <row r="279" spans="1:18">
      <c r="A279" t="str">
        <f t="shared" si="4"/>
        <v>Israel2015Wood fuel, including wood for charcoalREMOVALS1000 m3</v>
      </c>
      <c r="B279">
        <v>2015</v>
      </c>
      <c r="C279" t="s">
        <v>1365</v>
      </c>
      <c r="D279" t="s">
        <v>2351</v>
      </c>
      <c r="E279" s="58" t="s">
        <v>515</v>
      </c>
      <c r="F279" t="s">
        <v>1046</v>
      </c>
      <c r="G279" t="s">
        <v>531</v>
      </c>
      <c r="H279">
        <v>2</v>
      </c>
      <c r="I279" t="s">
        <v>1346</v>
      </c>
      <c r="R279" s="278"/>
    </row>
    <row r="280" spans="1:18">
      <c r="A280" t="str">
        <f t="shared" si="4"/>
        <v>Israel2015Industrial roundwoodREMOVALS1000 m3</v>
      </c>
      <c r="B280">
        <v>2015</v>
      </c>
      <c r="C280" t="s">
        <v>2720</v>
      </c>
      <c r="D280" t="s">
        <v>2351</v>
      </c>
      <c r="E280" s="58" t="s">
        <v>515</v>
      </c>
      <c r="F280" t="s">
        <v>1046</v>
      </c>
      <c r="G280" t="s">
        <v>531</v>
      </c>
      <c r="H280">
        <v>25</v>
      </c>
      <c r="I280" t="s">
        <v>1346</v>
      </c>
    </row>
    <row r="281" spans="1:18">
      <c r="A281" t="str">
        <f t="shared" si="4"/>
        <v>Israel2015Chemical woodpulpPRODUCTION1000 m.t.</v>
      </c>
      <c r="B281">
        <v>2015</v>
      </c>
      <c r="C281" t="s">
        <v>1351</v>
      </c>
      <c r="D281" t="s">
        <v>2348</v>
      </c>
      <c r="E281" s="58" t="s">
        <v>515</v>
      </c>
      <c r="F281" t="s">
        <v>1046</v>
      </c>
      <c r="G281" t="s">
        <v>1344</v>
      </c>
      <c r="H281">
        <v>0</v>
      </c>
      <c r="I281" t="s">
        <v>1346</v>
      </c>
    </row>
    <row r="282" spans="1:18">
      <c r="A282" t="str">
        <f t="shared" si="4"/>
        <v>Italy2015Industrial roundwoodEXPORTS1000 m3</v>
      </c>
      <c r="B282">
        <v>2015</v>
      </c>
      <c r="C282" t="s">
        <v>2720</v>
      </c>
      <c r="D282" t="s">
        <v>2350</v>
      </c>
      <c r="E282" s="58" t="s">
        <v>515</v>
      </c>
      <c r="F282" t="s">
        <v>1047</v>
      </c>
      <c r="G282" t="s">
        <v>531</v>
      </c>
      <c r="H282">
        <v>212.75</v>
      </c>
      <c r="I282" t="s">
        <v>1346</v>
      </c>
    </row>
    <row r="283" spans="1:18">
      <c r="A283" t="str">
        <f t="shared" si="4"/>
        <v>Italy2015Industrial roundwoodIMPORTS1000 m3</v>
      </c>
      <c r="B283">
        <v>2015</v>
      </c>
      <c r="C283" t="s">
        <v>2720</v>
      </c>
      <c r="D283" t="s">
        <v>2349</v>
      </c>
      <c r="E283" s="58" t="s">
        <v>515</v>
      </c>
      <c r="F283" t="s">
        <v>1047</v>
      </c>
      <c r="G283" t="s">
        <v>531</v>
      </c>
      <c r="H283" s="278">
        <v>2676.72</v>
      </c>
      <c r="I283" t="s">
        <v>1346</v>
      </c>
      <c r="R283" s="278"/>
    </row>
    <row r="284" spans="1:18">
      <c r="A284" t="str">
        <f t="shared" si="4"/>
        <v>Italy2015Wood residuesIMPORTS1000 m3</v>
      </c>
      <c r="B284">
        <v>2015</v>
      </c>
      <c r="C284" t="s">
        <v>1238</v>
      </c>
      <c r="D284" t="s">
        <v>2349</v>
      </c>
      <c r="E284" s="58" t="s">
        <v>515</v>
      </c>
      <c r="F284" t="s">
        <v>1047</v>
      </c>
      <c r="G284" t="s">
        <v>531</v>
      </c>
      <c r="H284">
        <v>609.03</v>
      </c>
      <c r="I284" t="s">
        <v>1347</v>
      </c>
      <c r="R284" s="278"/>
    </row>
    <row r="285" spans="1:18">
      <c r="A285" t="str">
        <f t="shared" si="4"/>
        <v>Italy2015Wood fuel, including wood for charcoalIMPORTS1000 m3</v>
      </c>
      <c r="B285">
        <v>2015</v>
      </c>
      <c r="C285" t="s">
        <v>1365</v>
      </c>
      <c r="D285" t="s">
        <v>2349</v>
      </c>
      <c r="E285" s="58" t="s">
        <v>515</v>
      </c>
      <c r="F285" t="s">
        <v>1047</v>
      </c>
      <c r="G285" t="s">
        <v>531</v>
      </c>
      <c r="H285" s="278">
        <v>1078.07</v>
      </c>
      <c r="I285" t="s">
        <v>1347</v>
      </c>
      <c r="R285" s="278"/>
    </row>
    <row r="286" spans="1:18">
      <c r="A286" t="str">
        <f t="shared" si="4"/>
        <v>Italy2015Wood fuel, including wood for charcoalEXPORTS1000 m3</v>
      </c>
      <c r="B286">
        <v>2015</v>
      </c>
      <c r="C286" t="s">
        <v>1365</v>
      </c>
      <c r="D286" t="s">
        <v>2350</v>
      </c>
      <c r="E286" s="58" t="s">
        <v>515</v>
      </c>
      <c r="F286" t="s">
        <v>1047</v>
      </c>
      <c r="G286" t="s">
        <v>531</v>
      </c>
      <c r="H286">
        <v>29.54</v>
      </c>
      <c r="I286" t="s">
        <v>1347</v>
      </c>
      <c r="R286" s="278"/>
    </row>
    <row r="287" spans="1:18">
      <c r="A287" t="str">
        <f t="shared" si="4"/>
        <v>Italy2015Wood charcoalIMPORTS1000 m.t.</v>
      </c>
      <c r="B287">
        <v>2015</v>
      </c>
      <c r="C287" t="s">
        <v>1343</v>
      </c>
      <c r="D287" t="s">
        <v>2349</v>
      </c>
      <c r="E287" s="58" t="s">
        <v>515</v>
      </c>
      <c r="F287" t="s">
        <v>1047</v>
      </c>
      <c r="G287" t="s">
        <v>1344</v>
      </c>
      <c r="H287">
        <v>57.98</v>
      </c>
      <c r="I287" t="s">
        <v>1347</v>
      </c>
      <c r="R287" s="278"/>
    </row>
    <row r="288" spans="1:18">
      <c r="A288" t="str">
        <f t="shared" si="4"/>
        <v>Italy2015Wood charcoalEXPORTS1000 m.t.</v>
      </c>
      <c r="B288">
        <v>2015</v>
      </c>
      <c r="C288" t="s">
        <v>1343</v>
      </c>
      <c r="D288" t="s">
        <v>2350</v>
      </c>
      <c r="E288" s="58" t="s">
        <v>515</v>
      </c>
      <c r="F288" t="s">
        <v>1047</v>
      </c>
      <c r="G288" t="s">
        <v>1344</v>
      </c>
      <c r="H288">
        <v>0.91</v>
      </c>
      <c r="I288" t="s">
        <v>1347</v>
      </c>
      <c r="R288" s="278"/>
    </row>
    <row r="289" spans="1:18">
      <c r="A289" t="str">
        <f t="shared" si="4"/>
        <v>Italy2015Chips and particlesPRODUCTION1000 m3</v>
      </c>
      <c r="B289">
        <v>2015</v>
      </c>
      <c r="C289" t="s">
        <v>1237</v>
      </c>
      <c r="D289" t="s">
        <v>2348</v>
      </c>
      <c r="E289" s="58" t="s">
        <v>515</v>
      </c>
      <c r="F289" t="s">
        <v>1047</v>
      </c>
      <c r="G289" t="s">
        <v>531</v>
      </c>
      <c r="H289" s="278">
        <v>4800</v>
      </c>
      <c r="I289" t="s">
        <v>1345</v>
      </c>
      <c r="R289" s="278"/>
    </row>
    <row r="290" spans="1:18">
      <c r="A290" t="str">
        <f t="shared" si="4"/>
        <v>Italy2015Chips and particlesIMPORTS1000 m3</v>
      </c>
      <c r="B290">
        <v>2015</v>
      </c>
      <c r="C290" t="s">
        <v>1237</v>
      </c>
      <c r="D290" t="s">
        <v>2349</v>
      </c>
      <c r="E290" s="58" t="s">
        <v>515</v>
      </c>
      <c r="F290" t="s">
        <v>1047</v>
      </c>
      <c r="G290" t="s">
        <v>531</v>
      </c>
      <c r="H290">
        <v>731.28</v>
      </c>
      <c r="I290" t="s">
        <v>1347</v>
      </c>
      <c r="R290" s="278"/>
    </row>
    <row r="291" spans="1:18">
      <c r="A291" t="str">
        <f t="shared" si="4"/>
        <v>Italy2015Chips and particlesEXPORTS1000 m3</v>
      </c>
      <c r="B291">
        <v>2015</v>
      </c>
      <c r="C291" t="s">
        <v>1237</v>
      </c>
      <c r="D291" t="s">
        <v>2350</v>
      </c>
      <c r="E291" s="58" t="s">
        <v>515</v>
      </c>
      <c r="F291" t="s">
        <v>1047</v>
      </c>
      <c r="G291" t="s">
        <v>531</v>
      </c>
      <c r="H291">
        <v>15.12</v>
      </c>
      <c r="I291" t="s">
        <v>1347</v>
      </c>
      <c r="R291" s="278"/>
    </row>
    <row r="292" spans="1:18">
      <c r="A292" t="str">
        <f t="shared" si="4"/>
        <v>Italy2015Wood residuesPRODUCTION1000 m3</v>
      </c>
      <c r="B292">
        <v>2015</v>
      </c>
      <c r="C292" t="s">
        <v>1238</v>
      </c>
      <c r="D292" t="s">
        <v>2348</v>
      </c>
      <c r="E292" s="58" t="s">
        <v>515</v>
      </c>
      <c r="F292" t="s">
        <v>1047</v>
      </c>
      <c r="G292" t="s">
        <v>531</v>
      </c>
      <c r="H292">
        <v>0</v>
      </c>
      <c r="I292" t="s">
        <v>1347</v>
      </c>
      <c r="R292" s="278"/>
    </row>
    <row r="293" spans="1:18">
      <c r="A293" t="str">
        <f t="shared" si="4"/>
        <v>Italy2015Wood residuesEXPORTS1000 m3</v>
      </c>
      <c r="B293">
        <v>2015</v>
      </c>
      <c r="C293" t="s">
        <v>1238</v>
      </c>
      <c r="D293" t="s">
        <v>2350</v>
      </c>
      <c r="E293" s="58" t="s">
        <v>515</v>
      </c>
      <c r="F293" t="s">
        <v>1047</v>
      </c>
      <c r="G293" t="s">
        <v>531</v>
      </c>
      <c r="H293">
        <v>16</v>
      </c>
      <c r="I293" t="s">
        <v>1347</v>
      </c>
      <c r="R293" s="278"/>
    </row>
    <row r="294" spans="1:18">
      <c r="A294" t="str">
        <f t="shared" si="4"/>
        <v>Italy2015Wood pelletsPRODUCTION1000 m.t.</v>
      </c>
      <c r="B294">
        <v>2015</v>
      </c>
      <c r="C294" t="s">
        <v>2187</v>
      </c>
      <c r="D294" t="s">
        <v>2348</v>
      </c>
      <c r="E294" s="58" t="s">
        <v>515</v>
      </c>
      <c r="F294" t="s">
        <v>1047</v>
      </c>
      <c r="G294" t="s">
        <v>1344</v>
      </c>
      <c r="H294">
        <v>450</v>
      </c>
      <c r="I294" t="s">
        <v>1345</v>
      </c>
    </row>
    <row r="295" spans="1:18">
      <c r="A295" t="str">
        <f t="shared" si="4"/>
        <v>Italy2015Wood pelletsIMPORTS1000 m.t.</v>
      </c>
      <c r="B295">
        <v>2015</v>
      </c>
      <c r="C295" t="s">
        <v>2187</v>
      </c>
      <c r="D295" t="s">
        <v>2349</v>
      </c>
      <c r="E295" s="58" t="s">
        <v>515</v>
      </c>
      <c r="F295" t="s">
        <v>1047</v>
      </c>
      <c r="G295" t="s">
        <v>1344</v>
      </c>
      <c r="H295" s="278">
        <v>1640.24</v>
      </c>
      <c r="I295" t="s">
        <v>1347</v>
      </c>
    </row>
    <row r="296" spans="1:18">
      <c r="A296" t="str">
        <f t="shared" si="4"/>
        <v>Italy2015Wood pelletsEXPORTS1000 m.t.</v>
      </c>
      <c r="B296">
        <v>2015</v>
      </c>
      <c r="C296" t="s">
        <v>2187</v>
      </c>
      <c r="D296" t="s">
        <v>2350</v>
      </c>
      <c r="E296" s="58" t="s">
        <v>515</v>
      </c>
      <c r="F296" t="s">
        <v>1047</v>
      </c>
      <c r="G296" t="s">
        <v>1344</v>
      </c>
      <c r="H296">
        <v>9.5</v>
      </c>
      <c r="I296" t="s">
        <v>1347</v>
      </c>
      <c r="R296" s="278"/>
    </row>
    <row r="297" spans="1:18">
      <c r="A297" t="str">
        <f t="shared" si="4"/>
        <v>Italy2015Chemical woodpulpPRODUCTION1000 m.t.</v>
      </c>
      <c r="B297">
        <v>2015</v>
      </c>
      <c r="C297" t="s">
        <v>1351</v>
      </c>
      <c r="D297" t="s">
        <v>2348</v>
      </c>
      <c r="E297" s="58" t="s">
        <v>515</v>
      </c>
      <c r="F297" t="s">
        <v>1047</v>
      </c>
      <c r="G297" t="s">
        <v>1344</v>
      </c>
      <c r="H297">
        <v>23.21</v>
      </c>
      <c r="I297" t="s">
        <v>1346</v>
      </c>
      <c r="R297" s="278"/>
    </row>
    <row r="298" spans="1:18">
      <c r="A298" t="str">
        <f t="shared" si="4"/>
        <v>Italy2015Wood charcoalPRODUCTION1000 m.t.</v>
      </c>
      <c r="B298">
        <v>2015</v>
      </c>
      <c r="C298" t="s">
        <v>1343</v>
      </c>
      <c r="D298" t="s">
        <v>2348</v>
      </c>
      <c r="E298" s="58" t="s">
        <v>515</v>
      </c>
      <c r="F298" t="s">
        <v>1047</v>
      </c>
      <c r="G298" t="s">
        <v>1344</v>
      </c>
      <c r="H298">
        <v>10</v>
      </c>
      <c r="I298" t="s">
        <v>1345</v>
      </c>
      <c r="R298" s="278"/>
    </row>
    <row r="299" spans="1:18">
      <c r="A299" t="str">
        <f t="shared" si="4"/>
        <v>Italy2015Wood fuel, including wood for charcoalREMOVALS1000 m3</v>
      </c>
      <c r="B299">
        <v>2015</v>
      </c>
      <c r="C299" t="s">
        <v>1365</v>
      </c>
      <c r="D299" t="s">
        <v>2351</v>
      </c>
      <c r="E299" s="58" t="s">
        <v>515</v>
      </c>
      <c r="F299" t="s">
        <v>1047</v>
      </c>
      <c r="G299" t="s">
        <v>531</v>
      </c>
      <c r="H299" s="278">
        <v>3003.98</v>
      </c>
      <c r="I299" t="s">
        <v>1346</v>
      </c>
      <c r="R299" s="278"/>
    </row>
    <row r="300" spans="1:18">
      <c r="A300" t="str">
        <f t="shared" si="4"/>
        <v>Italy2015Industrial roundwoodREMOVALS1000 m3</v>
      </c>
      <c r="B300">
        <v>2015</v>
      </c>
      <c r="C300" t="s">
        <v>2720</v>
      </c>
      <c r="D300" t="s">
        <v>2351</v>
      </c>
      <c r="E300" s="58" t="s">
        <v>515</v>
      </c>
      <c r="F300" t="s">
        <v>1047</v>
      </c>
      <c r="G300" t="s">
        <v>531</v>
      </c>
      <c r="H300" s="278">
        <v>2048.46</v>
      </c>
      <c r="I300" t="s">
        <v>1346</v>
      </c>
    </row>
    <row r="301" spans="1:18">
      <c r="A301" t="str">
        <f t="shared" si="4"/>
        <v>Liechtenstein2015Wood residuesIMPORTS1000 m3</v>
      </c>
      <c r="B301">
        <v>2015</v>
      </c>
      <c r="C301" t="s">
        <v>1238</v>
      </c>
      <c r="D301" t="s">
        <v>2349</v>
      </c>
      <c r="E301" s="58" t="s">
        <v>515</v>
      </c>
      <c r="F301" t="s">
        <v>1049</v>
      </c>
      <c r="G301" t="s">
        <v>531</v>
      </c>
      <c r="H301">
        <v>0</v>
      </c>
      <c r="I301" t="s">
        <v>1345</v>
      </c>
      <c r="R301" s="278"/>
    </row>
    <row r="302" spans="1:18">
      <c r="A302" t="str">
        <f t="shared" si="4"/>
        <v>Liechtenstein2015Wood fuel, including wood for charcoalIMPORTS1000 m3</v>
      </c>
      <c r="B302">
        <v>2015</v>
      </c>
      <c r="C302" t="s">
        <v>1365</v>
      </c>
      <c r="D302" t="s">
        <v>2349</v>
      </c>
      <c r="E302" s="58" t="s">
        <v>515</v>
      </c>
      <c r="F302" t="s">
        <v>1049</v>
      </c>
      <c r="G302" t="s">
        <v>531</v>
      </c>
      <c r="H302">
        <v>0</v>
      </c>
      <c r="I302" t="s">
        <v>1345</v>
      </c>
    </row>
    <row r="303" spans="1:18">
      <c r="A303" t="str">
        <f t="shared" si="4"/>
        <v>Liechtenstein2015Wood fuel, including wood for charcoalEXPORTS1000 m3</v>
      </c>
      <c r="B303">
        <v>2015</v>
      </c>
      <c r="C303" t="s">
        <v>1365</v>
      </c>
      <c r="D303" t="s">
        <v>2350</v>
      </c>
      <c r="E303" s="58" t="s">
        <v>515</v>
      </c>
      <c r="F303" t="s">
        <v>1049</v>
      </c>
      <c r="G303" t="s">
        <v>531</v>
      </c>
      <c r="H303">
        <v>0</v>
      </c>
      <c r="I303" t="s">
        <v>1345</v>
      </c>
    </row>
    <row r="304" spans="1:18">
      <c r="A304" t="str">
        <f t="shared" si="4"/>
        <v>Liechtenstein2015Wood charcoalPRODUCTION1000 m.t.</v>
      </c>
      <c r="B304">
        <v>2015</v>
      </c>
      <c r="C304" t="s">
        <v>1343</v>
      </c>
      <c r="D304" t="s">
        <v>2348</v>
      </c>
      <c r="E304" s="58" t="s">
        <v>515</v>
      </c>
      <c r="F304" t="s">
        <v>1049</v>
      </c>
      <c r="G304" t="s">
        <v>1344</v>
      </c>
      <c r="H304">
        <v>0</v>
      </c>
      <c r="I304" t="s">
        <v>1345</v>
      </c>
    </row>
    <row r="305" spans="1:18">
      <c r="A305" t="str">
        <f t="shared" si="4"/>
        <v>Liechtenstein2015Wood charcoalIMPORTS1000 m.t.</v>
      </c>
      <c r="B305">
        <v>2015</v>
      </c>
      <c r="C305" t="s">
        <v>1343</v>
      </c>
      <c r="D305" t="s">
        <v>2349</v>
      </c>
      <c r="E305" s="58" t="s">
        <v>515</v>
      </c>
      <c r="F305" t="s">
        <v>1049</v>
      </c>
      <c r="G305" t="s">
        <v>1344</v>
      </c>
      <c r="H305">
        <v>0</v>
      </c>
      <c r="I305" t="s">
        <v>1345</v>
      </c>
    </row>
    <row r="306" spans="1:18">
      <c r="A306" t="str">
        <f t="shared" si="4"/>
        <v>Liechtenstein2015Wood charcoalEXPORTS1000 m.t.</v>
      </c>
      <c r="B306">
        <v>2015</v>
      </c>
      <c r="C306" t="s">
        <v>1343</v>
      </c>
      <c r="D306" t="s">
        <v>2350</v>
      </c>
      <c r="E306" s="58" t="s">
        <v>515</v>
      </c>
      <c r="F306" t="s">
        <v>1049</v>
      </c>
      <c r="G306" t="s">
        <v>1344</v>
      </c>
      <c r="H306">
        <v>0</v>
      </c>
      <c r="I306" t="s">
        <v>1345</v>
      </c>
      <c r="R306" s="278"/>
    </row>
    <row r="307" spans="1:18">
      <c r="A307" t="str">
        <f t="shared" si="4"/>
        <v>Liechtenstein2015Chips and particlesPRODUCTION1000 m3</v>
      </c>
      <c r="B307">
        <v>2015</v>
      </c>
      <c r="C307" t="s">
        <v>1237</v>
      </c>
      <c r="D307" t="s">
        <v>2348</v>
      </c>
      <c r="E307" s="58" t="s">
        <v>515</v>
      </c>
      <c r="F307" t="s">
        <v>1049</v>
      </c>
      <c r="G307" t="s">
        <v>531</v>
      </c>
      <c r="H307">
        <v>0</v>
      </c>
      <c r="I307" t="s">
        <v>1345</v>
      </c>
      <c r="R307" s="278"/>
    </row>
    <row r="308" spans="1:18">
      <c r="A308" t="str">
        <f t="shared" si="4"/>
        <v>Liechtenstein2015Chips and particlesIMPORTS1000 m3</v>
      </c>
      <c r="B308">
        <v>2015</v>
      </c>
      <c r="C308" t="s">
        <v>1237</v>
      </c>
      <c r="D308" t="s">
        <v>2349</v>
      </c>
      <c r="E308" s="58" t="s">
        <v>515</v>
      </c>
      <c r="F308" t="s">
        <v>1049</v>
      </c>
      <c r="G308" t="s">
        <v>531</v>
      </c>
      <c r="H308">
        <v>0</v>
      </c>
      <c r="I308" t="s">
        <v>1345</v>
      </c>
    </row>
    <row r="309" spans="1:18">
      <c r="A309" t="str">
        <f t="shared" si="4"/>
        <v>Liechtenstein2015Chips and particlesEXPORTS1000 m3</v>
      </c>
      <c r="B309">
        <v>2015</v>
      </c>
      <c r="C309" t="s">
        <v>1237</v>
      </c>
      <c r="D309" t="s">
        <v>2350</v>
      </c>
      <c r="E309" s="58" t="s">
        <v>515</v>
      </c>
      <c r="F309" t="s">
        <v>1049</v>
      </c>
      <c r="G309" t="s">
        <v>531</v>
      </c>
      <c r="H309">
        <v>0</v>
      </c>
      <c r="I309" t="s">
        <v>1345</v>
      </c>
      <c r="R309" s="278"/>
    </row>
    <row r="310" spans="1:18">
      <c r="A310" t="str">
        <f t="shared" si="4"/>
        <v>Liechtenstein2015Wood residuesPRODUCTION1000 m3</v>
      </c>
      <c r="B310">
        <v>2015</v>
      </c>
      <c r="C310" t="s">
        <v>1238</v>
      </c>
      <c r="D310" t="s">
        <v>2348</v>
      </c>
      <c r="E310" s="58" t="s">
        <v>515</v>
      </c>
      <c r="F310" t="s">
        <v>1049</v>
      </c>
      <c r="G310" t="s">
        <v>531</v>
      </c>
      <c r="H310">
        <v>0</v>
      </c>
      <c r="I310" t="s">
        <v>1345</v>
      </c>
    </row>
    <row r="311" spans="1:18">
      <c r="A311" t="str">
        <f t="shared" si="4"/>
        <v>Liechtenstein2015Wood residuesEXPORTS1000 m3</v>
      </c>
      <c r="B311">
        <v>2015</v>
      </c>
      <c r="C311" t="s">
        <v>1238</v>
      </c>
      <c r="D311" t="s">
        <v>2350</v>
      </c>
      <c r="E311" s="58" t="s">
        <v>515</v>
      </c>
      <c r="F311" t="s">
        <v>1049</v>
      </c>
      <c r="G311" t="s">
        <v>531</v>
      </c>
      <c r="H311">
        <v>0</v>
      </c>
      <c r="I311" t="s">
        <v>1345</v>
      </c>
    </row>
    <row r="312" spans="1:18">
      <c r="A312" t="str">
        <f t="shared" si="4"/>
        <v>Liechtenstein2015Chemical woodpulpPRODUCTION1000 m.t.</v>
      </c>
      <c r="B312">
        <v>2015</v>
      </c>
      <c r="C312" t="s">
        <v>1351</v>
      </c>
      <c r="D312" t="s">
        <v>2348</v>
      </c>
      <c r="E312" s="58" t="s">
        <v>515</v>
      </c>
      <c r="F312" t="s">
        <v>1049</v>
      </c>
      <c r="G312" t="s">
        <v>1344</v>
      </c>
      <c r="H312">
        <v>0</v>
      </c>
      <c r="I312" t="s">
        <v>1346</v>
      </c>
    </row>
    <row r="313" spans="1:18">
      <c r="A313" t="str">
        <f t="shared" si="4"/>
        <v>Liechtenstein2015Wood pelletsPRODUCTION1000 m.t.</v>
      </c>
      <c r="B313">
        <v>2015</v>
      </c>
      <c r="C313" t="s">
        <v>2187</v>
      </c>
      <c r="D313" t="s">
        <v>2348</v>
      </c>
      <c r="E313" s="58" t="s">
        <v>515</v>
      </c>
      <c r="F313" t="s">
        <v>1049</v>
      </c>
      <c r="G313" t="s">
        <v>1344</v>
      </c>
      <c r="H313">
        <v>0</v>
      </c>
      <c r="I313" t="s">
        <v>1345</v>
      </c>
    </row>
    <row r="314" spans="1:18">
      <c r="A314" t="str">
        <f t="shared" si="4"/>
        <v>Liechtenstein2015Wood pelletsIMPORTS1000 m.t.</v>
      </c>
      <c r="B314">
        <v>2015</v>
      </c>
      <c r="C314" t="s">
        <v>2187</v>
      </c>
      <c r="D314" t="s">
        <v>2349</v>
      </c>
      <c r="E314" s="58" t="s">
        <v>515</v>
      </c>
      <c r="F314" t="s">
        <v>1049</v>
      </c>
      <c r="G314" t="s">
        <v>1344</v>
      </c>
      <c r="H314">
        <v>0</v>
      </c>
      <c r="I314" t="s">
        <v>1345</v>
      </c>
    </row>
    <row r="315" spans="1:18">
      <c r="A315" t="str">
        <f t="shared" si="4"/>
        <v>Liechtenstein2015Wood pelletsEXPORTS1000 m.t.</v>
      </c>
      <c r="B315">
        <v>2015</v>
      </c>
      <c r="C315" t="s">
        <v>2187</v>
      </c>
      <c r="D315" t="s">
        <v>2350</v>
      </c>
      <c r="E315" s="58" t="s">
        <v>515</v>
      </c>
      <c r="F315" t="s">
        <v>1049</v>
      </c>
      <c r="G315" t="s">
        <v>1344</v>
      </c>
      <c r="H315">
        <v>0</v>
      </c>
      <c r="I315" t="s">
        <v>1345</v>
      </c>
    </row>
    <row r="316" spans="1:18">
      <c r="A316" t="str">
        <f t="shared" si="4"/>
        <v>Liechtenstein2015Wood fuel, including wood for charcoalREMOVALS1000 m3</v>
      </c>
      <c r="B316">
        <v>2015</v>
      </c>
      <c r="C316" t="s">
        <v>1365</v>
      </c>
      <c r="D316" t="s">
        <v>2351</v>
      </c>
      <c r="E316" s="58" t="s">
        <v>515</v>
      </c>
      <c r="F316" t="s">
        <v>1049</v>
      </c>
      <c r="G316" t="s">
        <v>531</v>
      </c>
      <c r="H316">
        <v>14.08</v>
      </c>
      <c r="I316" t="s">
        <v>1346</v>
      </c>
    </row>
    <row r="317" spans="1:18">
      <c r="A317" t="str">
        <f t="shared" si="4"/>
        <v>Liechtenstein2015Industrial roundwoodREMOVALS1000 m3</v>
      </c>
      <c r="B317">
        <v>2015</v>
      </c>
      <c r="C317" t="s">
        <v>2720</v>
      </c>
      <c r="D317" t="s">
        <v>2351</v>
      </c>
      <c r="E317" s="58" t="s">
        <v>515</v>
      </c>
      <c r="F317" t="s">
        <v>1049</v>
      </c>
      <c r="G317" t="s">
        <v>531</v>
      </c>
      <c r="H317">
        <v>6.73</v>
      </c>
      <c r="I317" t="s">
        <v>1346</v>
      </c>
    </row>
    <row r="318" spans="1:18">
      <c r="A318" t="str">
        <f t="shared" si="4"/>
        <v>Liechtenstein2015Industrial roundwoodIMPORTS1000 m3</v>
      </c>
      <c r="B318">
        <v>2015</v>
      </c>
      <c r="C318" t="s">
        <v>2720</v>
      </c>
      <c r="D318" t="s">
        <v>2349</v>
      </c>
      <c r="E318" s="58" t="s">
        <v>515</v>
      </c>
      <c r="F318" t="s">
        <v>1049</v>
      </c>
      <c r="G318" t="s">
        <v>531</v>
      </c>
      <c r="H318">
        <v>0</v>
      </c>
      <c r="I318" t="s">
        <v>1346</v>
      </c>
    </row>
    <row r="319" spans="1:18">
      <c r="A319" t="str">
        <f t="shared" si="4"/>
        <v>Liechtenstein2015Industrial roundwoodEXPORTS1000 m3</v>
      </c>
      <c r="B319">
        <v>2015</v>
      </c>
      <c r="C319" t="s">
        <v>2720</v>
      </c>
      <c r="D319" t="s">
        <v>2350</v>
      </c>
      <c r="E319" s="58" t="s">
        <v>515</v>
      </c>
      <c r="F319" t="s">
        <v>1049</v>
      </c>
      <c r="G319" t="s">
        <v>531</v>
      </c>
      <c r="H319">
        <v>0</v>
      </c>
      <c r="I319" t="s">
        <v>1346</v>
      </c>
      <c r="R319" s="278"/>
    </row>
    <row r="320" spans="1:18">
      <c r="A320" t="str">
        <f t="shared" si="4"/>
        <v>Malta2015Industrial roundwoodREMOVALS1000 m3</v>
      </c>
      <c r="B320">
        <v>2015</v>
      </c>
      <c r="C320" t="s">
        <v>2720</v>
      </c>
      <c r="D320" t="s">
        <v>2351</v>
      </c>
      <c r="E320" s="58" t="s">
        <v>515</v>
      </c>
      <c r="F320" t="s">
        <v>1224</v>
      </c>
      <c r="G320" t="s">
        <v>531</v>
      </c>
      <c r="H320">
        <v>0</v>
      </c>
      <c r="I320" t="s">
        <v>1346</v>
      </c>
    </row>
    <row r="321" spans="1:18">
      <c r="A321" t="str">
        <f t="shared" si="4"/>
        <v>Malta2015Industrial roundwoodIMPORTS1000 m3</v>
      </c>
      <c r="B321">
        <v>2015</v>
      </c>
      <c r="C321" t="s">
        <v>2720</v>
      </c>
      <c r="D321" t="s">
        <v>2349</v>
      </c>
      <c r="E321" s="58" t="s">
        <v>515</v>
      </c>
      <c r="F321" t="s">
        <v>1224</v>
      </c>
      <c r="G321" t="s">
        <v>531</v>
      </c>
      <c r="H321">
        <v>0.56999999999999995</v>
      </c>
      <c r="I321" t="s">
        <v>1346</v>
      </c>
      <c r="R321" s="278"/>
    </row>
    <row r="322" spans="1:18">
      <c r="A322" t="str">
        <f t="shared" si="4"/>
        <v>Malta2015Wood residuesIMPORTS1000 m3</v>
      </c>
      <c r="B322">
        <v>2015</v>
      </c>
      <c r="C322" t="s">
        <v>1238</v>
      </c>
      <c r="D322" t="s">
        <v>2349</v>
      </c>
      <c r="E322" s="58" t="s">
        <v>515</v>
      </c>
      <c r="F322" t="s">
        <v>1224</v>
      </c>
      <c r="G322" t="s">
        <v>531</v>
      </c>
      <c r="H322">
        <v>1.57</v>
      </c>
      <c r="I322" t="s">
        <v>1347</v>
      </c>
      <c r="R322" s="278"/>
    </row>
    <row r="323" spans="1:18">
      <c r="A323" t="str">
        <f t="shared" ref="A323:A386" si="5">CONCATENATE(F323,B323,C323,D323,G323)</f>
        <v>Malta2015Industrial roundwoodEXPORTS1000 m3</v>
      </c>
      <c r="B323">
        <v>2015</v>
      </c>
      <c r="C323" t="s">
        <v>2720</v>
      </c>
      <c r="D323" t="s">
        <v>2350</v>
      </c>
      <c r="E323" s="58" t="s">
        <v>515</v>
      </c>
      <c r="F323" t="s">
        <v>1224</v>
      </c>
      <c r="G323" t="s">
        <v>531</v>
      </c>
      <c r="H323">
        <v>0.04</v>
      </c>
      <c r="I323" t="s">
        <v>1346</v>
      </c>
      <c r="R323" s="278"/>
    </row>
    <row r="324" spans="1:18">
      <c r="A324" t="str">
        <f t="shared" si="5"/>
        <v>Malta2015Wood fuel, including wood for charcoalREMOVALS1000 m3</v>
      </c>
      <c r="B324">
        <v>2015</v>
      </c>
      <c r="C324" t="s">
        <v>1365</v>
      </c>
      <c r="D324" t="s">
        <v>2351</v>
      </c>
      <c r="E324" s="58" t="s">
        <v>515</v>
      </c>
      <c r="F324" t="s">
        <v>1224</v>
      </c>
      <c r="G324" t="s">
        <v>531</v>
      </c>
      <c r="H324">
        <v>0</v>
      </c>
      <c r="I324" t="s">
        <v>1346</v>
      </c>
    </row>
    <row r="325" spans="1:18">
      <c r="A325" t="str">
        <f t="shared" si="5"/>
        <v>Malta2015Wood fuel, including wood for charcoalIMPORTS1000 m3</v>
      </c>
      <c r="B325">
        <v>2015</v>
      </c>
      <c r="C325" t="s">
        <v>1365</v>
      </c>
      <c r="D325" t="s">
        <v>2349</v>
      </c>
      <c r="E325" s="58" t="s">
        <v>515</v>
      </c>
      <c r="F325" t="s">
        <v>1224</v>
      </c>
      <c r="G325" t="s">
        <v>531</v>
      </c>
      <c r="H325">
        <v>0.71</v>
      </c>
      <c r="I325" t="s">
        <v>1347</v>
      </c>
    </row>
    <row r="326" spans="1:18">
      <c r="A326" t="str">
        <f t="shared" si="5"/>
        <v>Malta2015Wood fuel, including wood for charcoalEXPORTS1000 m3</v>
      </c>
      <c r="B326">
        <v>2015</v>
      </c>
      <c r="C326" t="s">
        <v>1365</v>
      </c>
      <c r="D326" t="s">
        <v>2350</v>
      </c>
      <c r="E326" s="58" t="s">
        <v>515</v>
      </c>
      <c r="F326" t="s">
        <v>1224</v>
      </c>
      <c r="G326" t="s">
        <v>531</v>
      </c>
      <c r="H326">
        <v>0</v>
      </c>
      <c r="I326" t="s">
        <v>1347</v>
      </c>
    </row>
    <row r="327" spans="1:18">
      <c r="A327" t="str">
        <f t="shared" si="5"/>
        <v>Malta2015Wood charcoalPRODUCTION1000 m.t.</v>
      </c>
      <c r="B327">
        <v>2015</v>
      </c>
      <c r="C327" t="s">
        <v>1343</v>
      </c>
      <c r="D327" t="s">
        <v>2348</v>
      </c>
      <c r="E327" s="58" t="s">
        <v>515</v>
      </c>
      <c r="F327" t="s">
        <v>1224</v>
      </c>
      <c r="G327" t="s">
        <v>1344</v>
      </c>
      <c r="H327">
        <v>0</v>
      </c>
      <c r="I327" t="s">
        <v>1345</v>
      </c>
    </row>
    <row r="328" spans="1:18">
      <c r="A328" t="str">
        <f t="shared" si="5"/>
        <v>Malta2015Wood charcoalIMPORTS1000 m.t.</v>
      </c>
      <c r="B328">
        <v>2015</v>
      </c>
      <c r="C328" t="s">
        <v>1343</v>
      </c>
      <c r="D328" t="s">
        <v>2349</v>
      </c>
      <c r="E328" s="58" t="s">
        <v>515</v>
      </c>
      <c r="F328" t="s">
        <v>1224</v>
      </c>
      <c r="G328" t="s">
        <v>1344</v>
      </c>
      <c r="H328">
        <v>0.35</v>
      </c>
      <c r="I328" t="s">
        <v>1347</v>
      </c>
      <c r="R328" s="278"/>
    </row>
    <row r="329" spans="1:18">
      <c r="A329" t="str">
        <f t="shared" si="5"/>
        <v>Malta2015Wood charcoalEXPORTS1000 m.t.</v>
      </c>
      <c r="B329">
        <v>2015</v>
      </c>
      <c r="C329" t="s">
        <v>1343</v>
      </c>
      <c r="D329" t="s">
        <v>2350</v>
      </c>
      <c r="E329" s="58" t="s">
        <v>515</v>
      </c>
      <c r="F329" t="s">
        <v>1224</v>
      </c>
      <c r="G329" t="s">
        <v>1344</v>
      </c>
      <c r="H329">
        <v>0</v>
      </c>
      <c r="I329" t="s">
        <v>1347</v>
      </c>
      <c r="R329" s="278"/>
    </row>
    <row r="330" spans="1:18">
      <c r="A330" t="str">
        <f t="shared" si="5"/>
        <v>Malta2015Chips and particlesPRODUCTION1000 m3</v>
      </c>
      <c r="B330">
        <v>2015</v>
      </c>
      <c r="C330" t="s">
        <v>1237</v>
      </c>
      <c r="D330" t="s">
        <v>2348</v>
      </c>
      <c r="E330" s="58" t="s">
        <v>515</v>
      </c>
      <c r="F330" t="s">
        <v>1224</v>
      </c>
      <c r="G330" t="s">
        <v>531</v>
      </c>
      <c r="H330">
        <v>0</v>
      </c>
      <c r="I330" t="s">
        <v>1347</v>
      </c>
      <c r="R330" s="278"/>
    </row>
    <row r="331" spans="1:18">
      <c r="A331" t="str">
        <f t="shared" si="5"/>
        <v>Malta2015Chips and particlesIMPORTS1000 m3</v>
      </c>
      <c r="B331">
        <v>2015</v>
      </c>
      <c r="C331" t="s">
        <v>1237</v>
      </c>
      <c r="D331" t="s">
        <v>2349</v>
      </c>
      <c r="E331" s="58" t="s">
        <v>515</v>
      </c>
      <c r="F331" t="s">
        <v>1224</v>
      </c>
      <c r="G331" t="s">
        <v>531</v>
      </c>
      <c r="H331">
        <v>0.01</v>
      </c>
      <c r="I331" t="s">
        <v>1347</v>
      </c>
    </row>
    <row r="332" spans="1:18">
      <c r="A332" t="str">
        <f t="shared" si="5"/>
        <v>Malta2015Chips and particlesEXPORTS1000 m3</v>
      </c>
      <c r="B332">
        <v>2015</v>
      </c>
      <c r="C332" t="s">
        <v>1237</v>
      </c>
      <c r="D332" t="s">
        <v>2350</v>
      </c>
      <c r="E332" s="58" t="s">
        <v>515</v>
      </c>
      <c r="F332" t="s">
        <v>1224</v>
      </c>
      <c r="G332" t="s">
        <v>531</v>
      </c>
      <c r="H332">
        <v>0</v>
      </c>
      <c r="I332" t="s">
        <v>1347</v>
      </c>
    </row>
    <row r="333" spans="1:18">
      <c r="A333" t="str">
        <f t="shared" si="5"/>
        <v>Malta2015Wood residuesPRODUCTION1000 m3</v>
      </c>
      <c r="B333">
        <v>2015</v>
      </c>
      <c r="C333" t="s">
        <v>1238</v>
      </c>
      <c r="D333" t="s">
        <v>2348</v>
      </c>
      <c r="E333" s="58" t="s">
        <v>515</v>
      </c>
      <c r="F333" t="s">
        <v>1224</v>
      </c>
      <c r="G333" t="s">
        <v>531</v>
      </c>
      <c r="H333">
        <v>0</v>
      </c>
      <c r="I333" t="s">
        <v>1347</v>
      </c>
    </row>
    <row r="334" spans="1:18">
      <c r="A334" t="str">
        <f t="shared" si="5"/>
        <v>Malta2015Wood residuesEXPORTS1000 m3</v>
      </c>
      <c r="B334">
        <v>2015</v>
      </c>
      <c r="C334" t="s">
        <v>1238</v>
      </c>
      <c r="D334" t="s">
        <v>2350</v>
      </c>
      <c r="E334" s="58" t="s">
        <v>515</v>
      </c>
      <c r="F334" t="s">
        <v>1224</v>
      </c>
      <c r="G334" t="s">
        <v>531</v>
      </c>
      <c r="H334">
        <v>0</v>
      </c>
      <c r="I334" t="s">
        <v>1347</v>
      </c>
    </row>
    <row r="335" spans="1:18">
      <c r="A335" t="str">
        <f t="shared" si="5"/>
        <v>Malta2015Chemical woodpulpPRODUCTION1000 m.t.</v>
      </c>
      <c r="B335">
        <v>2015</v>
      </c>
      <c r="C335" t="s">
        <v>1351</v>
      </c>
      <c r="D335" t="s">
        <v>2348</v>
      </c>
      <c r="E335" s="58" t="s">
        <v>515</v>
      </c>
      <c r="F335" t="s">
        <v>1224</v>
      </c>
      <c r="G335" t="s">
        <v>1344</v>
      </c>
      <c r="H335">
        <v>0</v>
      </c>
      <c r="I335" t="s">
        <v>1346</v>
      </c>
      <c r="R335" s="278"/>
    </row>
    <row r="336" spans="1:18">
      <c r="A336" t="str">
        <f t="shared" si="5"/>
        <v>Malta2015Wood pelletsPRODUCTION1000 m.t.</v>
      </c>
      <c r="B336">
        <v>2015</v>
      </c>
      <c r="C336" t="s">
        <v>2187</v>
      </c>
      <c r="D336" t="s">
        <v>2348</v>
      </c>
      <c r="E336" s="58" t="s">
        <v>515</v>
      </c>
      <c r="F336" t="s">
        <v>1224</v>
      </c>
      <c r="G336" t="s">
        <v>1344</v>
      </c>
      <c r="H336">
        <v>0</v>
      </c>
      <c r="I336" t="s">
        <v>1347</v>
      </c>
      <c r="R336" s="278"/>
    </row>
    <row r="337" spans="1:18">
      <c r="A337" t="str">
        <f t="shared" si="5"/>
        <v>Malta2015Wood pelletsIMPORTS1000 m.t.</v>
      </c>
      <c r="B337">
        <v>2015</v>
      </c>
      <c r="C337" t="s">
        <v>2187</v>
      </c>
      <c r="D337" t="s">
        <v>2349</v>
      </c>
      <c r="E337" s="58" t="s">
        <v>515</v>
      </c>
      <c r="F337" t="s">
        <v>1224</v>
      </c>
      <c r="G337" t="s">
        <v>1344</v>
      </c>
      <c r="H337">
        <v>0.42</v>
      </c>
      <c r="I337" t="s">
        <v>1347</v>
      </c>
      <c r="R337" s="278"/>
    </row>
    <row r="338" spans="1:18">
      <c r="A338" t="str">
        <f t="shared" si="5"/>
        <v>Malta2015Wood pelletsEXPORTS1000 m.t.</v>
      </c>
      <c r="B338">
        <v>2015</v>
      </c>
      <c r="C338" t="s">
        <v>2187</v>
      </c>
      <c r="D338" t="s">
        <v>2350</v>
      </c>
      <c r="E338" s="58" t="s">
        <v>515</v>
      </c>
      <c r="F338" t="s">
        <v>1224</v>
      </c>
      <c r="G338" t="s">
        <v>1344</v>
      </c>
      <c r="H338">
        <v>0</v>
      </c>
      <c r="I338" t="s">
        <v>1347</v>
      </c>
      <c r="R338" s="278"/>
    </row>
    <row r="339" spans="1:18">
      <c r="A339" t="str">
        <f t="shared" si="5"/>
        <v>Netherlands2015Industrial roundwoodREMOVALS1000 m3</v>
      </c>
      <c r="B339">
        <v>2015</v>
      </c>
      <c r="C339" t="s">
        <v>2720</v>
      </c>
      <c r="D339" t="s">
        <v>2351</v>
      </c>
      <c r="E339" s="58" t="s">
        <v>515</v>
      </c>
      <c r="F339" t="s">
        <v>1052</v>
      </c>
      <c r="G339" t="s">
        <v>531</v>
      </c>
      <c r="H339">
        <v>860.32</v>
      </c>
      <c r="I339" t="s">
        <v>1346</v>
      </c>
    </row>
    <row r="340" spans="1:18">
      <c r="A340" t="str">
        <f t="shared" si="5"/>
        <v>Netherlands2015Industrial roundwoodIMPORTS1000 m3</v>
      </c>
      <c r="B340">
        <v>2015</v>
      </c>
      <c r="C340" t="s">
        <v>2720</v>
      </c>
      <c r="D340" t="s">
        <v>2349</v>
      </c>
      <c r="E340" s="58" t="s">
        <v>515</v>
      </c>
      <c r="F340" t="s">
        <v>1052</v>
      </c>
      <c r="G340" t="s">
        <v>531</v>
      </c>
      <c r="H340">
        <v>251.7</v>
      </c>
      <c r="I340" t="s">
        <v>1346</v>
      </c>
    </row>
    <row r="341" spans="1:18">
      <c r="A341" t="str">
        <f t="shared" si="5"/>
        <v>Netherlands2015Wood residuesIMPORTS1000 m3</v>
      </c>
      <c r="B341">
        <v>2015</v>
      </c>
      <c r="C341" t="s">
        <v>1238</v>
      </c>
      <c r="D341" t="s">
        <v>2349</v>
      </c>
      <c r="E341" s="58" t="s">
        <v>515</v>
      </c>
      <c r="F341" t="s">
        <v>1052</v>
      </c>
      <c r="G341" t="s">
        <v>531</v>
      </c>
      <c r="H341">
        <v>278.7</v>
      </c>
      <c r="I341" t="s">
        <v>1347</v>
      </c>
    </row>
    <row r="342" spans="1:18">
      <c r="A342" t="str">
        <f t="shared" si="5"/>
        <v>Netherlands2015Industrial roundwoodEXPORTS1000 m3</v>
      </c>
      <c r="B342">
        <v>2015</v>
      </c>
      <c r="C342" t="s">
        <v>2720</v>
      </c>
      <c r="D342" t="s">
        <v>2350</v>
      </c>
      <c r="E342" s="58" t="s">
        <v>515</v>
      </c>
      <c r="F342" t="s">
        <v>1052</v>
      </c>
      <c r="G342" t="s">
        <v>531</v>
      </c>
      <c r="H342">
        <v>426</v>
      </c>
      <c r="I342" t="s">
        <v>1346</v>
      </c>
    </row>
    <row r="343" spans="1:18">
      <c r="A343" t="str">
        <f t="shared" si="5"/>
        <v>Netherlands2015Wood fuel, including wood for charcoalREMOVALS1000 m3</v>
      </c>
      <c r="B343">
        <v>2015</v>
      </c>
      <c r="C343" t="s">
        <v>1365</v>
      </c>
      <c r="D343" t="s">
        <v>2351</v>
      </c>
      <c r="E343" s="58" t="s">
        <v>515</v>
      </c>
      <c r="F343" t="s">
        <v>1052</v>
      </c>
      <c r="G343" t="s">
        <v>531</v>
      </c>
      <c r="H343">
        <v>357</v>
      </c>
      <c r="I343" t="s">
        <v>1346</v>
      </c>
    </row>
    <row r="344" spans="1:18">
      <c r="A344" t="str">
        <f t="shared" si="5"/>
        <v>Netherlands2015Wood fuel, including wood for charcoalIMPORTS1000 m3</v>
      </c>
      <c r="B344">
        <v>2015</v>
      </c>
      <c r="C344" t="s">
        <v>1365</v>
      </c>
      <c r="D344" t="s">
        <v>2349</v>
      </c>
      <c r="E344" s="58" t="s">
        <v>515</v>
      </c>
      <c r="F344" t="s">
        <v>1052</v>
      </c>
      <c r="G344" t="s">
        <v>531</v>
      </c>
      <c r="H344">
        <v>11.1</v>
      </c>
      <c r="I344" t="s">
        <v>1347</v>
      </c>
    </row>
    <row r="345" spans="1:18">
      <c r="A345" t="str">
        <f t="shared" si="5"/>
        <v>Netherlands2015Wood fuel, including wood for charcoalEXPORTS1000 m3</v>
      </c>
      <c r="B345">
        <v>2015</v>
      </c>
      <c r="C345" t="s">
        <v>1365</v>
      </c>
      <c r="D345" t="s">
        <v>2350</v>
      </c>
      <c r="E345" s="58" t="s">
        <v>515</v>
      </c>
      <c r="F345" t="s">
        <v>1052</v>
      </c>
      <c r="G345" t="s">
        <v>531</v>
      </c>
      <c r="H345">
        <v>15.2</v>
      </c>
      <c r="I345" t="s">
        <v>1347</v>
      </c>
    </row>
    <row r="346" spans="1:18">
      <c r="A346" t="str">
        <f t="shared" si="5"/>
        <v>Netherlands2015Wood charcoalPRODUCTION1000 m.t.</v>
      </c>
      <c r="B346">
        <v>2015</v>
      </c>
      <c r="C346" t="s">
        <v>1343</v>
      </c>
      <c r="D346" t="s">
        <v>2348</v>
      </c>
      <c r="E346" s="58" t="s">
        <v>515</v>
      </c>
      <c r="F346" t="s">
        <v>1052</v>
      </c>
      <c r="G346" t="s">
        <v>1344</v>
      </c>
      <c r="H346">
        <v>0</v>
      </c>
      <c r="I346" t="s">
        <v>1345</v>
      </c>
    </row>
    <row r="347" spans="1:18">
      <c r="A347" t="str">
        <f t="shared" si="5"/>
        <v>Netherlands2015Wood charcoalIMPORTS1000 m.t.</v>
      </c>
      <c r="B347">
        <v>2015</v>
      </c>
      <c r="C347" t="s">
        <v>1343</v>
      </c>
      <c r="D347" t="s">
        <v>2349</v>
      </c>
      <c r="E347" s="58" t="s">
        <v>515</v>
      </c>
      <c r="F347" t="s">
        <v>1052</v>
      </c>
      <c r="G347" t="s">
        <v>1344</v>
      </c>
      <c r="H347">
        <v>27.4</v>
      </c>
      <c r="I347" t="s">
        <v>1347</v>
      </c>
    </row>
    <row r="348" spans="1:18">
      <c r="A348" t="str">
        <f t="shared" si="5"/>
        <v>Netherlands2015Wood charcoalEXPORTS1000 m.t.</v>
      </c>
      <c r="B348">
        <v>2015</v>
      </c>
      <c r="C348" t="s">
        <v>1343</v>
      </c>
      <c r="D348" t="s">
        <v>2350</v>
      </c>
      <c r="E348" s="58" t="s">
        <v>515</v>
      </c>
      <c r="F348" t="s">
        <v>1052</v>
      </c>
      <c r="G348" t="s">
        <v>1344</v>
      </c>
      <c r="H348">
        <v>20.04</v>
      </c>
      <c r="I348" t="s">
        <v>1347</v>
      </c>
    </row>
    <row r="349" spans="1:18">
      <c r="A349" t="str">
        <f t="shared" si="5"/>
        <v>Netherlands2015Chips and particlesPRODUCTION1000 m3</v>
      </c>
      <c r="B349">
        <v>2015</v>
      </c>
      <c r="C349" t="s">
        <v>1237</v>
      </c>
      <c r="D349" t="s">
        <v>2348</v>
      </c>
      <c r="E349" s="58" t="s">
        <v>515</v>
      </c>
      <c r="F349" t="s">
        <v>1052</v>
      </c>
      <c r="G349" t="s">
        <v>531</v>
      </c>
      <c r="H349">
        <v>100</v>
      </c>
      <c r="I349" t="s">
        <v>1347</v>
      </c>
    </row>
    <row r="350" spans="1:18">
      <c r="A350" t="str">
        <f t="shared" si="5"/>
        <v>Netherlands2015Chips and particlesIMPORTS1000 m3</v>
      </c>
      <c r="B350">
        <v>2015</v>
      </c>
      <c r="C350" t="s">
        <v>1237</v>
      </c>
      <c r="D350" t="s">
        <v>2349</v>
      </c>
      <c r="E350" s="58" t="s">
        <v>515</v>
      </c>
      <c r="F350" t="s">
        <v>1052</v>
      </c>
      <c r="G350" t="s">
        <v>531</v>
      </c>
      <c r="H350">
        <v>171.9</v>
      </c>
      <c r="I350" t="s">
        <v>1347</v>
      </c>
    </row>
    <row r="351" spans="1:18">
      <c r="A351" t="str">
        <f t="shared" si="5"/>
        <v>Netherlands2015Chips and particlesEXPORTS1000 m3</v>
      </c>
      <c r="B351">
        <v>2015</v>
      </c>
      <c r="C351" t="s">
        <v>1237</v>
      </c>
      <c r="D351" t="s">
        <v>2350</v>
      </c>
      <c r="E351" s="58" t="s">
        <v>515</v>
      </c>
      <c r="F351" t="s">
        <v>1052</v>
      </c>
      <c r="G351" t="s">
        <v>531</v>
      </c>
      <c r="H351">
        <v>234.3</v>
      </c>
      <c r="I351" t="s">
        <v>1347</v>
      </c>
    </row>
    <row r="352" spans="1:18">
      <c r="A352" t="str">
        <f t="shared" si="5"/>
        <v>Netherlands2015Wood residuesPRODUCTION1000 m3</v>
      </c>
      <c r="B352">
        <v>2015</v>
      </c>
      <c r="C352" t="s">
        <v>1238</v>
      </c>
      <c r="D352" t="s">
        <v>2348</v>
      </c>
      <c r="E352" s="58" t="s">
        <v>515</v>
      </c>
      <c r="F352" t="s">
        <v>1052</v>
      </c>
      <c r="G352" t="s">
        <v>531</v>
      </c>
      <c r="H352">
        <v>900</v>
      </c>
      <c r="I352" t="s">
        <v>1347</v>
      </c>
    </row>
    <row r="353" spans="1:9">
      <c r="A353" t="str">
        <f t="shared" si="5"/>
        <v>Netherlands2015Wood residuesEXPORTS1000 m3</v>
      </c>
      <c r="B353">
        <v>2015</v>
      </c>
      <c r="C353" t="s">
        <v>1238</v>
      </c>
      <c r="D353" t="s">
        <v>2350</v>
      </c>
      <c r="E353" s="58" t="s">
        <v>515</v>
      </c>
      <c r="F353" t="s">
        <v>1052</v>
      </c>
      <c r="G353" t="s">
        <v>531</v>
      </c>
      <c r="H353">
        <v>379</v>
      </c>
      <c r="I353" t="s">
        <v>1347</v>
      </c>
    </row>
    <row r="354" spans="1:9">
      <c r="A354" t="str">
        <f t="shared" si="5"/>
        <v>Netherlands2015Chemical woodpulpPRODUCTION1000 m.t.</v>
      </c>
      <c r="B354">
        <v>2015</v>
      </c>
      <c r="C354" t="s">
        <v>1351</v>
      </c>
      <c r="D354" t="s">
        <v>2348</v>
      </c>
      <c r="E354" s="58" t="s">
        <v>515</v>
      </c>
      <c r="F354" t="s">
        <v>1052</v>
      </c>
      <c r="G354" t="s">
        <v>1344</v>
      </c>
      <c r="H354">
        <v>0</v>
      </c>
      <c r="I354" t="s">
        <v>1346</v>
      </c>
    </row>
    <row r="355" spans="1:9">
      <c r="A355" t="str">
        <f t="shared" si="5"/>
        <v>Netherlands2015Wood pelletsPRODUCTION1000 m.t.</v>
      </c>
      <c r="B355">
        <v>2015</v>
      </c>
      <c r="C355" t="s">
        <v>2187</v>
      </c>
      <c r="D355" t="s">
        <v>2348</v>
      </c>
      <c r="E355" s="58" t="s">
        <v>515</v>
      </c>
      <c r="F355" t="s">
        <v>1052</v>
      </c>
      <c r="G355" t="s">
        <v>1344</v>
      </c>
      <c r="H355">
        <v>265.5</v>
      </c>
      <c r="I355" t="s">
        <v>1347</v>
      </c>
    </row>
    <row r="356" spans="1:9">
      <c r="A356" t="str">
        <f t="shared" si="5"/>
        <v>Netherlands2015Wood pelletsIMPORTS1000 m.t.</v>
      </c>
      <c r="B356">
        <v>2015</v>
      </c>
      <c r="C356" t="s">
        <v>2187</v>
      </c>
      <c r="D356" t="s">
        <v>2349</v>
      </c>
      <c r="E356" s="58" t="s">
        <v>515</v>
      </c>
      <c r="F356" t="s">
        <v>1052</v>
      </c>
      <c r="G356" t="s">
        <v>1344</v>
      </c>
      <c r="H356">
        <v>146.1</v>
      </c>
      <c r="I356" t="s">
        <v>1347</v>
      </c>
    </row>
    <row r="357" spans="1:9">
      <c r="A357" t="str">
        <f t="shared" si="5"/>
        <v>Netherlands2015Wood pelletsEXPORTS1000 m.t.</v>
      </c>
      <c r="B357">
        <v>2015</v>
      </c>
      <c r="C357" t="s">
        <v>2187</v>
      </c>
      <c r="D357" t="s">
        <v>2350</v>
      </c>
      <c r="E357" s="58" t="s">
        <v>515</v>
      </c>
      <c r="F357" t="s">
        <v>1052</v>
      </c>
      <c r="G357" t="s">
        <v>1344</v>
      </c>
      <c r="H357">
        <v>193</v>
      </c>
      <c r="I357" t="s">
        <v>1347</v>
      </c>
    </row>
    <row r="358" spans="1:9">
      <c r="A358" t="str">
        <f t="shared" si="5"/>
        <v>Norway2015Industrial roundwoodREMOVALS1000 m3</v>
      </c>
      <c r="B358">
        <v>2015</v>
      </c>
      <c r="C358" t="s">
        <v>2720</v>
      </c>
      <c r="D358" t="s">
        <v>2351</v>
      </c>
      <c r="E358" s="58" t="s">
        <v>515</v>
      </c>
      <c r="F358" t="s">
        <v>1053</v>
      </c>
      <c r="G358" t="s">
        <v>531</v>
      </c>
      <c r="H358" s="278">
        <v>10158.700000000001</v>
      </c>
      <c r="I358" t="s">
        <v>1346</v>
      </c>
    </row>
    <row r="359" spans="1:9">
      <c r="A359" t="str">
        <f t="shared" si="5"/>
        <v>Norway2015Industrial roundwoodIMPORTS1000 m3</v>
      </c>
      <c r="B359">
        <v>2015</v>
      </c>
      <c r="C359" t="s">
        <v>2720</v>
      </c>
      <c r="D359" t="s">
        <v>2349</v>
      </c>
      <c r="E359" s="58" t="s">
        <v>515</v>
      </c>
      <c r="F359" t="s">
        <v>1053</v>
      </c>
      <c r="G359" t="s">
        <v>531</v>
      </c>
      <c r="H359">
        <v>378.03</v>
      </c>
      <c r="I359" t="s">
        <v>1346</v>
      </c>
    </row>
    <row r="360" spans="1:9">
      <c r="A360" t="str">
        <f t="shared" si="5"/>
        <v>Norway2015Wood residuesIMPORTS1000 m3</v>
      </c>
      <c r="B360">
        <v>2015</v>
      </c>
      <c r="C360" t="s">
        <v>1238</v>
      </c>
      <c r="D360" t="s">
        <v>2349</v>
      </c>
      <c r="E360" s="58" t="s">
        <v>515</v>
      </c>
      <c r="F360" t="s">
        <v>1053</v>
      </c>
      <c r="G360" t="s">
        <v>531</v>
      </c>
      <c r="H360">
        <v>604.94000000000005</v>
      </c>
      <c r="I360" t="s">
        <v>1349</v>
      </c>
    </row>
    <row r="361" spans="1:9">
      <c r="A361" t="str">
        <f t="shared" si="5"/>
        <v>Norway2015Industrial roundwoodEXPORTS1000 m3</v>
      </c>
      <c r="B361">
        <v>2015</v>
      </c>
      <c r="C361" t="s">
        <v>2720</v>
      </c>
      <c r="D361" t="s">
        <v>2350</v>
      </c>
      <c r="E361" s="58" t="s">
        <v>515</v>
      </c>
      <c r="F361" t="s">
        <v>1053</v>
      </c>
      <c r="G361" t="s">
        <v>531</v>
      </c>
      <c r="H361" s="278">
        <v>3987.1</v>
      </c>
      <c r="I361" t="s">
        <v>1346</v>
      </c>
    </row>
    <row r="362" spans="1:9">
      <c r="A362" t="str">
        <f t="shared" si="5"/>
        <v>Norway2015Wood fuel, including wood for charcoalREMOVALS1000 m3</v>
      </c>
      <c r="B362">
        <v>2015</v>
      </c>
      <c r="C362" t="s">
        <v>1365</v>
      </c>
      <c r="D362" t="s">
        <v>2351</v>
      </c>
      <c r="E362" s="58" t="s">
        <v>515</v>
      </c>
      <c r="F362" t="s">
        <v>1053</v>
      </c>
      <c r="G362" t="s">
        <v>531</v>
      </c>
      <c r="H362" s="278">
        <v>1825</v>
      </c>
      <c r="I362" t="s">
        <v>1346</v>
      </c>
    </row>
    <row r="363" spans="1:9">
      <c r="A363" t="str">
        <f t="shared" si="5"/>
        <v>Norway2015Wood fuel, including wood for charcoalIMPORTS1000 m3</v>
      </c>
      <c r="B363">
        <v>2015</v>
      </c>
      <c r="C363" t="s">
        <v>1365</v>
      </c>
      <c r="D363" t="s">
        <v>2349</v>
      </c>
      <c r="E363" s="58" t="s">
        <v>515</v>
      </c>
      <c r="F363" t="s">
        <v>1053</v>
      </c>
      <c r="G363" t="s">
        <v>531</v>
      </c>
      <c r="H363">
        <v>91.65</v>
      </c>
      <c r="I363" t="s">
        <v>1347</v>
      </c>
    </row>
    <row r="364" spans="1:9">
      <c r="A364" t="str">
        <f t="shared" si="5"/>
        <v>Norway2015Wood fuel, including wood for charcoalEXPORTS1000 m3</v>
      </c>
      <c r="B364">
        <v>2015</v>
      </c>
      <c r="C364" t="s">
        <v>1365</v>
      </c>
      <c r="D364" t="s">
        <v>2350</v>
      </c>
      <c r="E364" s="58" t="s">
        <v>515</v>
      </c>
      <c r="F364" t="s">
        <v>1053</v>
      </c>
      <c r="G364" t="s">
        <v>531</v>
      </c>
      <c r="H364">
        <v>31.51</v>
      </c>
      <c r="I364" t="s">
        <v>1347</v>
      </c>
    </row>
    <row r="365" spans="1:9">
      <c r="A365" t="str">
        <f t="shared" si="5"/>
        <v>Norway2015Wood charcoalPRODUCTION1000 m.t.</v>
      </c>
      <c r="B365">
        <v>2015</v>
      </c>
      <c r="C365" t="s">
        <v>1343</v>
      </c>
      <c r="D365" t="s">
        <v>2348</v>
      </c>
      <c r="E365" s="58" t="s">
        <v>515</v>
      </c>
      <c r="F365" t="s">
        <v>1053</v>
      </c>
      <c r="G365" t="s">
        <v>1344</v>
      </c>
      <c r="H365">
        <v>0</v>
      </c>
      <c r="I365" t="s">
        <v>1347</v>
      </c>
    </row>
    <row r="366" spans="1:9">
      <c r="A366" t="str">
        <f t="shared" si="5"/>
        <v>Norway2015Wood charcoalIMPORTS1000 m.t.</v>
      </c>
      <c r="B366">
        <v>2015</v>
      </c>
      <c r="C366" t="s">
        <v>1343</v>
      </c>
      <c r="D366" t="s">
        <v>2349</v>
      </c>
      <c r="E366" s="58" t="s">
        <v>515</v>
      </c>
      <c r="F366" t="s">
        <v>1053</v>
      </c>
      <c r="G366" t="s">
        <v>1344</v>
      </c>
      <c r="H366">
        <v>45.02</v>
      </c>
      <c r="I366" t="s">
        <v>1347</v>
      </c>
    </row>
    <row r="367" spans="1:9">
      <c r="A367" t="str">
        <f t="shared" si="5"/>
        <v>Norway2015Wood charcoalEXPORTS1000 m.t.</v>
      </c>
      <c r="B367">
        <v>2015</v>
      </c>
      <c r="C367" t="s">
        <v>1343</v>
      </c>
      <c r="D367" t="s">
        <v>2350</v>
      </c>
      <c r="E367" s="58" t="s">
        <v>515</v>
      </c>
      <c r="F367" t="s">
        <v>1053</v>
      </c>
      <c r="G367" t="s">
        <v>1344</v>
      </c>
      <c r="H367">
        <v>1.53</v>
      </c>
      <c r="I367" t="s">
        <v>1347</v>
      </c>
    </row>
    <row r="368" spans="1:9">
      <c r="A368" t="str">
        <f t="shared" si="5"/>
        <v>Norway2015Chips and particlesPRODUCTION1000 m3</v>
      </c>
      <c r="B368">
        <v>2015</v>
      </c>
      <c r="C368" t="s">
        <v>1237</v>
      </c>
      <c r="D368" t="s">
        <v>2348</v>
      </c>
      <c r="E368" s="58" t="s">
        <v>515</v>
      </c>
      <c r="F368" t="s">
        <v>1053</v>
      </c>
      <c r="G368" t="s">
        <v>531</v>
      </c>
      <c r="H368">
        <v>330</v>
      </c>
      <c r="I368" t="s">
        <v>1347</v>
      </c>
    </row>
    <row r="369" spans="1:9">
      <c r="A369" t="str">
        <f t="shared" si="5"/>
        <v>Norway2015Chips and particlesIMPORTS1000 m3</v>
      </c>
      <c r="B369">
        <v>2015</v>
      </c>
      <c r="C369" t="s">
        <v>1237</v>
      </c>
      <c r="D369" t="s">
        <v>2349</v>
      </c>
      <c r="E369" s="58" t="s">
        <v>515</v>
      </c>
      <c r="F369" t="s">
        <v>1053</v>
      </c>
      <c r="G369" t="s">
        <v>531</v>
      </c>
      <c r="H369">
        <v>274.75</v>
      </c>
      <c r="I369" t="s">
        <v>1347</v>
      </c>
    </row>
    <row r="370" spans="1:9">
      <c r="A370" t="str">
        <f t="shared" si="5"/>
        <v>Norway2015Chips and particlesEXPORTS1000 m3</v>
      </c>
      <c r="B370">
        <v>2015</v>
      </c>
      <c r="C370" t="s">
        <v>1237</v>
      </c>
      <c r="D370" t="s">
        <v>2350</v>
      </c>
      <c r="E370" s="58" t="s">
        <v>515</v>
      </c>
      <c r="F370" t="s">
        <v>1053</v>
      </c>
      <c r="G370" t="s">
        <v>531</v>
      </c>
      <c r="H370">
        <v>434.51</v>
      </c>
      <c r="I370" t="s">
        <v>1347</v>
      </c>
    </row>
    <row r="371" spans="1:9">
      <c r="A371" t="str">
        <f t="shared" si="5"/>
        <v>Norway2015Wood residuesPRODUCTION1000 m3</v>
      </c>
      <c r="B371">
        <v>2015</v>
      </c>
      <c r="C371" t="s">
        <v>1238</v>
      </c>
      <c r="D371" t="s">
        <v>2348</v>
      </c>
      <c r="E371" s="58" t="s">
        <v>515</v>
      </c>
      <c r="F371" t="s">
        <v>1053</v>
      </c>
      <c r="G371" t="s">
        <v>531</v>
      </c>
      <c r="H371" s="278">
        <v>1740</v>
      </c>
      <c r="I371" t="s">
        <v>1347</v>
      </c>
    </row>
    <row r="372" spans="1:9">
      <c r="A372" t="str">
        <f t="shared" si="5"/>
        <v>Norway2015Wood residuesEXPORTS1000 m3</v>
      </c>
      <c r="B372">
        <v>2015</v>
      </c>
      <c r="C372" t="s">
        <v>1238</v>
      </c>
      <c r="D372" t="s">
        <v>2350</v>
      </c>
      <c r="E372" s="58" t="s">
        <v>515</v>
      </c>
      <c r="F372" t="s">
        <v>1053</v>
      </c>
      <c r="G372" t="s">
        <v>531</v>
      </c>
      <c r="H372" s="278">
        <v>1903.53</v>
      </c>
      <c r="I372" t="s">
        <v>1349</v>
      </c>
    </row>
    <row r="373" spans="1:9">
      <c r="A373" t="str">
        <f t="shared" si="5"/>
        <v>Norway2015Chemical woodpulpPRODUCTION1000 m.t.</v>
      </c>
      <c r="B373">
        <v>2015</v>
      </c>
      <c r="C373" t="s">
        <v>1351</v>
      </c>
      <c r="D373" t="s">
        <v>2348</v>
      </c>
      <c r="E373" s="58" t="s">
        <v>515</v>
      </c>
      <c r="F373" t="s">
        <v>1053</v>
      </c>
      <c r="G373" t="s">
        <v>1344</v>
      </c>
      <c r="H373">
        <v>149</v>
      </c>
      <c r="I373" t="s">
        <v>1346</v>
      </c>
    </row>
    <row r="374" spans="1:9">
      <c r="A374" t="str">
        <f t="shared" si="5"/>
        <v>Norway2015Wood pelletsPRODUCTION1000 m.t.</v>
      </c>
      <c r="B374">
        <v>2015</v>
      </c>
      <c r="C374" t="s">
        <v>2187</v>
      </c>
      <c r="D374" t="s">
        <v>2348</v>
      </c>
      <c r="E374" s="58" t="s">
        <v>515</v>
      </c>
      <c r="F374" t="s">
        <v>1053</v>
      </c>
      <c r="G374" t="s">
        <v>1344</v>
      </c>
      <c r="H374">
        <v>56.5</v>
      </c>
      <c r="I374" t="s">
        <v>1347</v>
      </c>
    </row>
    <row r="375" spans="1:9">
      <c r="A375" t="str">
        <f t="shared" si="5"/>
        <v>Norway2015Wood pelletsIMPORTS1000 m.t.</v>
      </c>
      <c r="B375">
        <v>2015</v>
      </c>
      <c r="C375" t="s">
        <v>2187</v>
      </c>
      <c r="D375" t="s">
        <v>2349</v>
      </c>
      <c r="E375" s="58" t="s">
        <v>515</v>
      </c>
      <c r="F375" t="s">
        <v>1053</v>
      </c>
      <c r="G375" t="s">
        <v>1344</v>
      </c>
      <c r="H375">
        <v>77.78</v>
      </c>
      <c r="I375" t="s">
        <v>1347</v>
      </c>
    </row>
    <row r="376" spans="1:9">
      <c r="A376" t="str">
        <f t="shared" si="5"/>
        <v>Norway2015Wood pelletsEXPORTS1000 m.t.</v>
      </c>
      <c r="B376">
        <v>2015</v>
      </c>
      <c r="C376" t="s">
        <v>2187</v>
      </c>
      <c r="D376" t="s">
        <v>2350</v>
      </c>
      <c r="E376" s="58" t="s">
        <v>515</v>
      </c>
      <c r="F376" t="s">
        <v>1053</v>
      </c>
      <c r="G376" t="s">
        <v>1344</v>
      </c>
      <c r="H376">
        <v>29.29</v>
      </c>
      <c r="I376" t="s">
        <v>1347</v>
      </c>
    </row>
    <row r="377" spans="1:9">
      <c r="A377" t="str">
        <f t="shared" si="5"/>
        <v>Poland2015Industrial roundwoodREMOVALS1000 m3</v>
      </c>
      <c r="B377">
        <v>2015</v>
      </c>
      <c r="C377" t="s">
        <v>2720</v>
      </c>
      <c r="D377" t="s">
        <v>2351</v>
      </c>
      <c r="E377" s="58" t="s">
        <v>515</v>
      </c>
      <c r="F377" t="s">
        <v>1054</v>
      </c>
      <c r="G377" t="s">
        <v>531</v>
      </c>
      <c r="H377" s="278">
        <v>36460</v>
      </c>
      <c r="I377" t="s">
        <v>1346</v>
      </c>
    </row>
    <row r="378" spans="1:9">
      <c r="A378" t="str">
        <f t="shared" si="5"/>
        <v>Poland2015Industrial roundwoodIMPORTS1000 m3</v>
      </c>
      <c r="B378">
        <v>2015</v>
      </c>
      <c r="C378" t="s">
        <v>2720</v>
      </c>
      <c r="D378" t="s">
        <v>2349</v>
      </c>
      <c r="E378" s="58" t="s">
        <v>515</v>
      </c>
      <c r="F378" t="s">
        <v>1054</v>
      </c>
      <c r="G378" t="s">
        <v>531</v>
      </c>
      <c r="H378" s="278">
        <v>2588.5300000000002</v>
      </c>
      <c r="I378" t="s">
        <v>1346</v>
      </c>
    </row>
    <row r="379" spans="1:9">
      <c r="A379" t="str">
        <f t="shared" si="5"/>
        <v>Poland2015Wood residuesIMPORTS1000 m3</v>
      </c>
      <c r="B379">
        <v>2015</v>
      </c>
      <c r="C379" t="s">
        <v>1238</v>
      </c>
      <c r="D379" t="s">
        <v>2349</v>
      </c>
      <c r="E379" s="58" t="s">
        <v>515</v>
      </c>
      <c r="F379" t="s">
        <v>1054</v>
      </c>
      <c r="G379" t="s">
        <v>531</v>
      </c>
      <c r="H379">
        <v>143.03</v>
      </c>
      <c r="I379" t="s">
        <v>1347</v>
      </c>
    </row>
    <row r="380" spans="1:9">
      <c r="A380" t="str">
        <f t="shared" si="5"/>
        <v>Poland2015Industrial roundwoodEXPORTS1000 m3</v>
      </c>
      <c r="B380">
        <v>2015</v>
      </c>
      <c r="C380" t="s">
        <v>2720</v>
      </c>
      <c r="D380" t="s">
        <v>2350</v>
      </c>
      <c r="E380" s="58" t="s">
        <v>515</v>
      </c>
      <c r="F380" t="s">
        <v>1054</v>
      </c>
      <c r="G380" t="s">
        <v>531</v>
      </c>
      <c r="H380" s="278">
        <v>2542.1799999999998</v>
      </c>
      <c r="I380" t="s">
        <v>1346</v>
      </c>
    </row>
    <row r="381" spans="1:9">
      <c r="A381" t="str">
        <f t="shared" si="5"/>
        <v>Poland2015Wood fuel, including wood for charcoalREMOVALS1000 m3</v>
      </c>
      <c r="B381">
        <v>2015</v>
      </c>
      <c r="C381" t="s">
        <v>1365</v>
      </c>
      <c r="D381" t="s">
        <v>2351</v>
      </c>
      <c r="E381" s="58" t="s">
        <v>515</v>
      </c>
      <c r="F381" t="s">
        <v>1054</v>
      </c>
      <c r="G381" t="s">
        <v>531</v>
      </c>
      <c r="H381" s="278">
        <v>5220</v>
      </c>
      <c r="I381" t="s">
        <v>1346</v>
      </c>
    </row>
    <row r="382" spans="1:9">
      <c r="A382" t="str">
        <f t="shared" si="5"/>
        <v>Poland2015Wood fuel, including wood for charcoalIMPORTS1000 m3</v>
      </c>
      <c r="B382">
        <v>2015</v>
      </c>
      <c r="C382" t="s">
        <v>1365</v>
      </c>
      <c r="D382" t="s">
        <v>2349</v>
      </c>
      <c r="E382" s="58" t="s">
        <v>515</v>
      </c>
      <c r="F382" t="s">
        <v>1054</v>
      </c>
      <c r="G382" t="s">
        <v>531</v>
      </c>
      <c r="H382">
        <v>11.31</v>
      </c>
      <c r="I382" t="s">
        <v>1347</v>
      </c>
    </row>
    <row r="383" spans="1:9">
      <c r="A383" t="str">
        <f t="shared" si="5"/>
        <v>Poland2015Wood fuel, including wood for charcoalEXPORTS1000 m3</v>
      </c>
      <c r="B383">
        <v>2015</v>
      </c>
      <c r="C383" t="s">
        <v>1365</v>
      </c>
      <c r="D383" t="s">
        <v>2350</v>
      </c>
      <c r="E383" s="58" t="s">
        <v>515</v>
      </c>
      <c r="F383" t="s">
        <v>1054</v>
      </c>
      <c r="G383" t="s">
        <v>531</v>
      </c>
      <c r="H383">
        <v>94.85</v>
      </c>
      <c r="I383" t="s">
        <v>1347</v>
      </c>
    </row>
    <row r="384" spans="1:9">
      <c r="A384" t="str">
        <f t="shared" si="5"/>
        <v>Poland2015Wood charcoalPRODUCTION1000 m.t.</v>
      </c>
      <c r="B384">
        <v>2015</v>
      </c>
      <c r="C384" t="s">
        <v>1343</v>
      </c>
      <c r="D384" t="s">
        <v>2348</v>
      </c>
      <c r="E384" s="58" t="s">
        <v>515</v>
      </c>
      <c r="F384" t="s">
        <v>1054</v>
      </c>
      <c r="G384" t="s">
        <v>1344</v>
      </c>
      <c r="H384">
        <v>150</v>
      </c>
      <c r="I384" t="s">
        <v>1347</v>
      </c>
    </row>
    <row r="385" spans="1:9">
      <c r="A385" t="str">
        <f t="shared" si="5"/>
        <v>Poland2015Wood charcoalIMPORTS1000 m.t.</v>
      </c>
      <c r="B385">
        <v>2015</v>
      </c>
      <c r="C385" t="s">
        <v>1343</v>
      </c>
      <c r="D385" t="s">
        <v>2349</v>
      </c>
      <c r="E385" s="58" t="s">
        <v>515</v>
      </c>
      <c r="F385" t="s">
        <v>1054</v>
      </c>
      <c r="G385" t="s">
        <v>1344</v>
      </c>
      <c r="H385">
        <v>125.94</v>
      </c>
      <c r="I385" t="s">
        <v>1347</v>
      </c>
    </row>
    <row r="386" spans="1:9">
      <c r="A386" t="str">
        <f t="shared" si="5"/>
        <v>Poland2015Wood charcoalEXPORTS1000 m.t.</v>
      </c>
      <c r="B386">
        <v>2015</v>
      </c>
      <c r="C386" t="s">
        <v>1343</v>
      </c>
      <c r="D386" t="s">
        <v>2350</v>
      </c>
      <c r="E386" s="58" t="s">
        <v>515</v>
      </c>
      <c r="F386" t="s">
        <v>1054</v>
      </c>
      <c r="G386" t="s">
        <v>1344</v>
      </c>
      <c r="H386">
        <v>173.25</v>
      </c>
      <c r="I386" t="s">
        <v>1347</v>
      </c>
    </row>
    <row r="387" spans="1:9">
      <c r="A387" t="str">
        <f t="shared" ref="A387:A450" si="6">CONCATENATE(F387,B387,C387,D387,G387)</f>
        <v>Poland2015Chips and particlesPRODUCTION1000 m3</v>
      </c>
      <c r="B387">
        <v>2015</v>
      </c>
      <c r="C387" t="s">
        <v>1237</v>
      </c>
      <c r="D387" t="s">
        <v>2348</v>
      </c>
      <c r="E387" s="58" t="s">
        <v>515</v>
      </c>
      <c r="F387" t="s">
        <v>1054</v>
      </c>
      <c r="G387" t="s">
        <v>531</v>
      </c>
      <c r="H387" s="278">
        <v>3500</v>
      </c>
      <c r="I387" t="s">
        <v>1347</v>
      </c>
    </row>
    <row r="388" spans="1:9">
      <c r="A388" t="str">
        <f t="shared" si="6"/>
        <v>Poland2015Chips and particlesIMPORTS1000 m3</v>
      </c>
      <c r="B388">
        <v>2015</v>
      </c>
      <c r="C388" t="s">
        <v>1237</v>
      </c>
      <c r="D388" t="s">
        <v>2349</v>
      </c>
      <c r="E388" s="58" t="s">
        <v>515</v>
      </c>
      <c r="F388" t="s">
        <v>1054</v>
      </c>
      <c r="G388" t="s">
        <v>531</v>
      </c>
      <c r="H388" s="278">
        <v>1534.46</v>
      </c>
      <c r="I388" t="s">
        <v>1347</v>
      </c>
    </row>
    <row r="389" spans="1:9">
      <c r="A389" t="str">
        <f t="shared" si="6"/>
        <v>Poland2015Chips and particlesEXPORTS1000 m3</v>
      </c>
      <c r="B389">
        <v>2015</v>
      </c>
      <c r="C389" t="s">
        <v>1237</v>
      </c>
      <c r="D389" t="s">
        <v>2350</v>
      </c>
      <c r="E389" s="58" t="s">
        <v>515</v>
      </c>
      <c r="F389" t="s">
        <v>1054</v>
      </c>
      <c r="G389" t="s">
        <v>531</v>
      </c>
      <c r="H389">
        <v>136.52000000000001</v>
      </c>
      <c r="I389" t="s">
        <v>1347</v>
      </c>
    </row>
    <row r="390" spans="1:9">
      <c r="A390" t="str">
        <f t="shared" si="6"/>
        <v>Poland2015Wood residuesPRODUCTION1000 m3</v>
      </c>
      <c r="B390">
        <v>2015</v>
      </c>
      <c r="C390" t="s">
        <v>1238</v>
      </c>
      <c r="D390" t="s">
        <v>2348</v>
      </c>
      <c r="E390" s="58" t="s">
        <v>515</v>
      </c>
      <c r="F390" t="s">
        <v>1054</v>
      </c>
      <c r="G390" t="s">
        <v>531</v>
      </c>
      <c r="H390" s="278">
        <v>6500</v>
      </c>
      <c r="I390" t="s">
        <v>1347</v>
      </c>
    </row>
    <row r="391" spans="1:9">
      <c r="A391" t="str">
        <f t="shared" si="6"/>
        <v>Poland2015Wood residuesEXPORTS1000 m3</v>
      </c>
      <c r="B391">
        <v>2015</v>
      </c>
      <c r="C391" t="s">
        <v>1238</v>
      </c>
      <c r="D391" t="s">
        <v>2350</v>
      </c>
      <c r="E391" s="58" t="s">
        <v>515</v>
      </c>
      <c r="F391" t="s">
        <v>1054</v>
      </c>
      <c r="G391" t="s">
        <v>531</v>
      </c>
      <c r="H391">
        <v>523.34</v>
      </c>
      <c r="I391" t="s">
        <v>1347</v>
      </c>
    </row>
    <row r="392" spans="1:9">
      <c r="A392" t="str">
        <f t="shared" si="6"/>
        <v>Poland2015Chemical woodpulpPRODUCTION1000 m.t.</v>
      </c>
      <c r="B392">
        <v>2015</v>
      </c>
      <c r="C392" t="s">
        <v>1351</v>
      </c>
      <c r="D392" t="s">
        <v>2348</v>
      </c>
      <c r="E392" s="58" t="s">
        <v>515</v>
      </c>
      <c r="F392" t="s">
        <v>1054</v>
      </c>
      <c r="G392" t="s">
        <v>1344</v>
      </c>
      <c r="H392">
        <v>875</v>
      </c>
      <c r="I392" t="s">
        <v>1346</v>
      </c>
    </row>
    <row r="393" spans="1:9">
      <c r="A393" t="str">
        <f t="shared" si="6"/>
        <v>Poland2015Wood pelletsPRODUCTION1000 m.t.</v>
      </c>
      <c r="B393">
        <v>2015</v>
      </c>
      <c r="C393" t="s">
        <v>2187</v>
      </c>
      <c r="D393" t="s">
        <v>2348</v>
      </c>
      <c r="E393" s="58" t="s">
        <v>515</v>
      </c>
      <c r="F393" t="s">
        <v>1054</v>
      </c>
      <c r="G393" t="s">
        <v>1344</v>
      </c>
      <c r="H393">
        <v>720</v>
      </c>
      <c r="I393" t="s">
        <v>1347</v>
      </c>
    </row>
    <row r="394" spans="1:9">
      <c r="A394" t="str">
        <f t="shared" si="6"/>
        <v>Poland2015Wood pelletsIMPORTS1000 m.t.</v>
      </c>
      <c r="B394">
        <v>2015</v>
      </c>
      <c r="C394" t="s">
        <v>2187</v>
      </c>
      <c r="D394" t="s">
        <v>2349</v>
      </c>
      <c r="E394" s="58" t="s">
        <v>515</v>
      </c>
      <c r="F394" t="s">
        <v>1054</v>
      </c>
      <c r="G394" t="s">
        <v>1344</v>
      </c>
      <c r="H394">
        <v>48.05</v>
      </c>
      <c r="I394" t="s">
        <v>1347</v>
      </c>
    </row>
    <row r="395" spans="1:9">
      <c r="A395" t="str">
        <f t="shared" si="6"/>
        <v>Poland2015Wood pelletsEXPORTS1000 m.t.</v>
      </c>
      <c r="B395">
        <v>2015</v>
      </c>
      <c r="C395" t="s">
        <v>2187</v>
      </c>
      <c r="D395" t="s">
        <v>2350</v>
      </c>
      <c r="E395" s="58" t="s">
        <v>515</v>
      </c>
      <c r="F395" t="s">
        <v>1054</v>
      </c>
      <c r="G395" t="s">
        <v>1344</v>
      </c>
      <c r="H395">
        <v>160.47</v>
      </c>
      <c r="I395" t="s">
        <v>1347</v>
      </c>
    </row>
    <row r="396" spans="1:9">
      <c r="A396" t="str">
        <f t="shared" si="6"/>
        <v>Portugal2015Industrial roundwoodREMOVALS1000 m3</v>
      </c>
      <c r="B396">
        <v>2015</v>
      </c>
      <c r="C396" t="s">
        <v>2720</v>
      </c>
      <c r="D396" t="s">
        <v>2351</v>
      </c>
      <c r="E396" s="58" t="s">
        <v>515</v>
      </c>
      <c r="F396" t="s">
        <v>1055</v>
      </c>
      <c r="G396" t="s">
        <v>531</v>
      </c>
      <c r="H396" s="278">
        <v>10266</v>
      </c>
      <c r="I396" t="s">
        <v>1346</v>
      </c>
    </row>
    <row r="397" spans="1:9">
      <c r="A397" t="str">
        <f t="shared" si="6"/>
        <v>Portugal2015Industrial roundwoodIMPORTS1000 m3</v>
      </c>
      <c r="B397">
        <v>2015</v>
      </c>
      <c r="C397" t="s">
        <v>2720</v>
      </c>
      <c r="D397" t="s">
        <v>2349</v>
      </c>
      <c r="E397" s="58" t="s">
        <v>515</v>
      </c>
      <c r="F397" t="s">
        <v>1055</v>
      </c>
      <c r="G397" t="s">
        <v>531</v>
      </c>
      <c r="H397" s="278">
        <v>2484.7600000000002</v>
      </c>
      <c r="I397" t="s">
        <v>1346</v>
      </c>
    </row>
    <row r="398" spans="1:9">
      <c r="A398" t="str">
        <f t="shared" si="6"/>
        <v>Portugal2015Wood residuesIMPORTS1000 m3</v>
      </c>
      <c r="B398">
        <v>2015</v>
      </c>
      <c r="C398" t="s">
        <v>1238</v>
      </c>
      <c r="D398" t="s">
        <v>2349</v>
      </c>
      <c r="E398" s="58" t="s">
        <v>515</v>
      </c>
      <c r="F398" t="s">
        <v>1055</v>
      </c>
      <c r="G398" t="s">
        <v>531</v>
      </c>
      <c r="H398" s="278">
        <v>1194.2</v>
      </c>
      <c r="I398" t="s">
        <v>1345</v>
      </c>
    </row>
    <row r="399" spans="1:9">
      <c r="A399" t="str">
        <f t="shared" si="6"/>
        <v>Portugal2015Industrial roundwoodEXPORTS1000 m3</v>
      </c>
      <c r="B399">
        <v>2015</v>
      </c>
      <c r="C399" t="s">
        <v>2720</v>
      </c>
      <c r="D399" t="s">
        <v>2350</v>
      </c>
      <c r="E399" s="58" t="s">
        <v>515</v>
      </c>
      <c r="F399" t="s">
        <v>1055</v>
      </c>
      <c r="G399" t="s">
        <v>531</v>
      </c>
      <c r="H399" s="278">
        <v>1067.76</v>
      </c>
      <c r="I399" t="s">
        <v>1346</v>
      </c>
    </row>
    <row r="400" spans="1:9">
      <c r="A400" t="str">
        <f t="shared" si="6"/>
        <v>Portugal2015Wood fuel, including wood for charcoalREMOVALS1000 m3</v>
      </c>
      <c r="B400">
        <v>2015</v>
      </c>
      <c r="C400" t="s">
        <v>1365</v>
      </c>
      <c r="D400" t="s">
        <v>2351</v>
      </c>
      <c r="E400" s="58" t="s">
        <v>515</v>
      </c>
      <c r="F400" t="s">
        <v>1055</v>
      </c>
      <c r="G400" t="s">
        <v>531</v>
      </c>
      <c r="H400">
        <v>600</v>
      </c>
      <c r="I400" t="s">
        <v>1346</v>
      </c>
    </row>
    <row r="401" spans="1:18">
      <c r="A401" t="str">
        <f t="shared" si="6"/>
        <v>Portugal2015Wood fuel, including wood for charcoalIMPORTS1000 m3</v>
      </c>
      <c r="B401">
        <v>2015</v>
      </c>
      <c r="C401" t="s">
        <v>1365</v>
      </c>
      <c r="D401" t="s">
        <v>2349</v>
      </c>
      <c r="E401" s="58" t="s">
        <v>515</v>
      </c>
      <c r="F401" t="s">
        <v>1055</v>
      </c>
      <c r="G401" t="s">
        <v>531</v>
      </c>
      <c r="H401">
        <v>4.09</v>
      </c>
      <c r="I401" t="s">
        <v>1345</v>
      </c>
    </row>
    <row r="402" spans="1:18">
      <c r="A402" t="str">
        <f t="shared" si="6"/>
        <v>Portugal2015Wood fuel, including wood for charcoalEXPORTS1000 m3</v>
      </c>
      <c r="B402">
        <v>2015</v>
      </c>
      <c r="C402" t="s">
        <v>1365</v>
      </c>
      <c r="D402" t="s">
        <v>2350</v>
      </c>
      <c r="E402" s="58" t="s">
        <v>515</v>
      </c>
      <c r="F402" t="s">
        <v>1055</v>
      </c>
      <c r="G402" t="s">
        <v>531</v>
      </c>
      <c r="H402">
        <v>5.03</v>
      </c>
      <c r="I402" t="s">
        <v>1345</v>
      </c>
    </row>
    <row r="403" spans="1:18">
      <c r="A403" t="str">
        <f t="shared" si="6"/>
        <v>Portugal2015Wood charcoalPRODUCTION1000 m.t.</v>
      </c>
      <c r="B403">
        <v>2015</v>
      </c>
      <c r="C403" t="s">
        <v>1343</v>
      </c>
      <c r="D403" t="s">
        <v>2348</v>
      </c>
      <c r="E403" s="58" t="s">
        <v>515</v>
      </c>
      <c r="F403" t="s">
        <v>1055</v>
      </c>
      <c r="G403" t="s">
        <v>1344</v>
      </c>
      <c r="H403">
        <v>7.64</v>
      </c>
      <c r="I403" t="s">
        <v>1345</v>
      </c>
    </row>
    <row r="404" spans="1:18">
      <c r="A404" t="str">
        <f t="shared" si="6"/>
        <v>Portugal2015Wood charcoalIMPORTS1000 m.t.</v>
      </c>
      <c r="B404">
        <v>2015</v>
      </c>
      <c r="C404" t="s">
        <v>1343</v>
      </c>
      <c r="D404" t="s">
        <v>2349</v>
      </c>
      <c r="E404" s="58" t="s">
        <v>515</v>
      </c>
      <c r="F404" t="s">
        <v>1055</v>
      </c>
      <c r="G404" t="s">
        <v>1344</v>
      </c>
      <c r="H404">
        <v>40.97</v>
      </c>
      <c r="I404" t="s">
        <v>1345</v>
      </c>
    </row>
    <row r="405" spans="1:18">
      <c r="A405" t="str">
        <f t="shared" si="6"/>
        <v>Portugal2015Wood charcoalEXPORTS1000 m.t.</v>
      </c>
      <c r="B405">
        <v>2015</v>
      </c>
      <c r="C405" t="s">
        <v>1343</v>
      </c>
      <c r="D405" t="s">
        <v>2350</v>
      </c>
      <c r="E405" s="58" t="s">
        <v>515</v>
      </c>
      <c r="F405" t="s">
        <v>1055</v>
      </c>
      <c r="G405" t="s">
        <v>1344</v>
      </c>
      <c r="H405">
        <v>6.23</v>
      </c>
      <c r="I405" t="s">
        <v>1345</v>
      </c>
      <c r="R405" s="278"/>
    </row>
    <row r="406" spans="1:18">
      <c r="A406" t="str">
        <f t="shared" si="6"/>
        <v>Portugal2015Chips and particlesIMPORTS1000 m3</v>
      </c>
      <c r="B406">
        <v>2015</v>
      </c>
      <c r="C406" t="s">
        <v>1237</v>
      </c>
      <c r="D406" t="s">
        <v>2349</v>
      </c>
      <c r="E406" s="58" t="s">
        <v>515</v>
      </c>
      <c r="F406" t="s">
        <v>1055</v>
      </c>
      <c r="G406" t="s">
        <v>531</v>
      </c>
      <c r="H406">
        <v>144.69999999999999</v>
      </c>
      <c r="I406" t="s">
        <v>1345</v>
      </c>
    </row>
    <row r="407" spans="1:18">
      <c r="A407" t="str">
        <f t="shared" si="6"/>
        <v>Portugal2015Chips and particlesEXPORTS1000 m3</v>
      </c>
      <c r="B407">
        <v>2015</v>
      </c>
      <c r="C407" t="s">
        <v>1237</v>
      </c>
      <c r="D407" t="s">
        <v>2350</v>
      </c>
      <c r="E407" s="58" t="s">
        <v>515</v>
      </c>
      <c r="F407" t="s">
        <v>1055</v>
      </c>
      <c r="G407" t="s">
        <v>531</v>
      </c>
      <c r="H407">
        <v>69.64</v>
      </c>
      <c r="I407" t="s">
        <v>1345</v>
      </c>
    </row>
    <row r="408" spans="1:18">
      <c r="A408" t="str">
        <f t="shared" si="6"/>
        <v>Portugal2015Wood residuesEXPORTS1000 m3</v>
      </c>
      <c r="B408">
        <v>2015</v>
      </c>
      <c r="C408" t="s">
        <v>1238</v>
      </c>
      <c r="D408" t="s">
        <v>2350</v>
      </c>
      <c r="E408" s="58" t="s">
        <v>515</v>
      </c>
      <c r="F408" t="s">
        <v>1055</v>
      </c>
      <c r="G408" t="s">
        <v>531</v>
      </c>
      <c r="H408">
        <v>169.38</v>
      </c>
      <c r="I408" t="s">
        <v>1345</v>
      </c>
      <c r="R408" s="278"/>
    </row>
    <row r="409" spans="1:18">
      <c r="A409" t="str">
        <f t="shared" si="6"/>
        <v>Portugal2015Chips and particlesPRODUCTION1000 m3</v>
      </c>
      <c r="B409">
        <v>2015</v>
      </c>
      <c r="C409" t="s">
        <v>1237</v>
      </c>
      <c r="D409" t="s">
        <v>2348</v>
      </c>
      <c r="E409" s="58" t="s">
        <v>515</v>
      </c>
      <c r="F409" t="s">
        <v>1055</v>
      </c>
      <c r="G409" t="s">
        <v>531</v>
      </c>
      <c r="H409" s="278">
        <v>1694.23</v>
      </c>
      <c r="I409" t="s">
        <v>1345</v>
      </c>
      <c r="R409" s="278"/>
    </row>
    <row r="410" spans="1:18">
      <c r="A410" t="str">
        <f t="shared" si="6"/>
        <v>Portugal2015Wood residuesPRODUCTION1000 m3</v>
      </c>
      <c r="B410">
        <v>2015</v>
      </c>
      <c r="C410" t="s">
        <v>1238</v>
      </c>
      <c r="D410" t="s">
        <v>2348</v>
      </c>
      <c r="E410" s="58" t="s">
        <v>515</v>
      </c>
      <c r="F410" t="s">
        <v>1055</v>
      </c>
      <c r="G410" t="s">
        <v>531</v>
      </c>
      <c r="H410" s="278">
        <v>2586.69</v>
      </c>
      <c r="I410" t="s">
        <v>1345</v>
      </c>
      <c r="R410" s="278"/>
    </row>
    <row r="411" spans="1:18">
      <c r="A411" t="str">
        <f t="shared" si="6"/>
        <v>Portugal2015Wood pelletsPRODUCTION1000 m.t.</v>
      </c>
      <c r="B411">
        <v>2015</v>
      </c>
      <c r="C411" t="s">
        <v>2187</v>
      </c>
      <c r="D411" t="s">
        <v>2348</v>
      </c>
      <c r="E411" s="58" t="s">
        <v>515</v>
      </c>
      <c r="F411" t="s">
        <v>1055</v>
      </c>
      <c r="G411" t="s">
        <v>1344</v>
      </c>
      <c r="H411">
        <v>944</v>
      </c>
      <c r="I411" t="s">
        <v>1345</v>
      </c>
    </row>
    <row r="412" spans="1:18">
      <c r="A412" t="str">
        <f t="shared" si="6"/>
        <v>Portugal2015Wood pelletsIMPORTS1000 m.t.</v>
      </c>
      <c r="B412">
        <v>2015</v>
      </c>
      <c r="C412" t="s">
        <v>2187</v>
      </c>
      <c r="D412" t="s">
        <v>2349</v>
      </c>
      <c r="E412" s="58" t="s">
        <v>515</v>
      </c>
      <c r="F412" t="s">
        <v>1055</v>
      </c>
      <c r="G412" t="s">
        <v>1344</v>
      </c>
      <c r="H412">
        <v>37.53</v>
      </c>
      <c r="I412" t="s">
        <v>1345</v>
      </c>
      <c r="R412" s="278"/>
    </row>
    <row r="413" spans="1:18">
      <c r="A413" t="str">
        <f t="shared" si="6"/>
        <v>Portugal2015Wood pelletsEXPORTS1000 m.t.</v>
      </c>
      <c r="B413">
        <v>2015</v>
      </c>
      <c r="C413" t="s">
        <v>2187</v>
      </c>
      <c r="D413" t="s">
        <v>2350</v>
      </c>
      <c r="E413" s="58" t="s">
        <v>515</v>
      </c>
      <c r="F413" t="s">
        <v>1055</v>
      </c>
      <c r="G413" t="s">
        <v>1344</v>
      </c>
      <c r="H413">
        <v>749.6</v>
      </c>
      <c r="I413" t="s">
        <v>1345</v>
      </c>
    </row>
    <row r="414" spans="1:18">
      <c r="A414" t="str">
        <f t="shared" si="6"/>
        <v>Portugal2015Chemical woodpulpPRODUCTION1000 m.t.</v>
      </c>
      <c r="B414">
        <v>2015</v>
      </c>
      <c r="C414" t="s">
        <v>1351</v>
      </c>
      <c r="D414" t="s">
        <v>2348</v>
      </c>
      <c r="E414" s="58" t="s">
        <v>515</v>
      </c>
      <c r="F414" t="s">
        <v>1055</v>
      </c>
      <c r="G414" t="s">
        <v>1344</v>
      </c>
      <c r="H414" s="278">
        <v>2612</v>
      </c>
      <c r="I414" t="s">
        <v>1346</v>
      </c>
    </row>
    <row r="415" spans="1:18">
      <c r="A415" t="str">
        <f t="shared" si="6"/>
        <v>Romania2015Industrial roundwoodIMPORTS1000 m3</v>
      </c>
      <c r="B415">
        <v>2015</v>
      </c>
      <c r="C415" t="s">
        <v>2720</v>
      </c>
      <c r="D415" t="s">
        <v>2349</v>
      </c>
      <c r="E415" s="58" t="s">
        <v>515</v>
      </c>
      <c r="F415" t="s">
        <v>1056</v>
      </c>
      <c r="G415" t="s">
        <v>531</v>
      </c>
      <c r="H415" s="278">
        <v>1792.44</v>
      </c>
      <c r="I415" t="s">
        <v>1346</v>
      </c>
    </row>
    <row r="416" spans="1:18">
      <c r="A416" t="str">
        <f t="shared" si="6"/>
        <v>Romania2015Wood residuesIMPORTS1000 m3</v>
      </c>
      <c r="B416">
        <v>2015</v>
      </c>
      <c r="C416" t="s">
        <v>1238</v>
      </c>
      <c r="D416" t="s">
        <v>2349</v>
      </c>
      <c r="E416" s="58" t="s">
        <v>515</v>
      </c>
      <c r="F416" t="s">
        <v>1056</v>
      </c>
      <c r="G416" t="s">
        <v>531</v>
      </c>
      <c r="H416">
        <v>3.69</v>
      </c>
      <c r="I416" t="s">
        <v>1347</v>
      </c>
    </row>
    <row r="417" spans="1:18">
      <c r="A417" t="str">
        <f t="shared" si="6"/>
        <v>Romania2015Industrial roundwoodEXPORTS1000 m3</v>
      </c>
      <c r="B417">
        <v>2015</v>
      </c>
      <c r="C417" t="s">
        <v>2720</v>
      </c>
      <c r="D417" t="s">
        <v>2350</v>
      </c>
      <c r="E417" s="58" t="s">
        <v>515</v>
      </c>
      <c r="F417" t="s">
        <v>1056</v>
      </c>
      <c r="G417" t="s">
        <v>531</v>
      </c>
      <c r="H417">
        <v>169.41</v>
      </c>
      <c r="I417" t="s">
        <v>1346</v>
      </c>
      <c r="R417" s="278"/>
    </row>
    <row r="418" spans="1:18">
      <c r="A418" t="str">
        <f t="shared" si="6"/>
        <v>Romania2015Wood fuel, including wood for charcoalIMPORTS1000 m3</v>
      </c>
      <c r="B418">
        <v>2015</v>
      </c>
      <c r="C418" t="s">
        <v>1365</v>
      </c>
      <c r="D418" t="s">
        <v>2349</v>
      </c>
      <c r="E418" s="58" t="s">
        <v>515</v>
      </c>
      <c r="F418" t="s">
        <v>1056</v>
      </c>
      <c r="G418" t="s">
        <v>531</v>
      </c>
      <c r="H418">
        <v>551.96</v>
      </c>
      <c r="I418" t="s">
        <v>1347</v>
      </c>
    </row>
    <row r="419" spans="1:18">
      <c r="A419" t="str">
        <f t="shared" si="6"/>
        <v>Romania2015Wood fuel, including wood for charcoalEXPORTS1000 m3</v>
      </c>
      <c r="B419">
        <v>2015</v>
      </c>
      <c r="C419" t="s">
        <v>1365</v>
      </c>
      <c r="D419" t="s">
        <v>2350</v>
      </c>
      <c r="E419" s="58" t="s">
        <v>515</v>
      </c>
      <c r="F419" t="s">
        <v>1056</v>
      </c>
      <c r="G419" t="s">
        <v>531</v>
      </c>
      <c r="H419">
        <v>142.9</v>
      </c>
      <c r="I419" t="s">
        <v>1347</v>
      </c>
      <c r="R419" s="278"/>
    </row>
    <row r="420" spans="1:18">
      <c r="A420" t="str">
        <f t="shared" si="6"/>
        <v>Romania2015Wood charcoalPRODUCTION1000 m.t.</v>
      </c>
      <c r="B420">
        <v>2015</v>
      </c>
      <c r="C420" t="s">
        <v>1343</v>
      </c>
      <c r="D420" t="s">
        <v>2348</v>
      </c>
      <c r="E420" s="58" t="s">
        <v>515</v>
      </c>
      <c r="F420" t="s">
        <v>1056</v>
      </c>
      <c r="G420" t="s">
        <v>1344</v>
      </c>
      <c r="H420">
        <v>19.16</v>
      </c>
      <c r="I420" t="s">
        <v>1348</v>
      </c>
      <c r="R420" s="278"/>
    </row>
    <row r="421" spans="1:18">
      <c r="A421" t="str">
        <f t="shared" si="6"/>
        <v>Romania2015Wood charcoalIMPORTS1000 m.t.</v>
      </c>
      <c r="B421">
        <v>2015</v>
      </c>
      <c r="C421" t="s">
        <v>1343</v>
      </c>
      <c r="D421" t="s">
        <v>2349</v>
      </c>
      <c r="E421" s="58" t="s">
        <v>515</v>
      </c>
      <c r="F421" t="s">
        <v>1056</v>
      </c>
      <c r="G421" t="s">
        <v>1344</v>
      </c>
      <c r="H421">
        <v>2.37</v>
      </c>
      <c r="I421" t="s">
        <v>1347</v>
      </c>
      <c r="R421" s="278"/>
    </row>
    <row r="422" spans="1:18">
      <c r="A422" t="str">
        <f t="shared" si="6"/>
        <v>Romania2015Wood charcoalEXPORTS1000 m.t.</v>
      </c>
      <c r="B422">
        <v>2015</v>
      </c>
      <c r="C422" t="s">
        <v>1343</v>
      </c>
      <c r="D422" t="s">
        <v>2350</v>
      </c>
      <c r="E422" s="58" t="s">
        <v>515</v>
      </c>
      <c r="F422" t="s">
        <v>1056</v>
      </c>
      <c r="G422" t="s">
        <v>1344</v>
      </c>
      <c r="H422">
        <v>6.46</v>
      </c>
      <c r="I422" t="s">
        <v>1347</v>
      </c>
      <c r="R422" s="278"/>
    </row>
    <row r="423" spans="1:18">
      <c r="A423" t="str">
        <f t="shared" si="6"/>
        <v>Romania2015Chips and particlesPRODUCTION1000 m3</v>
      </c>
      <c r="B423">
        <v>2015</v>
      </c>
      <c r="C423" t="s">
        <v>1237</v>
      </c>
      <c r="D423" t="s">
        <v>2348</v>
      </c>
      <c r="E423" s="58" t="s">
        <v>515</v>
      </c>
      <c r="F423" t="s">
        <v>1056</v>
      </c>
      <c r="G423" t="s">
        <v>531</v>
      </c>
      <c r="H423">
        <v>486.65</v>
      </c>
      <c r="I423" t="s">
        <v>1345</v>
      </c>
      <c r="R423" s="278"/>
    </row>
    <row r="424" spans="1:18">
      <c r="A424" t="str">
        <f t="shared" si="6"/>
        <v>Romania2015Chips and particlesIMPORTS1000 m3</v>
      </c>
      <c r="B424">
        <v>2015</v>
      </c>
      <c r="C424" t="s">
        <v>1237</v>
      </c>
      <c r="D424" t="s">
        <v>2349</v>
      </c>
      <c r="E424" s="58" t="s">
        <v>515</v>
      </c>
      <c r="F424" t="s">
        <v>1056</v>
      </c>
      <c r="G424" t="s">
        <v>531</v>
      </c>
      <c r="H424">
        <v>0.93</v>
      </c>
      <c r="I424" t="s">
        <v>1347</v>
      </c>
    </row>
    <row r="425" spans="1:18">
      <c r="A425" t="str">
        <f t="shared" si="6"/>
        <v>Romania2015Chips and particlesEXPORTS1000 m3</v>
      </c>
      <c r="B425">
        <v>2015</v>
      </c>
      <c r="C425" t="s">
        <v>1237</v>
      </c>
      <c r="D425" t="s">
        <v>2350</v>
      </c>
      <c r="E425" s="58" t="s">
        <v>515</v>
      </c>
      <c r="F425" t="s">
        <v>1056</v>
      </c>
      <c r="G425" t="s">
        <v>531</v>
      </c>
      <c r="H425">
        <v>275.57</v>
      </c>
      <c r="I425" t="s">
        <v>1347</v>
      </c>
    </row>
    <row r="426" spans="1:18">
      <c r="A426" t="str">
        <f t="shared" si="6"/>
        <v>Romania2015Wood residuesPRODUCTION1000 m3</v>
      </c>
      <c r="B426">
        <v>2015</v>
      </c>
      <c r="C426" t="s">
        <v>1238</v>
      </c>
      <c r="D426" t="s">
        <v>2348</v>
      </c>
      <c r="E426" s="58" t="s">
        <v>515</v>
      </c>
      <c r="F426" t="s">
        <v>1056</v>
      </c>
      <c r="G426" t="s">
        <v>531</v>
      </c>
      <c r="H426" s="278">
        <v>2229.41</v>
      </c>
      <c r="I426" t="s">
        <v>1348</v>
      </c>
    </row>
    <row r="427" spans="1:18">
      <c r="A427" t="str">
        <f t="shared" si="6"/>
        <v>Romania2015Wood residuesEXPORTS1000 m3</v>
      </c>
      <c r="B427">
        <v>2015</v>
      </c>
      <c r="C427" t="s">
        <v>1238</v>
      </c>
      <c r="D427" t="s">
        <v>2350</v>
      </c>
      <c r="E427" s="58" t="s">
        <v>515</v>
      </c>
      <c r="F427" t="s">
        <v>1056</v>
      </c>
      <c r="G427" t="s">
        <v>531</v>
      </c>
      <c r="H427">
        <v>12.93</v>
      </c>
      <c r="I427" t="s">
        <v>1347</v>
      </c>
      <c r="R427" s="278"/>
    </row>
    <row r="428" spans="1:18">
      <c r="A428" t="str">
        <f t="shared" si="6"/>
        <v>Romania2015Wood pelletsPRODUCTION1000 m.t.</v>
      </c>
      <c r="B428">
        <v>2015</v>
      </c>
      <c r="C428" t="s">
        <v>2187</v>
      </c>
      <c r="D428" t="s">
        <v>2348</v>
      </c>
      <c r="E428" s="58" t="s">
        <v>515</v>
      </c>
      <c r="F428" t="s">
        <v>1056</v>
      </c>
      <c r="G428" t="s">
        <v>1344</v>
      </c>
      <c r="H428">
        <v>550</v>
      </c>
      <c r="I428" t="s">
        <v>1347</v>
      </c>
    </row>
    <row r="429" spans="1:18">
      <c r="A429" t="str">
        <f t="shared" si="6"/>
        <v>Romania2015Wood pelletsIMPORTS1000 m.t.</v>
      </c>
      <c r="B429">
        <v>2015</v>
      </c>
      <c r="C429" t="s">
        <v>2187</v>
      </c>
      <c r="D429" t="s">
        <v>2349</v>
      </c>
      <c r="E429" s="58" t="s">
        <v>515</v>
      </c>
      <c r="F429" t="s">
        <v>1056</v>
      </c>
      <c r="G429" t="s">
        <v>1344</v>
      </c>
      <c r="H429">
        <v>8.15</v>
      </c>
      <c r="I429" t="s">
        <v>1347</v>
      </c>
    </row>
    <row r="430" spans="1:18">
      <c r="A430" t="str">
        <f t="shared" si="6"/>
        <v>Romania2015Wood pelletsEXPORTS1000 m.t.</v>
      </c>
      <c r="B430">
        <v>2015</v>
      </c>
      <c r="C430" t="s">
        <v>2187</v>
      </c>
      <c r="D430" t="s">
        <v>2350</v>
      </c>
      <c r="E430" s="58" t="s">
        <v>515</v>
      </c>
      <c r="F430" t="s">
        <v>1056</v>
      </c>
      <c r="G430" t="s">
        <v>1344</v>
      </c>
      <c r="H430">
        <v>323.33</v>
      </c>
      <c r="I430" t="s">
        <v>1347</v>
      </c>
    </row>
    <row r="431" spans="1:18">
      <c r="A431" t="str">
        <f t="shared" si="6"/>
        <v>Romania2015Wood fuel, including wood for charcoalREMOVALS1000 m3</v>
      </c>
      <c r="B431">
        <v>2015</v>
      </c>
      <c r="C431" t="s">
        <v>1365</v>
      </c>
      <c r="D431" t="s">
        <v>2351</v>
      </c>
      <c r="E431" s="58" t="s">
        <v>515</v>
      </c>
      <c r="F431" t="s">
        <v>1056</v>
      </c>
      <c r="G431" t="s">
        <v>531</v>
      </c>
      <c r="H431" s="278">
        <v>5451.07</v>
      </c>
      <c r="I431" t="s">
        <v>1346</v>
      </c>
      <c r="R431" s="278"/>
    </row>
    <row r="432" spans="1:18">
      <c r="A432" t="str">
        <f t="shared" si="6"/>
        <v>Romania2015Industrial roundwoodREMOVALS1000 m3</v>
      </c>
      <c r="B432">
        <v>2015</v>
      </c>
      <c r="C432" t="s">
        <v>2720</v>
      </c>
      <c r="D432" t="s">
        <v>2351</v>
      </c>
      <c r="E432" s="58" t="s">
        <v>515</v>
      </c>
      <c r="F432" t="s">
        <v>1056</v>
      </c>
      <c r="G432" t="s">
        <v>531</v>
      </c>
      <c r="H432" s="278">
        <v>10922.05</v>
      </c>
      <c r="I432" t="s">
        <v>1346</v>
      </c>
    </row>
    <row r="433" spans="1:18">
      <c r="A433" t="str">
        <f t="shared" si="6"/>
        <v>Romania2015Chemical woodpulpPRODUCTION1000 m.t.</v>
      </c>
      <c r="B433">
        <v>2015</v>
      </c>
      <c r="C433" t="s">
        <v>1351</v>
      </c>
      <c r="D433" t="s">
        <v>2348</v>
      </c>
      <c r="E433" s="58" t="s">
        <v>515</v>
      </c>
      <c r="F433" t="s">
        <v>1056</v>
      </c>
      <c r="G433" t="s">
        <v>1344</v>
      </c>
      <c r="H433">
        <v>0</v>
      </c>
      <c r="I433" t="s">
        <v>1346</v>
      </c>
    </row>
    <row r="434" spans="1:18">
      <c r="A434" t="str">
        <f t="shared" si="6"/>
        <v>Spain2015Wood residuesPRODUCTION1000 m3</v>
      </c>
      <c r="B434">
        <v>2015</v>
      </c>
      <c r="C434" t="s">
        <v>1238</v>
      </c>
      <c r="D434" t="s">
        <v>2348</v>
      </c>
      <c r="E434" s="58" t="s">
        <v>515</v>
      </c>
      <c r="F434" t="s">
        <v>1202</v>
      </c>
      <c r="G434" t="s">
        <v>531</v>
      </c>
      <c r="H434" s="278">
        <v>2007.38</v>
      </c>
      <c r="I434" t="s">
        <v>1345</v>
      </c>
    </row>
    <row r="435" spans="1:18">
      <c r="A435" t="str">
        <f t="shared" si="6"/>
        <v>Spain2015Wood charcoalPRODUCTION1000 m.t.</v>
      </c>
      <c r="B435">
        <v>2015</v>
      </c>
      <c r="C435" t="s">
        <v>1343</v>
      </c>
      <c r="D435" t="s">
        <v>2348</v>
      </c>
      <c r="E435" s="58" t="s">
        <v>515</v>
      </c>
      <c r="F435" t="s">
        <v>1202</v>
      </c>
      <c r="G435" t="s">
        <v>1344</v>
      </c>
      <c r="H435">
        <v>42.33</v>
      </c>
      <c r="I435" t="s">
        <v>1345</v>
      </c>
    </row>
    <row r="436" spans="1:18">
      <c r="A436" t="str">
        <f t="shared" si="6"/>
        <v>Spain2015Wood charcoalIMPORTS1000 m.t.</v>
      </c>
      <c r="B436">
        <v>2015</v>
      </c>
      <c r="C436" t="s">
        <v>1343</v>
      </c>
      <c r="D436" t="s">
        <v>2349</v>
      </c>
      <c r="E436" s="58" t="s">
        <v>515</v>
      </c>
      <c r="F436" t="s">
        <v>1202</v>
      </c>
      <c r="G436" t="s">
        <v>1344</v>
      </c>
      <c r="H436">
        <v>30.84</v>
      </c>
      <c r="I436" t="s">
        <v>1345</v>
      </c>
      <c r="R436" s="278"/>
    </row>
    <row r="437" spans="1:18">
      <c r="A437" t="str">
        <f t="shared" si="6"/>
        <v>Spain2015Wood charcoalEXPORTS1000 m.t.</v>
      </c>
      <c r="B437">
        <v>2015</v>
      </c>
      <c r="C437" t="s">
        <v>1343</v>
      </c>
      <c r="D437" t="s">
        <v>2350</v>
      </c>
      <c r="E437" s="58" t="s">
        <v>515</v>
      </c>
      <c r="F437" t="s">
        <v>1202</v>
      </c>
      <c r="G437" t="s">
        <v>1344</v>
      </c>
      <c r="H437">
        <v>22.6</v>
      </c>
      <c r="I437" t="s">
        <v>1345</v>
      </c>
      <c r="R437" s="278"/>
    </row>
    <row r="438" spans="1:18">
      <c r="A438" t="str">
        <f t="shared" si="6"/>
        <v>Spain2015Chips and particlesEXPORTS1000 m3</v>
      </c>
      <c r="B438">
        <v>2015</v>
      </c>
      <c r="C438" t="s">
        <v>1237</v>
      </c>
      <c r="D438" t="s">
        <v>2350</v>
      </c>
      <c r="E438" s="58" t="s">
        <v>515</v>
      </c>
      <c r="F438" t="s">
        <v>1202</v>
      </c>
      <c r="G438" t="s">
        <v>531</v>
      </c>
      <c r="H438">
        <v>171.15</v>
      </c>
      <c r="I438" t="s">
        <v>1345</v>
      </c>
    </row>
    <row r="439" spans="1:18">
      <c r="A439" t="str">
        <f t="shared" si="6"/>
        <v>Spain2015Chips and particlesIMPORTS1000 m3</v>
      </c>
      <c r="B439">
        <v>2015</v>
      </c>
      <c r="C439" t="s">
        <v>1237</v>
      </c>
      <c r="D439" t="s">
        <v>2349</v>
      </c>
      <c r="E439" s="58" t="s">
        <v>515</v>
      </c>
      <c r="F439" t="s">
        <v>1202</v>
      </c>
      <c r="G439" t="s">
        <v>531</v>
      </c>
      <c r="H439">
        <v>345.78</v>
      </c>
      <c r="I439" t="s">
        <v>1345</v>
      </c>
      <c r="R439" s="278"/>
    </row>
    <row r="440" spans="1:18">
      <c r="A440" t="str">
        <f t="shared" si="6"/>
        <v>Spain2015Wood residuesEXPORTS1000 m3</v>
      </c>
      <c r="B440">
        <v>2015</v>
      </c>
      <c r="C440" t="s">
        <v>1238</v>
      </c>
      <c r="D440" t="s">
        <v>2350</v>
      </c>
      <c r="E440" s="58" t="s">
        <v>515</v>
      </c>
      <c r="F440" t="s">
        <v>1202</v>
      </c>
      <c r="G440" t="s">
        <v>531</v>
      </c>
      <c r="H440">
        <v>362.15</v>
      </c>
      <c r="I440" t="s">
        <v>1345</v>
      </c>
    </row>
    <row r="441" spans="1:18">
      <c r="A441" t="str">
        <f t="shared" si="6"/>
        <v>Spain2015Wood residuesIMPORTS1000 m3</v>
      </c>
      <c r="B441">
        <v>2015</v>
      </c>
      <c r="C441" t="s">
        <v>1238</v>
      </c>
      <c r="D441" t="s">
        <v>2349</v>
      </c>
      <c r="E441" s="58" t="s">
        <v>515</v>
      </c>
      <c r="F441" t="s">
        <v>1202</v>
      </c>
      <c r="G441" t="s">
        <v>531</v>
      </c>
      <c r="H441">
        <v>54.45</v>
      </c>
      <c r="I441" t="s">
        <v>1345</v>
      </c>
    </row>
    <row r="442" spans="1:18">
      <c r="A442" t="str">
        <f t="shared" si="6"/>
        <v>Spain2015Wood fuel, including wood for charcoalIMPORTS1000 m3</v>
      </c>
      <c r="B442">
        <v>2015</v>
      </c>
      <c r="C442" t="s">
        <v>1365</v>
      </c>
      <c r="D442" t="s">
        <v>2349</v>
      </c>
      <c r="E442" s="58" t="s">
        <v>515</v>
      </c>
      <c r="F442" t="s">
        <v>1202</v>
      </c>
      <c r="G442" t="s">
        <v>531</v>
      </c>
      <c r="H442">
        <v>7.38</v>
      </c>
      <c r="I442" t="s">
        <v>1345</v>
      </c>
    </row>
    <row r="443" spans="1:18">
      <c r="A443" t="str">
        <f t="shared" si="6"/>
        <v>Spain2015Wood fuel, including wood for charcoalEXPORTS1000 m3</v>
      </c>
      <c r="B443">
        <v>2015</v>
      </c>
      <c r="C443" t="s">
        <v>1365</v>
      </c>
      <c r="D443" t="s">
        <v>2350</v>
      </c>
      <c r="E443" s="58" t="s">
        <v>515</v>
      </c>
      <c r="F443" t="s">
        <v>1202</v>
      </c>
      <c r="G443" t="s">
        <v>531</v>
      </c>
      <c r="H443">
        <v>161.11000000000001</v>
      </c>
      <c r="I443" t="s">
        <v>1345</v>
      </c>
    </row>
    <row r="444" spans="1:18">
      <c r="A444" t="str">
        <f t="shared" si="6"/>
        <v>Spain2015Wood fuel, including wood for charcoalREMOVALS1000 m3</v>
      </c>
      <c r="B444">
        <v>2015</v>
      </c>
      <c r="C444" t="s">
        <v>1365</v>
      </c>
      <c r="D444" t="s">
        <v>2351</v>
      </c>
      <c r="E444" s="58" t="s">
        <v>515</v>
      </c>
      <c r="F444" t="s">
        <v>1202</v>
      </c>
      <c r="G444" t="s">
        <v>531</v>
      </c>
      <c r="H444" s="278">
        <v>3435</v>
      </c>
      <c r="I444" t="s">
        <v>1346</v>
      </c>
    </row>
    <row r="445" spans="1:18">
      <c r="A445" t="str">
        <f t="shared" si="6"/>
        <v>Spain2015Industrial roundwoodREMOVALS1000 m3</v>
      </c>
      <c r="B445">
        <v>2015</v>
      </c>
      <c r="C445" t="s">
        <v>2720</v>
      </c>
      <c r="D445" t="s">
        <v>2351</v>
      </c>
      <c r="E445" s="58" t="s">
        <v>515</v>
      </c>
      <c r="F445" t="s">
        <v>1202</v>
      </c>
      <c r="G445" t="s">
        <v>531</v>
      </c>
      <c r="H445" s="278">
        <v>12658.03</v>
      </c>
      <c r="I445" t="s">
        <v>1346</v>
      </c>
    </row>
    <row r="446" spans="1:18">
      <c r="A446" t="str">
        <f t="shared" si="6"/>
        <v>Spain2015Industrial roundwoodIMPORTS1000 m3</v>
      </c>
      <c r="B446">
        <v>2015</v>
      </c>
      <c r="C446" t="s">
        <v>2720</v>
      </c>
      <c r="D446" t="s">
        <v>2349</v>
      </c>
      <c r="E446" s="58" t="s">
        <v>515</v>
      </c>
      <c r="F446" t="s">
        <v>1202</v>
      </c>
      <c r="G446" t="s">
        <v>531</v>
      </c>
      <c r="H446" s="278">
        <v>1749.52</v>
      </c>
      <c r="I446" t="s">
        <v>1346</v>
      </c>
    </row>
    <row r="447" spans="1:18">
      <c r="A447" t="str">
        <f t="shared" si="6"/>
        <v>Spain2015Industrial roundwoodEXPORTS1000 m3</v>
      </c>
      <c r="B447">
        <v>2015</v>
      </c>
      <c r="C447" t="s">
        <v>2720</v>
      </c>
      <c r="D447" t="s">
        <v>2350</v>
      </c>
      <c r="E447" s="58" t="s">
        <v>515</v>
      </c>
      <c r="F447" t="s">
        <v>1202</v>
      </c>
      <c r="G447" t="s">
        <v>531</v>
      </c>
      <c r="H447" s="278">
        <v>2604.38</v>
      </c>
      <c r="I447" t="s">
        <v>1346</v>
      </c>
    </row>
    <row r="448" spans="1:18">
      <c r="A448" t="str">
        <f t="shared" si="6"/>
        <v>Spain2015Chips and particlesPRODUCTION1000 m3</v>
      </c>
      <c r="B448">
        <v>2015</v>
      </c>
      <c r="C448" t="s">
        <v>1237</v>
      </c>
      <c r="D448" t="s">
        <v>2348</v>
      </c>
      <c r="E448" s="58" t="s">
        <v>515</v>
      </c>
      <c r="F448" t="s">
        <v>1202</v>
      </c>
      <c r="G448" t="s">
        <v>531</v>
      </c>
      <c r="H448" s="278">
        <v>1867.87</v>
      </c>
      <c r="I448" t="s">
        <v>1345</v>
      </c>
    </row>
    <row r="449" spans="1:18">
      <c r="A449" t="str">
        <f t="shared" si="6"/>
        <v>Spain2015Wood pelletsPRODUCTION1000 m.t.</v>
      </c>
      <c r="B449">
        <v>2015</v>
      </c>
      <c r="C449" t="s">
        <v>2187</v>
      </c>
      <c r="D449" t="s">
        <v>2348</v>
      </c>
      <c r="E449" s="58" t="s">
        <v>515</v>
      </c>
      <c r="F449" t="s">
        <v>1202</v>
      </c>
      <c r="G449" t="s">
        <v>1344</v>
      </c>
      <c r="H449">
        <v>350</v>
      </c>
      <c r="I449" t="s">
        <v>1345</v>
      </c>
    </row>
    <row r="450" spans="1:18">
      <c r="A450" t="str">
        <f t="shared" si="6"/>
        <v>Spain2015Wood pelletsIMPORTS1000 m.t.</v>
      </c>
      <c r="B450">
        <v>2015</v>
      </c>
      <c r="C450" t="s">
        <v>2187</v>
      </c>
      <c r="D450" t="s">
        <v>2349</v>
      </c>
      <c r="E450" s="58" t="s">
        <v>515</v>
      </c>
      <c r="F450" t="s">
        <v>1202</v>
      </c>
      <c r="G450" t="s">
        <v>1344</v>
      </c>
      <c r="H450">
        <v>37.46</v>
      </c>
      <c r="I450" t="s">
        <v>1345</v>
      </c>
    </row>
    <row r="451" spans="1:18">
      <c r="A451" t="str">
        <f t="shared" ref="A451:A514" si="7">CONCATENATE(F451,B451,C451,D451,G451)</f>
        <v>Spain2015Wood pelletsEXPORTS1000 m.t.</v>
      </c>
      <c r="B451">
        <v>2015</v>
      </c>
      <c r="C451" t="s">
        <v>2187</v>
      </c>
      <c r="D451" t="s">
        <v>2350</v>
      </c>
      <c r="E451" s="58" t="s">
        <v>515</v>
      </c>
      <c r="F451" t="s">
        <v>1202</v>
      </c>
      <c r="G451" t="s">
        <v>1344</v>
      </c>
      <c r="H451">
        <v>39.71</v>
      </c>
      <c r="I451" t="s">
        <v>1345</v>
      </c>
    </row>
    <row r="452" spans="1:18">
      <c r="A452" t="str">
        <f t="shared" si="7"/>
        <v>Spain2015Chemical woodpulpPRODUCTION1000 m.t.</v>
      </c>
      <c r="B452">
        <v>2015</v>
      </c>
      <c r="C452" t="s">
        <v>1351</v>
      </c>
      <c r="D452" t="s">
        <v>2348</v>
      </c>
      <c r="E452" s="58" t="s">
        <v>515</v>
      </c>
      <c r="F452" t="s">
        <v>1202</v>
      </c>
      <c r="G452" t="s">
        <v>1344</v>
      </c>
      <c r="H452" s="278">
        <v>1724.38</v>
      </c>
      <c r="I452" t="s">
        <v>1346</v>
      </c>
      <c r="R452" s="278"/>
    </row>
    <row r="453" spans="1:18">
      <c r="A453" t="str">
        <f t="shared" si="7"/>
        <v>Sweden2015Industrial roundwoodIMPORTS1000 m3</v>
      </c>
      <c r="B453">
        <v>2015</v>
      </c>
      <c r="C453" t="s">
        <v>2720</v>
      </c>
      <c r="D453" t="s">
        <v>2349</v>
      </c>
      <c r="E453" s="58" t="s">
        <v>515</v>
      </c>
      <c r="F453" t="s">
        <v>1203</v>
      </c>
      <c r="G453" t="s">
        <v>531</v>
      </c>
      <c r="H453" s="278">
        <v>6940.77</v>
      </c>
      <c r="I453" t="s">
        <v>1346</v>
      </c>
    </row>
    <row r="454" spans="1:18">
      <c r="A454" t="str">
        <f t="shared" si="7"/>
        <v>Sweden2015Wood residuesIMPORTS1000 m3</v>
      </c>
      <c r="B454">
        <v>2015</v>
      </c>
      <c r="C454" t="s">
        <v>1238</v>
      </c>
      <c r="D454" t="s">
        <v>2349</v>
      </c>
      <c r="E454" s="58" t="s">
        <v>515</v>
      </c>
      <c r="F454" t="s">
        <v>1203</v>
      </c>
      <c r="G454" t="s">
        <v>531</v>
      </c>
      <c r="H454">
        <v>667.41</v>
      </c>
      <c r="I454" t="s">
        <v>1347</v>
      </c>
    </row>
    <row r="455" spans="1:18">
      <c r="A455" t="str">
        <f t="shared" si="7"/>
        <v>Sweden2015Industrial roundwoodEXPORTS1000 m3</v>
      </c>
      <c r="B455">
        <v>2015</v>
      </c>
      <c r="C455" t="s">
        <v>2720</v>
      </c>
      <c r="D455" t="s">
        <v>2350</v>
      </c>
      <c r="E455" s="58" t="s">
        <v>515</v>
      </c>
      <c r="F455" t="s">
        <v>1203</v>
      </c>
      <c r="G455" t="s">
        <v>531</v>
      </c>
      <c r="H455">
        <v>569.91999999999996</v>
      </c>
      <c r="I455" t="s">
        <v>1346</v>
      </c>
    </row>
    <row r="456" spans="1:18">
      <c r="A456" t="str">
        <f t="shared" si="7"/>
        <v>Sweden2015Wood fuel, including wood for charcoalIMPORTS1000 m3</v>
      </c>
      <c r="B456">
        <v>2015</v>
      </c>
      <c r="C456" t="s">
        <v>1365</v>
      </c>
      <c r="D456" t="s">
        <v>2349</v>
      </c>
      <c r="E456" s="58" t="s">
        <v>515</v>
      </c>
      <c r="F456" t="s">
        <v>1203</v>
      </c>
      <c r="G456" t="s">
        <v>531</v>
      </c>
      <c r="H456">
        <v>271.83</v>
      </c>
      <c r="I456" t="s">
        <v>1347</v>
      </c>
    </row>
    <row r="457" spans="1:18">
      <c r="A457" t="str">
        <f t="shared" si="7"/>
        <v>Sweden2015Wood fuel, including wood for charcoalEXPORTS1000 m3</v>
      </c>
      <c r="B457">
        <v>2015</v>
      </c>
      <c r="C457" t="s">
        <v>1365</v>
      </c>
      <c r="D457" t="s">
        <v>2350</v>
      </c>
      <c r="E457" s="58" t="s">
        <v>515</v>
      </c>
      <c r="F457" t="s">
        <v>1203</v>
      </c>
      <c r="G457" t="s">
        <v>531</v>
      </c>
      <c r="H457">
        <v>62.92</v>
      </c>
      <c r="I457" t="s">
        <v>1347</v>
      </c>
    </row>
    <row r="458" spans="1:18">
      <c r="A458" t="str">
        <f t="shared" si="7"/>
        <v>Sweden2015Wood charcoalIMPORTS1000 m.t.</v>
      </c>
      <c r="B458">
        <v>2015</v>
      </c>
      <c r="C458" t="s">
        <v>1343</v>
      </c>
      <c r="D458" t="s">
        <v>2349</v>
      </c>
      <c r="E458" s="58" t="s">
        <v>515</v>
      </c>
      <c r="F458" t="s">
        <v>1203</v>
      </c>
      <c r="G458" t="s">
        <v>1344</v>
      </c>
      <c r="H458">
        <v>24.76</v>
      </c>
      <c r="I458" t="s">
        <v>1347</v>
      </c>
    </row>
    <row r="459" spans="1:18">
      <c r="A459" t="str">
        <f t="shared" si="7"/>
        <v>Sweden2015Wood charcoalEXPORTS1000 m.t.</v>
      </c>
      <c r="B459">
        <v>2015</v>
      </c>
      <c r="C459" t="s">
        <v>1343</v>
      </c>
      <c r="D459" t="s">
        <v>2350</v>
      </c>
      <c r="E459" s="58" t="s">
        <v>515</v>
      </c>
      <c r="F459" t="s">
        <v>1203</v>
      </c>
      <c r="G459" t="s">
        <v>1344</v>
      </c>
      <c r="H459">
        <v>1.98</v>
      </c>
      <c r="I459" t="s">
        <v>1347</v>
      </c>
    </row>
    <row r="460" spans="1:18">
      <c r="A460" t="str">
        <f t="shared" si="7"/>
        <v>Sweden2015Chips and particlesIMPORTS1000 m3</v>
      </c>
      <c r="B460">
        <v>2015</v>
      </c>
      <c r="C460" t="s">
        <v>1237</v>
      </c>
      <c r="D460" t="s">
        <v>2349</v>
      </c>
      <c r="E460" s="58" t="s">
        <v>515</v>
      </c>
      <c r="F460" t="s">
        <v>1203</v>
      </c>
      <c r="G460" t="s">
        <v>531</v>
      </c>
      <c r="H460" s="278">
        <v>1082.9100000000001</v>
      </c>
      <c r="I460" t="s">
        <v>1347</v>
      </c>
    </row>
    <row r="461" spans="1:18">
      <c r="A461" t="str">
        <f t="shared" si="7"/>
        <v>Sweden2015Chips and particlesEXPORTS1000 m3</v>
      </c>
      <c r="B461">
        <v>2015</v>
      </c>
      <c r="C461" t="s">
        <v>1237</v>
      </c>
      <c r="D461" t="s">
        <v>2350</v>
      </c>
      <c r="E461" s="58" t="s">
        <v>515</v>
      </c>
      <c r="F461" t="s">
        <v>1203</v>
      </c>
      <c r="G461" t="s">
        <v>531</v>
      </c>
      <c r="H461">
        <v>206.75</v>
      </c>
      <c r="I461" t="s">
        <v>1347</v>
      </c>
    </row>
    <row r="462" spans="1:18">
      <c r="A462" t="str">
        <f t="shared" si="7"/>
        <v>Sweden2015Wood residuesEXPORTS1000 m3</v>
      </c>
      <c r="B462">
        <v>2015</v>
      </c>
      <c r="C462" t="s">
        <v>1238</v>
      </c>
      <c r="D462" t="s">
        <v>2350</v>
      </c>
      <c r="E462" s="58" t="s">
        <v>515</v>
      </c>
      <c r="F462" t="s">
        <v>1203</v>
      </c>
      <c r="G462" t="s">
        <v>531</v>
      </c>
      <c r="H462">
        <v>121.67</v>
      </c>
      <c r="I462" t="s">
        <v>1347</v>
      </c>
    </row>
    <row r="463" spans="1:18">
      <c r="A463" t="str">
        <f t="shared" si="7"/>
        <v>Sweden2015Chemical woodpulpPRODUCTION1000 m.t.</v>
      </c>
      <c r="B463">
        <v>2015</v>
      </c>
      <c r="C463" t="s">
        <v>1351</v>
      </c>
      <c r="D463" t="s">
        <v>2348</v>
      </c>
      <c r="E463" s="58" t="s">
        <v>515</v>
      </c>
      <c r="F463" t="s">
        <v>1203</v>
      </c>
      <c r="G463" t="s">
        <v>1344</v>
      </c>
      <c r="H463" s="278">
        <v>7789</v>
      </c>
      <c r="I463" t="s">
        <v>1346</v>
      </c>
    </row>
    <row r="464" spans="1:18">
      <c r="A464" t="str">
        <f t="shared" si="7"/>
        <v>Sweden2015Wood pelletsIMPORTS1000 m.t.</v>
      </c>
      <c r="B464">
        <v>2015</v>
      </c>
      <c r="C464" t="s">
        <v>2187</v>
      </c>
      <c r="D464" t="s">
        <v>2349</v>
      </c>
      <c r="E464" s="58" t="s">
        <v>515</v>
      </c>
      <c r="F464" t="s">
        <v>1203</v>
      </c>
      <c r="G464" t="s">
        <v>1344</v>
      </c>
      <c r="H464">
        <v>354.94</v>
      </c>
      <c r="I464" t="s">
        <v>1347</v>
      </c>
    </row>
    <row r="465" spans="1:18">
      <c r="A465" t="str">
        <f t="shared" si="7"/>
        <v>Sweden2015Wood pelletsEXPORTS1000 m.t.</v>
      </c>
      <c r="B465">
        <v>2015</v>
      </c>
      <c r="C465" t="s">
        <v>2187</v>
      </c>
      <c r="D465" t="s">
        <v>2350</v>
      </c>
      <c r="E465" s="58" t="s">
        <v>515</v>
      </c>
      <c r="F465" t="s">
        <v>1203</v>
      </c>
      <c r="G465" t="s">
        <v>1344</v>
      </c>
      <c r="H465">
        <v>421.7</v>
      </c>
      <c r="I465" t="s">
        <v>1347</v>
      </c>
    </row>
    <row r="466" spans="1:18">
      <c r="A466" t="str">
        <f t="shared" si="7"/>
        <v>Sweden2015Wood charcoalPRODUCTION1000 m.t.</v>
      </c>
      <c r="B466">
        <v>2015</v>
      </c>
      <c r="C466" t="s">
        <v>1343</v>
      </c>
      <c r="D466" t="s">
        <v>2348</v>
      </c>
      <c r="E466" s="58" t="s">
        <v>515</v>
      </c>
      <c r="F466" t="s">
        <v>1203</v>
      </c>
      <c r="G466" t="s">
        <v>1344</v>
      </c>
      <c r="H466">
        <v>0.5</v>
      </c>
      <c r="I466" t="s">
        <v>1345</v>
      </c>
    </row>
    <row r="467" spans="1:18">
      <c r="A467" t="str">
        <f t="shared" si="7"/>
        <v>Sweden2015Wood fuel, including wood for charcoalREMOVALS1000 m3</v>
      </c>
      <c r="B467">
        <v>2015</v>
      </c>
      <c r="C467" t="s">
        <v>1365</v>
      </c>
      <c r="D467" t="s">
        <v>2351</v>
      </c>
      <c r="E467" s="58" t="s">
        <v>515</v>
      </c>
      <c r="F467" t="s">
        <v>1203</v>
      </c>
      <c r="G467" t="s">
        <v>531</v>
      </c>
      <c r="H467" s="278">
        <v>5900</v>
      </c>
      <c r="I467" t="s">
        <v>1346</v>
      </c>
      <c r="R467" s="278"/>
    </row>
    <row r="468" spans="1:18">
      <c r="A468" t="str">
        <f t="shared" si="7"/>
        <v>Sweden2015Industrial roundwoodREMOVALS1000 m3</v>
      </c>
      <c r="B468">
        <v>2015</v>
      </c>
      <c r="C468" t="s">
        <v>2720</v>
      </c>
      <c r="D468" t="s">
        <v>2351</v>
      </c>
      <c r="E468" s="58" t="s">
        <v>515</v>
      </c>
      <c r="F468" t="s">
        <v>1203</v>
      </c>
      <c r="G468" t="s">
        <v>531</v>
      </c>
      <c r="H468" s="278">
        <v>68100.899999999994</v>
      </c>
      <c r="I468" t="s">
        <v>1346</v>
      </c>
    </row>
    <row r="469" spans="1:18">
      <c r="A469" t="str">
        <f t="shared" si="7"/>
        <v>Sweden2015Chips and particlesPRODUCTION1000 m3</v>
      </c>
      <c r="B469">
        <v>2015</v>
      </c>
      <c r="C469" t="s">
        <v>1237</v>
      </c>
      <c r="D469" t="s">
        <v>2348</v>
      </c>
      <c r="E469" s="58" t="s">
        <v>515</v>
      </c>
      <c r="F469" t="s">
        <v>1203</v>
      </c>
      <c r="G469" t="s">
        <v>531</v>
      </c>
      <c r="H469" s="278">
        <v>10300</v>
      </c>
      <c r="I469" t="s">
        <v>1345</v>
      </c>
      <c r="R469" s="278"/>
    </row>
    <row r="470" spans="1:18">
      <c r="A470" t="str">
        <f t="shared" si="7"/>
        <v>Sweden2015Wood residuesPRODUCTION1000 m3</v>
      </c>
      <c r="B470">
        <v>2015</v>
      </c>
      <c r="C470" t="s">
        <v>1238</v>
      </c>
      <c r="D470" t="s">
        <v>2348</v>
      </c>
      <c r="E470" s="58" t="s">
        <v>515</v>
      </c>
      <c r="F470" t="s">
        <v>1203</v>
      </c>
      <c r="G470" t="s">
        <v>531</v>
      </c>
      <c r="H470" s="278">
        <v>8600</v>
      </c>
      <c r="I470" t="s">
        <v>1345</v>
      </c>
    </row>
    <row r="471" spans="1:18">
      <c r="A471" t="str">
        <f t="shared" si="7"/>
        <v>Sweden2015Wood pelletsPRODUCTION1000 m.t.</v>
      </c>
      <c r="B471">
        <v>2015</v>
      </c>
      <c r="C471" t="s">
        <v>2187</v>
      </c>
      <c r="D471" t="s">
        <v>2348</v>
      </c>
      <c r="E471" s="58" t="s">
        <v>515</v>
      </c>
      <c r="F471" t="s">
        <v>1203</v>
      </c>
      <c r="G471" t="s">
        <v>1344</v>
      </c>
      <c r="H471" s="278">
        <v>1577</v>
      </c>
      <c r="I471" t="s">
        <v>1345</v>
      </c>
    </row>
    <row r="472" spans="1:18">
      <c r="A472" t="str">
        <f t="shared" si="7"/>
        <v>Switzerland2015Industrial roundwoodREMOVALS1000 m3</v>
      </c>
      <c r="B472">
        <v>2015</v>
      </c>
      <c r="C472" t="s">
        <v>2720</v>
      </c>
      <c r="D472" t="s">
        <v>2351</v>
      </c>
      <c r="E472" s="58" t="s">
        <v>515</v>
      </c>
      <c r="F472" t="s">
        <v>1204</v>
      </c>
      <c r="G472" t="s">
        <v>531</v>
      </c>
      <c r="H472" s="278">
        <v>2711.62</v>
      </c>
      <c r="I472" t="s">
        <v>1346</v>
      </c>
      <c r="R472" s="278"/>
    </row>
    <row r="473" spans="1:18">
      <c r="A473" t="str">
        <f t="shared" si="7"/>
        <v>Switzerland2015Industrial roundwoodIMPORTS1000 m3</v>
      </c>
      <c r="B473">
        <v>2015</v>
      </c>
      <c r="C473" t="s">
        <v>2720</v>
      </c>
      <c r="D473" t="s">
        <v>2349</v>
      </c>
      <c r="E473" s="58" t="s">
        <v>515</v>
      </c>
      <c r="F473" t="s">
        <v>1204</v>
      </c>
      <c r="G473" t="s">
        <v>531</v>
      </c>
      <c r="H473">
        <v>189.86</v>
      </c>
      <c r="I473" t="s">
        <v>1346</v>
      </c>
      <c r="R473" s="278"/>
    </row>
    <row r="474" spans="1:18">
      <c r="A474" t="str">
        <f t="shared" si="7"/>
        <v>Switzerland2015Wood residuesIMPORTS1000 m3</v>
      </c>
      <c r="B474">
        <v>2015</v>
      </c>
      <c r="C474" t="s">
        <v>1238</v>
      </c>
      <c r="D474" t="s">
        <v>2349</v>
      </c>
      <c r="E474" s="58" t="s">
        <v>515</v>
      </c>
      <c r="F474" t="s">
        <v>1204</v>
      </c>
      <c r="G474" t="s">
        <v>531</v>
      </c>
      <c r="H474">
        <v>98.05</v>
      </c>
      <c r="I474" t="s">
        <v>1347</v>
      </c>
      <c r="R474" s="278"/>
    </row>
    <row r="475" spans="1:18">
      <c r="A475" t="str">
        <f t="shared" si="7"/>
        <v>Switzerland2015Industrial roundwoodEXPORTS1000 m3</v>
      </c>
      <c r="B475">
        <v>2015</v>
      </c>
      <c r="C475" t="s">
        <v>2720</v>
      </c>
      <c r="D475" t="s">
        <v>2350</v>
      </c>
      <c r="E475" s="58" t="s">
        <v>515</v>
      </c>
      <c r="F475" t="s">
        <v>1204</v>
      </c>
      <c r="G475" t="s">
        <v>531</v>
      </c>
      <c r="H475">
        <v>640.76</v>
      </c>
      <c r="I475" t="s">
        <v>1346</v>
      </c>
    </row>
    <row r="476" spans="1:18">
      <c r="A476" t="str">
        <f t="shared" si="7"/>
        <v>Switzerland2015Wood fuel, including wood for charcoalREMOVALS1000 m3</v>
      </c>
      <c r="B476">
        <v>2015</v>
      </c>
      <c r="C476" t="s">
        <v>1365</v>
      </c>
      <c r="D476" t="s">
        <v>2351</v>
      </c>
      <c r="E476" s="58" t="s">
        <v>515</v>
      </c>
      <c r="F476" t="s">
        <v>1204</v>
      </c>
      <c r="G476" t="s">
        <v>531</v>
      </c>
      <c r="H476" s="278">
        <v>1479.18</v>
      </c>
      <c r="I476" t="s">
        <v>1346</v>
      </c>
    </row>
    <row r="477" spans="1:18">
      <c r="A477" t="str">
        <f t="shared" si="7"/>
        <v>Switzerland2015Wood fuel, including wood for charcoalIMPORTS1000 m3</v>
      </c>
      <c r="B477">
        <v>2015</v>
      </c>
      <c r="C477" t="s">
        <v>1365</v>
      </c>
      <c r="D477" t="s">
        <v>2349</v>
      </c>
      <c r="E477" s="58" t="s">
        <v>515</v>
      </c>
      <c r="F477" t="s">
        <v>1204</v>
      </c>
      <c r="G477" t="s">
        <v>531</v>
      </c>
      <c r="H477">
        <v>16.55</v>
      </c>
      <c r="I477" t="s">
        <v>1347</v>
      </c>
    </row>
    <row r="478" spans="1:18">
      <c r="A478" t="str">
        <f t="shared" si="7"/>
        <v>Switzerland2015Wood fuel, including wood for charcoalEXPORTS1000 m3</v>
      </c>
      <c r="B478">
        <v>2015</v>
      </c>
      <c r="C478" t="s">
        <v>1365</v>
      </c>
      <c r="D478" t="s">
        <v>2350</v>
      </c>
      <c r="E478" s="58" t="s">
        <v>515</v>
      </c>
      <c r="F478" t="s">
        <v>1204</v>
      </c>
      <c r="G478" t="s">
        <v>531</v>
      </c>
      <c r="H478">
        <v>8.58</v>
      </c>
      <c r="I478" t="s">
        <v>1347</v>
      </c>
    </row>
    <row r="479" spans="1:18">
      <c r="A479" t="str">
        <f t="shared" si="7"/>
        <v>Switzerland2015Wood charcoalIMPORTS1000 m.t.</v>
      </c>
      <c r="B479">
        <v>2015</v>
      </c>
      <c r="C479" t="s">
        <v>1343</v>
      </c>
      <c r="D479" t="s">
        <v>2349</v>
      </c>
      <c r="E479" s="58" t="s">
        <v>515</v>
      </c>
      <c r="F479" t="s">
        <v>1204</v>
      </c>
      <c r="G479" t="s">
        <v>1344</v>
      </c>
      <c r="H479">
        <v>12.33</v>
      </c>
      <c r="I479" t="s">
        <v>1347</v>
      </c>
    </row>
    <row r="480" spans="1:18">
      <c r="A480" t="str">
        <f t="shared" si="7"/>
        <v>Switzerland2015Wood charcoalEXPORTS1000 m.t.</v>
      </c>
      <c r="B480">
        <v>2015</v>
      </c>
      <c r="C480" t="s">
        <v>1343</v>
      </c>
      <c r="D480" t="s">
        <v>2350</v>
      </c>
      <c r="E480" s="58" t="s">
        <v>515</v>
      </c>
      <c r="F480" t="s">
        <v>1204</v>
      </c>
      <c r="G480" t="s">
        <v>1344</v>
      </c>
      <c r="H480">
        <v>0.05</v>
      </c>
      <c r="I480" t="s">
        <v>1347</v>
      </c>
      <c r="R480" s="278"/>
    </row>
    <row r="481" spans="1:18">
      <c r="A481" t="str">
        <f t="shared" si="7"/>
        <v>Switzerland2015Chips and particlesIMPORTS1000 m3</v>
      </c>
      <c r="B481">
        <v>2015</v>
      </c>
      <c r="C481" t="s">
        <v>1237</v>
      </c>
      <c r="D481" t="s">
        <v>2349</v>
      </c>
      <c r="E481" s="58" t="s">
        <v>515</v>
      </c>
      <c r="F481" t="s">
        <v>1204</v>
      </c>
      <c r="G481" t="s">
        <v>531</v>
      </c>
      <c r="H481">
        <v>573.19000000000005</v>
      </c>
      <c r="I481" t="s">
        <v>1347</v>
      </c>
      <c r="R481" s="278"/>
    </row>
    <row r="482" spans="1:18">
      <c r="A482" t="str">
        <f t="shared" si="7"/>
        <v>Switzerland2015Chips and particlesEXPORTS1000 m3</v>
      </c>
      <c r="B482">
        <v>2015</v>
      </c>
      <c r="C482" t="s">
        <v>1237</v>
      </c>
      <c r="D482" t="s">
        <v>2350</v>
      </c>
      <c r="E482" s="58" t="s">
        <v>515</v>
      </c>
      <c r="F482" t="s">
        <v>1204</v>
      </c>
      <c r="G482" t="s">
        <v>531</v>
      </c>
      <c r="H482">
        <v>129.01</v>
      </c>
      <c r="I482" t="s">
        <v>1347</v>
      </c>
      <c r="R482" s="278"/>
    </row>
    <row r="483" spans="1:18">
      <c r="A483" t="str">
        <f t="shared" si="7"/>
        <v>Switzerland2015Wood residuesEXPORTS1000 m3</v>
      </c>
      <c r="B483">
        <v>2015</v>
      </c>
      <c r="C483" t="s">
        <v>1238</v>
      </c>
      <c r="D483" t="s">
        <v>2350</v>
      </c>
      <c r="E483" s="58" t="s">
        <v>515</v>
      </c>
      <c r="F483" t="s">
        <v>1204</v>
      </c>
      <c r="G483" t="s">
        <v>531</v>
      </c>
      <c r="H483">
        <v>29.25</v>
      </c>
      <c r="I483" t="s">
        <v>1347</v>
      </c>
    </row>
    <row r="484" spans="1:18">
      <c r="A484" t="str">
        <f t="shared" si="7"/>
        <v>Switzerland2015Chemical woodpulpPRODUCTION1000 m.t.</v>
      </c>
      <c r="B484">
        <v>2015</v>
      </c>
      <c r="C484" t="s">
        <v>1351</v>
      </c>
      <c r="D484" t="s">
        <v>2348</v>
      </c>
      <c r="E484" s="58" t="s">
        <v>515</v>
      </c>
      <c r="F484" t="s">
        <v>1204</v>
      </c>
      <c r="G484" t="s">
        <v>1344</v>
      </c>
      <c r="H484">
        <v>0</v>
      </c>
      <c r="I484" t="s">
        <v>1346</v>
      </c>
      <c r="R484" s="278"/>
    </row>
    <row r="485" spans="1:18">
      <c r="A485" t="str">
        <f t="shared" si="7"/>
        <v>Switzerland2015Wood pelletsPRODUCTION1000 m.t.</v>
      </c>
      <c r="B485">
        <v>2015</v>
      </c>
      <c r="C485" t="s">
        <v>2187</v>
      </c>
      <c r="D485" t="s">
        <v>2348</v>
      </c>
      <c r="E485" s="58" t="s">
        <v>515</v>
      </c>
      <c r="F485" t="s">
        <v>1204</v>
      </c>
      <c r="G485" t="s">
        <v>1344</v>
      </c>
      <c r="H485">
        <v>160</v>
      </c>
      <c r="I485" t="s">
        <v>1347</v>
      </c>
    </row>
    <row r="486" spans="1:18">
      <c r="A486" t="str">
        <f t="shared" si="7"/>
        <v>Switzerland2015Wood pelletsIMPORTS1000 m.t.</v>
      </c>
      <c r="B486">
        <v>2015</v>
      </c>
      <c r="C486" t="s">
        <v>2187</v>
      </c>
      <c r="D486" t="s">
        <v>2349</v>
      </c>
      <c r="E486" s="58" t="s">
        <v>515</v>
      </c>
      <c r="F486" t="s">
        <v>1204</v>
      </c>
      <c r="G486" t="s">
        <v>1344</v>
      </c>
      <c r="H486">
        <v>85.21</v>
      </c>
      <c r="I486" t="s">
        <v>1347</v>
      </c>
    </row>
    <row r="487" spans="1:18">
      <c r="A487" t="str">
        <f t="shared" si="7"/>
        <v>Switzerland2015Wood pelletsEXPORTS1000 m.t.</v>
      </c>
      <c r="B487">
        <v>2015</v>
      </c>
      <c r="C487" t="s">
        <v>2187</v>
      </c>
      <c r="D487" t="s">
        <v>2350</v>
      </c>
      <c r="E487" s="58" t="s">
        <v>515</v>
      </c>
      <c r="F487" t="s">
        <v>1204</v>
      </c>
      <c r="G487" t="s">
        <v>1344</v>
      </c>
      <c r="H487">
        <v>0.87</v>
      </c>
      <c r="I487" t="s">
        <v>1347</v>
      </c>
    </row>
    <row r="488" spans="1:18">
      <c r="A488" t="str">
        <f t="shared" si="7"/>
        <v>Switzerland2015Chips and particlesPRODUCTION1000 m3</v>
      </c>
      <c r="B488">
        <v>2015</v>
      </c>
      <c r="C488" t="s">
        <v>1237</v>
      </c>
      <c r="D488" t="s">
        <v>2348</v>
      </c>
      <c r="E488" s="58" t="s">
        <v>515</v>
      </c>
      <c r="F488" t="s">
        <v>1204</v>
      </c>
      <c r="G488" t="s">
        <v>531</v>
      </c>
      <c r="H488">
        <v>701.23</v>
      </c>
      <c r="I488" t="s">
        <v>1347</v>
      </c>
    </row>
    <row r="489" spans="1:18">
      <c r="A489" t="str">
        <f t="shared" si="7"/>
        <v>Switzerland2015Wood residuesPRODUCTION1000 m3</v>
      </c>
      <c r="B489">
        <v>2015</v>
      </c>
      <c r="C489" t="s">
        <v>1238</v>
      </c>
      <c r="D489" t="s">
        <v>2348</v>
      </c>
      <c r="E489" s="58" t="s">
        <v>515</v>
      </c>
      <c r="F489" t="s">
        <v>1204</v>
      </c>
      <c r="G489" t="s">
        <v>531</v>
      </c>
      <c r="H489">
        <v>0</v>
      </c>
      <c r="I489" t="s">
        <v>1347</v>
      </c>
    </row>
    <row r="490" spans="1:18">
      <c r="A490" t="str">
        <f t="shared" si="7"/>
        <v>Switzerland2015Wood charcoalPRODUCTION1000 m.t.</v>
      </c>
      <c r="B490">
        <v>2015</v>
      </c>
      <c r="C490" t="s">
        <v>1343</v>
      </c>
      <c r="D490" t="s">
        <v>2348</v>
      </c>
      <c r="E490" s="58" t="s">
        <v>515</v>
      </c>
      <c r="F490" t="s">
        <v>1204</v>
      </c>
      <c r="G490" t="s">
        <v>1344</v>
      </c>
      <c r="H490">
        <v>0.11</v>
      </c>
      <c r="I490" t="s">
        <v>1347</v>
      </c>
    </row>
    <row r="491" spans="1:18">
      <c r="A491" t="str">
        <f t="shared" si="7"/>
        <v>Turkey2015Wood fuel, including wood for charcoalIMPORTS1000 m3</v>
      </c>
      <c r="B491">
        <v>2015</v>
      </c>
      <c r="C491" t="s">
        <v>1365</v>
      </c>
      <c r="D491" t="s">
        <v>2349</v>
      </c>
      <c r="E491" s="58" t="s">
        <v>515</v>
      </c>
      <c r="F491" t="s">
        <v>1206</v>
      </c>
      <c r="G491" t="s">
        <v>531</v>
      </c>
      <c r="H491">
        <v>36.6</v>
      </c>
      <c r="I491" t="s">
        <v>1347</v>
      </c>
    </row>
    <row r="492" spans="1:18">
      <c r="A492" t="str">
        <f t="shared" si="7"/>
        <v>Turkey2015Wood charcoalIMPORTS1000 m.t.</v>
      </c>
      <c r="B492">
        <v>2015</v>
      </c>
      <c r="C492" t="s">
        <v>1343</v>
      </c>
      <c r="D492" t="s">
        <v>2349</v>
      </c>
      <c r="E492" s="58" t="s">
        <v>515</v>
      </c>
      <c r="F492" t="s">
        <v>1206</v>
      </c>
      <c r="G492" t="s">
        <v>1344</v>
      </c>
      <c r="H492">
        <v>82</v>
      </c>
      <c r="I492" t="s">
        <v>1347</v>
      </c>
    </row>
    <row r="493" spans="1:18">
      <c r="A493" t="str">
        <f t="shared" si="7"/>
        <v>Turkey2015Chips and particlesIMPORTS1000 m3</v>
      </c>
      <c r="B493">
        <v>2015</v>
      </c>
      <c r="C493" t="s">
        <v>1237</v>
      </c>
      <c r="D493" t="s">
        <v>2349</v>
      </c>
      <c r="E493" s="58" t="s">
        <v>515</v>
      </c>
      <c r="F493" t="s">
        <v>1206</v>
      </c>
      <c r="G493" t="s">
        <v>531</v>
      </c>
      <c r="H493" s="278">
        <v>3128</v>
      </c>
      <c r="I493" t="s">
        <v>1347</v>
      </c>
      <c r="R493" s="278"/>
    </row>
    <row r="494" spans="1:18">
      <c r="A494" t="str">
        <f t="shared" si="7"/>
        <v>Turkey2015Wood residuesIMPORTS1000 m3</v>
      </c>
      <c r="B494">
        <v>2015</v>
      </c>
      <c r="C494" t="s">
        <v>1238</v>
      </c>
      <c r="D494" t="s">
        <v>2349</v>
      </c>
      <c r="E494" s="58" t="s">
        <v>515</v>
      </c>
      <c r="F494" t="s">
        <v>1206</v>
      </c>
      <c r="G494" t="s">
        <v>531</v>
      </c>
      <c r="H494">
        <v>0</v>
      </c>
      <c r="I494" t="s">
        <v>1347</v>
      </c>
    </row>
    <row r="495" spans="1:18">
      <c r="A495" t="str">
        <f t="shared" si="7"/>
        <v>Turkey2015Wood pelletsIMPORTS1000 m.t.</v>
      </c>
      <c r="B495">
        <v>2015</v>
      </c>
      <c r="C495" t="s">
        <v>2187</v>
      </c>
      <c r="D495" t="s">
        <v>2349</v>
      </c>
      <c r="E495" s="58" t="s">
        <v>515</v>
      </c>
      <c r="F495" t="s">
        <v>1206</v>
      </c>
      <c r="G495" t="s">
        <v>1344</v>
      </c>
      <c r="H495">
        <v>0.1</v>
      </c>
      <c r="I495" t="s">
        <v>1347</v>
      </c>
    </row>
    <row r="496" spans="1:18">
      <c r="A496" t="str">
        <f t="shared" si="7"/>
        <v>Turkey2015Wood fuel, including wood for charcoalEXPORTS1000 m3</v>
      </c>
      <c r="B496">
        <v>2015</v>
      </c>
      <c r="C496" t="s">
        <v>1365</v>
      </c>
      <c r="D496" t="s">
        <v>2350</v>
      </c>
      <c r="E496" s="58" t="s">
        <v>515</v>
      </c>
      <c r="F496" t="s">
        <v>1206</v>
      </c>
      <c r="G496" t="s">
        <v>531</v>
      </c>
      <c r="H496">
        <v>0.01</v>
      </c>
      <c r="I496" t="s">
        <v>1347</v>
      </c>
    </row>
    <row r="497" spans="1:9">
      <c r="A497" t="str">
        <f t="shared" si="7"/>
        <v>Turkey2015Wood charcoalEXPORTS1000 m.t.</v>
      </c>
      <c r="B497">
        <v>2015</v>
      </c>
      <c r="C497" t="s">
        <v>1343</v>
      </c>
      <c r="D497" t="s">
        <v>2350</v>
      </c>
      <c r="E497" s="58" t="s">
        <v>515</v>
      </c>
      <c r="F497" t="s">
        <v>1206</v>
      </c>
      <c r="G497" t="s">
        <v>1344</v>
      </c>
      <c r="H497">
        <v>0.9</v>
      </c>
      <c r="I497" t="s">
        <v>1347</v>
      </c>
    </row>
    <row r="498" spans="1:9">
      <c r="A498" t="str">
        <f t="shared" si="7"/>
        <v>Turkey2015Chips and particlesEXPORTS1000 m3</v>
      </c>
      <c r="B498">
        <v>2015</v>
      </c>
      <c r="C498" t="s">
        <v>1237</v>
      </c>
      <c r="D498" t="s">
        <v>2350</v>
      </c>
      <c r="E498" s="58" t="s">
        <v>515</v>
      </c>
      <c r="F498" t="s">
        <v>1206</v>
      </c>
      <c r="G498" t="s">
        <v>531</v>
      </c>
      <c r="H498">
        <v>0</v>
      </c>
      <c r="I498" t="s">
        <v>1347</v>
      </c>
    </row>
    <row r="499" spans="1:9">
      <c r="A499" t="str">
        <f t="shared" si="7"/>
        <v>Turkey2015Wood residuesEXPORTS1000 m3</v>
      </c>
      <c r="B499">
        <v>2015</v>
      </c>
      <c r="C499" t="s">
        <v>1238</v>
      </c>
      <c r="D499" t="s">
        <v>2350</v>
      </c>
      <c r="E499" s="58" t="s">
        <v>515</v>
      </c>
      <c r="F499" t="s">
        <v>1206</v>
      </c>
      <c r="G499" t="s">
        <v>531</v>
      </c>
      <c r="H499">
        <v>0</v>
      </c>
      <c r="I499" t="s">
        <v>1347</v>
      </c>
    </row>
    <row r="500" spans="1:9">
      <c r="A500" t="str">
        <f t="shared" si="7"/>
        <v>Turkey2015Wood pelletsEXPORTS1000 m.t.</v>
      </c>
      <c r="B500">
        <v>2015</v>
      </c>
      <c r="C500" t="s">
        <v>2187</v>
      </c>
      <c r="D500" t="s">
        <v>2350</v>
      </c>
      <c r="E500" s="58" t="s">
        <v>515</v>
      </c>
      <c r="F500" t="s">
        <v>1206</v>
      </c>
      <c r="G500" t="s">
        <v>1344</v>
      </c>
      <c r="H500">
        <v>0.4</v>
      </c>
      <c r="I500" t="s">
        <v>1347</v>
      </c>
    </row>
    <row r="501" spans="1:9">
      <c r="A501" t="str">
        <f t="shared" si="7"/>
        <v>Turkey2015Wood charcoalPRODUCTION1000 m.t.</v>
      </c>
      <c r="B501">
        <v>2015</v>
      </c>
      <c r="C501" t="s">
        <v>1343</v>
      </c>
      <c r="D501" t="s">
        <v>2348</v>
      </c>
      <c r="E501" s="58" t="s">
        <v>515</v>
      </c>
      <c r="F501" t="s">
        <v>1206</v>
      </c>
      <c r="G501" t="s">
        <v>1344</v>
      </c>
      <c r="H501">
        <v>0</v>
      </c>
      <c r="I501" t="s">
        <v>1345</v>
      </c>
    </row>
    <row r="502" spans="1:9">
      <c r="A502" t="str">
        <f t="shared" si="7"/>
        <v>Turkey2015Chips and particlesPRODUCTION1000 m3</v>
      </c>
      <c r="B502">
        <v>2015</v>
      </c>
      <c r="C502" t="s">
        <v>1237</v>
      </c>
      <c r="D502" t="s">
        <v>2348</v>
      </c>
      <c r="E502" s="58" t="s">
        <v>515</v>
      </c>
      <c r="F502" t="s">
        <v>1206</v>
      </c>
      <c r="G502" t="s">
        <v>531</v>
      </c>
      <c r="H502">
        <v>320</v>
      </c>
      <c r="I502" t="s">
        <v>1347</v>
      </c>
    </row>
    <row r="503" spans="1:9">
      <c r="A503" t="str">
        <f t="shared" si="7"/>
        <v>Turkey2015Wood residuesPRODUCTION1000 m3</v>
      </c>
      <c r="B503">
        <v>2015</v>
      </c>
      <c r="C503" t="s">
        <v>1238</v>
      </c>
      <c r="D503" t="s">
        <v>2348</v>
      </c>
      <c r="E503" s="58" t="s">
        <v>515</v>
      </c>
      <c r="F503" t="s">
        <v>1206</v>
      </c>
      <c r="G503" t="s">
        <v>531</v>
      </c>
      <c r="H503">
        <v>850</v>
      </c>
      <c r="I503" t="s">
        <v>1345</v>
      </c>
    </row>
    <row r="504" spans="1:9">
      <c r="A504" t="str">
        <f t="shared" si="7"/>
        <v>Turkey2015Industrial roundwoodEXPORTS1000 m3</v>
      </c>
      <c r="B504">
        <v>2015</v>
      </c>
      <c r="C504" t="s">
        <v>2720</v>
      </c>
      <c r="D504" t="s">
        <v>2350</v>
      </c>
      <c r="E504" s="58" t="s">
        <v>515</v>
      </c>
      <c r="F504" t="s">
        <v>1206</v>
      </c>
      <c r="G504" t="s">
        <v>531</v>
      </c>
      <c r="H504">
        <v>1.5</v>
      </c>
      <c r="I504" t="s">
        <v>1346</v>
      </c>
    </row>
    <row r="505" spans="1:9">
      <c r="A505" t="str">
        <f t="shared" si="7"/>
        <v>Turkey2015Wood fuel, including wood for charcoalREMOVALS1000 m3</v>
      </c>
      <c r="B505">
        <v>2015</v>
      </c>
      <c r="C505" t="s">
        <v>1365</v>
      </c>
      <c r="D505" t="s">
        <v>2351</v>
      </c>
      <c r="E505" s="58" t="s">
        <v>515</v>
      </c>
      <c r="F505" t="s">
        <v>1206</v>
      </c>
      <c r="G505" t="s">
        <v>531</v>
      </c>
      <c r="H505" s="278">
        <v>4633.8</v>
      </c>
      <c r="I505" t="s">
        <v>1346</v>
      </c>
    </row>
    <row r="506" spans="1:9">
      <c r="A506" t="str">
        <f t="shared" si="7"/>
        <v>Turkey2015Industrial roundwoodREMOVALS1000 m3</v>
      </c>
      <c r="B506">
        <v>2015</v>
      </c>
      <c r="C506" t="s">
        <v>2720</v>
      </c>
      <c r="D506" t="s">
        <v>2351</v>
      </c>
      <c r="E506" s="58" t="s">
        <v>515</v>
      </c>
      <c r="F506" t="s">
        <v>1206</v>
      </c>
      <c r="G506" t="s">
        <v>531</v>
      </c>
      <c r="H506" s="278">
        <v>20008</v>
      </c>
      <c r="I506" t="s">
        <v>1346</v>
      </c>
    </row>
    <row r="507" spans="1:9">
      <c r="A507" t="str">
        <f t="shared" si="7"/>
        <v>Turkey2015Industrial roundwoodIMPORTS1000 m3</v>
      </c>
      <c r="B507">
        <v>2015</v>
      </c>
      <c r="C507" t="s">
        <v>2720</v>
      </c>
      <c r="D507" t="s">
        <v>2349</v>
      </c>
      <c r="E507" s="58" t="s">
        <v>515</v>
      </c>
      <c r="F507" t="s">
        <v>1206</v>
      </c>
      <c r="G507" t="s">
        <v>531</v>
      </c>
      <c r="H507">
        <v>475.9</v>
      </c>
      <c r="I507" t="s">
        <v>1346</v>
      </c>
    </row>
    <row r="508" spans="1:9">
      <c r="A508" t="str">
        <f t="shared" si="7"/>
        <v>Turkey2015Chemical woodpulpPRODUCTION1000 m.t.</v>
      </c>
      <c r="B508">
        <v>2015</v>
      </c>
      <c r="C508" t="s">
        <v>1351</v>
      </c>
      <c r="D508" t="s">
        <v>2348</v>
      </c>
      <c r="E508" s="58" t="s">
        <v>515</v>
      </c>
      <c r="F508" t="s">
        <v>1206</v>
      </c>
      <c r="G508" t="s">
        <v>1344</v>
      </c>
      <c r="H508">
        <v>0</v>
      </c>
      <c r="I508" t="s">
        <v>1346</v>
      </c>
    </row>
    <row r="509" spans="1:9">
      <c r="A509" t="str">
        <f t="shared" si="7"/>
        <v>United Kingdom2015Industrial roundwoodREMOVALS1000 m3</v>
      </c>
      <c r="B509">
        <v>2015</v>
      </c>
      <c r="C509" t="s">
        <v>2720</v>
      </c>
      <c r="D509" t="s">
        <v>2351</v>
      </c>
      <c r="E509" s="58" t="s">
        <v>515</v>
      </c>
      <c r="F509" t="s">
        <v>1207</v>
      </c>
      <c r="G509" t="s">
        <v>531</v>
      </c>
      <c r="H509" s="278">
        <v>8629.01</v>
      </c>
      <c r="I509" t="s">
        <v>1346</v>
      </c>
    </row>
    <row r="510" spans="1:9">
      <c r="A510" t="str">
        <f t="shared" si="7"/>
        <v>United Kingdom2015Industrial roundwoodIMPORTS1000 m3</v>
      </c>
      <c r="B510">
        <v>2015</v>
      </c>
      <c r="C510" t="s">
        <v>2720</v>
      </c>
      <c r="D510" t="s">
        <v>2349</v>
      </c>
      <c r="E510" s="58" t="s">
        <v>515</v>
      </c>
      <c r="F510" t="s">
        <v>1207</v>
      </c>
      <c r="G510" t="s">
        <v>531</v>
      </c>
      <c r="H510">
        <v>472.82</v>
      </c>
      <c r="I510" t="s">
        <v>1346</v>
      </c>
    </row>
    <row r="511" spans="1:9">
      <c r="A511" t="str">
        <f t="shared" si="7"/>
        <v>United Kingdom2015Wood residuesIMPORTS1000 m3</v>
      </c>
      <c r="B511">
        <v>2015</v>
      </c>
      <c r="C511" t="s">
        <v>1238</v>
      </c>
      <c r="D511" t="s">
        <v>2349</v>
      </c>
      <c r="E511" s="58" t="s">
        <v>515</v>
      </c>
      <c r="F511" t="s">
        <v>1207</v>
      </c>
      <c r="G511" t="s">
        <v>531</v>
      </c>
      <c r="H511">
        <v>13.62</v>
      </c>
      <c r="I511" t="s">
        <v>1350</v>
      </c>
    </row>
    <row r="512" spans="1:9">
      <c r="A512" t="str">
        <f t="shared" si="7"/>
        <v>United Kingdom2015Industrial roundwoodEXPORTS1000 m3</v>
      </c>
      <c r="B512">
        <v>2015</v>
      </c>
      <c r="C512" t="s">
        <v>2720</v>
      </c>
      <c r="D512" t="s">
        <v>2350</v>
      </c>
      <c r="E512" s="58" t="s">
        <v>515</v>
      </c>
      <c r="F512" t="s">
        <v>1207</v>
      </c>
      <c r="G512" t="s">
        <v>531</v>
      </c>
      <c r="H512">
        <v>292.3</v>
      </c>
      <c r="I512" t="s">
        <v>1346</v>
      </c>
    </row>
    <row r="513" spans="1:18">
      <c r="A513" t="str">
        <f t="shared" si="7"/>
        <v>United Kingdom2015Wood fuel, including wood for charcoalREMOVALS1000 m3</v>
      </c>
      <c r="B513">
        <v>2015</v>
      </c>
      <c r="C513" t="s">
        <v>1365</v>
      </c>
      <c r="D513" t="s">
        <v>2351</v>
      </c>
      <c r="E513" s="58" t="s">
        <v>515</v>
      </c>
      <c r="F513" t="s">
        <v>1207</v>
      </c>
      <c r="G513" t="s">
        <v>531</v>
      </c>
      <c r="H513" s="278">
        <v>1921.2</v>
      </c>
      <c r="I513" t="s">
        <v>1346</v>
      </c>
    </row>
    <row r="514" spans="1:18">
      <c r="A514" t="str">
        <f t="shared" si="7"/>
        <v>United Kingdom2015Wood fuel, including wood for charcoalIMPORTS1000 m3</v>
      </c>
      <c r="B514">
        <v>2015</v>
      </c>
      <c r="C514" t="s">
        <v>1365</v>
      </c>
      <c r="D514" t="s">
        <v>2349</v>
      </c>
      <c r="E514" s="58" t="s">
        <v>515</v>
      </c>
      <c r="F514" t="s">
        <v>1207</v>
      </c>
      <c r="G514" t="s">
        <v>531</v>
      </c>
      <c r="H514">
        <v>146.35</v>
      </c>
      <c r="I514" t="s">
        <v>1347</v>
      </c>
    </row>
    <row r="515" spans="1:18">
      <c r="A515" t="str">
        <f t="shared" ref="A515:A578" si="8">CONCATENATE(F515,B515,C515,D515,G515)</f>
        <v>United Kingdom2015Wood fuel, including wood for charcoalEXPORTS1000 m3</v>
      </c>
      <c r="B515">
        <v>2015</v>
      </c>
      <c r="C515" t="s">
        <v>1365</v>
      </c>
      <c r="D515" t="s">
        <v>2350</v>
      </c>
      <c r="E515" s="58" t="s">
        <v>515</v>
      </c>
      <c r="F515" t="s">
        <v>1207</v>
      </c>
      <c r="G515" t="s">
        <v>531</v>
      </c>
      <c r="H515">
        <v>573.37</v>
      </c>
      <c r="I515" t="s">
        <v>1347</v>
      </c>
    </row>
    <row r="516" spans="1:18">
      <c r="A516" t="str">
        <f t="shared" si="8"/>
        <v>United Kingdom2015Wood charcoalPRODUCTION1000 m.t.</v>
      </c>
      <c r="B516">
        <v>2015</v>
      </c>
      <c r="C516" t="s">
        <v>1343</v>
      </c>
      <c r="D516" t="s">
        <v>2348</v>
      </c>
      <c r="E516" s="58" t="s">
        <v>515</v>
      </c>
      <c r="F516" t="s">
        <v>1207</v>
      </c>
      <c r="G516" t="s">
        <v>1344</v>
      </c>
      <c r="H516">
        <v>5</v>
      </c>
      <c r="I516" t="s">
        <v>1347</v>
      </c>
      <c r="R516" s="278"/>
    </row>
    <row r="517" spans="1:18">
      <c r="A517" t="str">
        <f t="shared" si="8"/>
        <v>United Kingdom2015Wood charcoalIMPORTS1000 m.t.</v>
      </c>
      <c r="B517">
        <v>2015</v>
      </c>
      <c r="C517" t="s">
        <v>1343</v>
      </c>
      <c r="D517" t="s">
        <v>2349</v>
      </c>
      <c r="E517" s="58" t="s">
        <v>515</v>
      </c>
      <c r="F517" t="s">
        <v>1207</v>
      </c>
      <c r="G517" t="s">
        <v>1344</v>
      </c>
      <c r="H517">
        <v>106.5</v>
      </c>
      <c r="I517" t="s">
        <v>1347</v>
      </c>
    </row>
    <row r="518" spans="1:18">
      <c r="A518" t="str">
        <f t="shared" si="8"/>
        <v>United Kingdom2015Wood charcoalEXPORTS1000 m.t.</v>
      </c>
      <c r="B518">
        <v>2015</v>
      </c>
      <c r="C518" t="s">
        <v>1343</v>
      </c>
      <c r="D518" t="s">
        <v>2350</v>
      </c>
      <c r="E518" s="58" t="s">
        <v>515</v>
      </c>
      <c r="F518" t="s">
        <v>1207</v>
      </c>
      <c r="G518" t="s">
        <v>1344</v>
      </c>
      <c r="H518">
        <v>2.4</v>
      </c>
      <c r="I518" t="s">
        <v>1347</v>
      </c>
    </row>
    <row r="519" spans="1:18">
      <c r="A519" t="str">
        <f t="shared" si="8"/>
        <v>United Kingdom2015Chips and particlesPRODUCTION1000 m3</v>
      </c>
      <c r="B519">
        <v>2015</v>
      </c>
      <c r="C519" t="s">
        <v>1237</v>
      </c>
      <c r="D519" t="s">
        <v>2348</v>
      </c>
      <c r="E519" s="58" t="s">
        <v>515</v>
      </c>
      <c r="F519" t="s">
        <v>1207</v>
      </c>
      <c r="G519" t="s">
        <v>531</v>
      </c>
      <c r="H519" s="278">
        <v>2387.64</v>
      </c>
      <c r="I519" t="s">
        <v>1347</v>
      </c>
    </row>
    <row r="520" spans="1:18">
      <c r="A520" t="str">
        <f t="shared" si="8"/>
        <v>United Kingdom2015Chips and particlesIMPORTS1000 m3</v>
      </c>
      <c r="B520">
        <v>2015</v>
      </c>
      <c r="C520" t="s">
        <v>1237</v>
      </c>
      <c r="D520" t="s">
        <v>2349</v>
      </c>
      <c r="E520" s="58" t="s">
        <v>515</v>
      </c>
      <c r="F520" t="s">
        <v>1207</v>
      </c>
      <c r="G520" t="s">
        <v>531</v>
      </c>
      <c r="H520">
        <v>212.37</v>
      </c>
      <c r="I520" t="s">
        <v>1347</v>
      </c>
    </row>
    <row r="521" spans="1:18">
      <c r="A521" t="str">
        <f t="shared" si="8"/>
        <v>United Kingdom2015Chips and particlesEXPORTS1000 m3</v>
      </c>
      <c r="B521">
        <v>2015</v>
      </c>
      <c r="C521" t="s">
        <v>1237</v>
      </c>
      <c r="D521" t="s">
        <v>2350</v>
      </c>
      <c r="E521" s="58" t="s">
        <v>515</v>
      </c>
      <c r="F521" t="s">
        <v>1207</v>
      </c>
      <c r="G521" t="s">
        <v>531</v>
      </c>
      <c r="H521">
        <v>127.53</v>
      </c>
      <c r="I521" t="s">
        <v>1347</v>
      </c>
    </row>
    <row r="522" spans="1:18">
      <c r="A522" t="str">
        <f t="shared" si="8"/>
        <v>United Kingdom2015Wood residuesPRODUCTION1000 m3</v>
      </c>
      <c r="B522">
        <v>2015</v>
      </c>
      <c r="C522" t="s">
        <v>1238</v>
      </c>
      <c r="D522" t="s">
        <v>2348</v>
      </c>
      <c r="E522" s="58" t="s">
        <v>515</v>
      </c>
      <c r="F522" t="s">
        <v>1207</v>
      </c>
      <c r="G522" t="s">
        <v>531</v>
      </c>
      <c r="H522">
        <v>795.88</v>
      </c>
      <c r="I522" t="s">
        <v>1347</v>
      </c>
    </row>
    <row r="523" spans="1:18">
      <c r="A523" t="str">
        <f t="shared" si="8"/>
        <v>United Kingdom2015Wood residuesEXPORTS1000 m3</v>
      </c>
      <c r="B523">
        <v>2015</v>
      </c>
      <c r="C523" t="s">
        <v>1238</v>
      </c>
      <c r="D523" t="s">
        <v>2350</v>
      </c>
      <c r="E523" s="58" t="s">
        <v>515</v>
      </c>
      <c r="F523" t="s">
        <v>1207</v>
      </c>
      <c r="G523" t="s">
        <v>531</v>
      </c>
      <c r="H523">
        <v>372.83</v>
      </c>
      <c r="I523" t="s">
        <v>1350</v>
      </c>
    </row>
    <row r="524" spans="1:18">
      <c r="A524" t="str">
        <f t="shared" si="8"/>
        <v>United Kingdom2015Chemical woodpulpPRODUCTION1000 m.t.</v>
      </c>
      <c r="B524">
        <v>2015</v>
      </c>
      <c r="C524" t="s">
        <v>1351</v>
      </c>
      <c r="D524" t="s">
        <v>2348</v>
      </c>
      <c r="E524" s="58" t="s">
        <v>515</v>
      </c>
      <c r="F524" t="s">
        <v>1207</v>
      </c>
      <c r="G524" t="s">
        <v>1344</v>
      </c>
      <c r="H524">
        <v>0</v>
      </c>
      <c r="I524" t="s">
        <v>1346</v>
      </c>
    </row>
    <row r="525" spans="1:18">
      <c r="A525" t="str">
        <f t="shared" si="8"/>
        <v>United Kingdom2015Wood pelletsPRODUCTION1000 m.t.</v>
      </c>
      <c r="B525">
        <v>2015</v>
      </c>
      <c r="C525" t="s">
        <v>2187</v>
      </c>
      <c r="D525" t="s">
        <v>2348</v>
      </c>
      <c r="E525" s="58" t="s">
        <v>515</v>
      </c>
      <c r="F525" t="s">
        <v>1207</v>
      </c>
      <c r="G525" t="s">
        <v>1344</v>
      </c>
      <c r="H525">
        <v>342.88</v>
      </c>
      <c r="I525" t="s">
        <v>1347</v>
      </c>
    </row>
    <row r="526" spans="1:18">
      <c r="A526" t="str">
        <f t="shared" si="8"/>
        <v>United Kingdom2015Wood pelletsIMPORTS1000 m.t.</v>
      </c>
      <c r="B526">
        <v>2015</v>
      </c>
      <c r="C526" t="s">
        <v>2187</v>
      </c>
      <c r="D526" t="s">
        <v>2349</v>
      </c>
      <c r="E526" s="58" t="s">
        <v>515</v>
      </c>
      <c r="F526" t="s">
        <v>1207</v>
      </c>
      <c r="G526" t="s">
        <v>1344</v>
      </c>
      <c r="H526" s="278">
        <v>6548.33</v>
      </c>
      <c r="I526" t="s">
        <v>1347</v>
      </c>
    </row>
    <row r="527" spans="1:18">
      <c r="A527" t="str">
        <f t="shared" si="8"/>
        <v>United Kingdom2015Wood pelletsEXPORTS1000 m.t.</v>
      </c>
      <c r="B527">
        <v>2015</v>
      </c>
      <c r="C527" t="s">
        <v>2187</v>
      </c>
      <c r="D527" t="s">
        <v>2350</v>
      </c>
      <c r="E527" s="58" t="s">
        <v>515</v>
      </c>
      <c r="F527" t="s">
        <v>1207</v>
      </c>
      <c r="G527" t="s">
        <v>1344</v>
      </c>
      <c r="H527">
        <v>88.18</v>
      </c>
      <c r="I527" t="s">
        <v>1347</v>
      </c>
    </row>
    <row r="528" spans="1:18">
      <c r="A528" t="str">
        <f t="shared" si="8"/>
        <v>Bosnia and Herzegovina2015Wood charcoalPRODUCTION1000 m.t.</v>
      </c>
      <c r="B528">
        <v>2015</v>
      </c>
      <c r="C528" t="s">
        <v>1343</v>
      </c>
      <c r="D528" t="s">
        <v>2348</v>
      </c>
      <c r="E528" s="58" t="s">
        <v>515</v>
      </c>
      <c r="F528" t="s">
        <v>1033</v>
      </c>
      <c r="G528" t="s">
        <v>1344</v>
      </c>
      <c r="H528">
        <v>86</v>
      </c>
      <c r="I528" t="s">
        <v>1347</v>
      </c>
    </row>
    <row r="529" spans="1:18">
      <c r="A529" t="str">
        <f t="shared" si="8"/>
        <v>Bosnia and Herzegovina2015Chips and particlesPRODUCTION1000 m3</v>
      </c>
      <c r="B529">
        <v>2015</v>
      </c>
      <c r="C529" t="s">
        <v>1237</v>
      </c>
      <c r="D529" t="s">
        <v>2348</v>
      </c>
      <c r="E529" s="58" t="s">
        <v>515</v>
      </c>
      <c r="F529" t="s">
        <v>1033</v>
      </c>
      <c r="G529" t="s">
        <v>531</v>
      </c>
      <c r="H529">
        <v>8</v>
      </c>
      <c r="I529" t="s">
        <v>1347</v>
      </c>
    </row>
    <row r="530" spans="1:18">
      <c r="A530" t="str">
        <f t="shared" si="8"/>
        <v>Bosnia and Herzegovina2015Wood residuesPRODUCTION1000 m3</v>
      </c>
      <c r="B530">
        <v>2015</v>
      </c>
      <c r="C530" t="s">
        <v>1238</v>
      </c>
      <c r="D530" t="s">
        <v>2348</v>
      </c>
      <c r="E530" s="58" t="s">
        <v>515</v>
      </c>
      <c r="F530" t="s">
        <v>1033</v>
      </c>
      <c r="G530" t="s">
        <v>531</v>
      </c>
      <c r="H530">
        <v>30</v>
      </c>
      <c r="I530" t="s">
        <v>1347</v>
      </c>
    </row>
    <row r="531" spans="1:18">
      <c r="A531" t="str">
        <f t="shared" si="8"/>
        <v>Bosnia and Herzegovina2015Wood pelletsPRODUCTION1000 m.t.</v>
      </c>
      <c r="B531">
        <v>2015</v>
      </c>
      <c r="C531" t="s">
        <v>2187</v>
      </c>
      <c r="D531" t="s">
        <v>2348</v>
      </c>
      <c r="E531" s="58" t="s">
        <v>515</v>
      </c>
      <c r="F531" t="s">
        <v>1033</v>
      </c>
      <c r="G531" t="s">
        <v>1344</v>
      </c>
      <c r="H531">
        <v>197</v>
      </c>
      <c r="I531" t="s">
        <v>1347</v>
      </c>
    </row>
    <row r="532" spans="1:18">
      <c r="A532" t="str">
        <f t="shared" si="8"/>
        <v>Bosnia and Herzegovina2015Wood fuel, including wood for charcoalIMPORTS1000 m3</v>
      </c>
      <c r="B532">
        <v>2015</v>
      </c>
      <c r="C532" t="s">
        <v>1365</v>
      </c>
      <c r="D532" t="s">
        <v>2349</v>
      </c>
      <c r="E532" s="58" t="s">
        <v>515</v>
      </c>
      <c r="F532" t="s">
        <v>1033</v>
      </c>
      <c r="G532" t="s">
        <v>531</v>
      </c>
      <c r="H532">
        <v>0.33</v>
      </c>
      <c r="I532" t="s">
        <v>1347</v>
      </c>
    </row>
    <row r="533" spans="1:18">
      <c r="A533" t="str">
        <f t="shared" si="8"/>
        <v>Bosnia and Herzegovina2015Wood charcoalIMPORTS1000 m.t.</v>
      </c>
      <c r="B533">
        <v>2015</v>
      </c>
      <c r="C533" t="s">
        <v>1343</v>
      </c>
      <c r="D533" t="s">
        <v>2349</v>
      </c>
      <c r="E533" s="58" t="s">
        <v>515</v>
      </c>
      <c r="F533" t="s">
        <v>1033</v>
      </c>
      <c r="G533" t="s">
        <v>1344</v>
      </c>
      <c r="H533">
        <v>0.47</v>
      </c>
      <c r="I533" t="s">
        <v>1347</v>
      </c>
      <c r="R533" s="278"/>
    </row>
    <row r="534" spans="1:18">
      <c r="A534" t="str">
        <f t="shared" si="8"/>
        <v>Bosnia and Herzegovina2015Chips and particlesIMPORTS1000 m3</v>
      </c>
      <c r="B534">
        <v>2015</v>
      </c>
      <c r="C534" t="s">
        <v>1237</v>
      </c>
      <c r="D534" t="s">
        <v>2349</v>
      </c>
      <c r="E534" s="58" t="s">
        <v>515</v>
      </c>
      <c r="F534" t="s">
        <v>1033</v>
      </c>
      <c r="G534" t="s">
        <v>531</v>
      </c>
      <c r="H534">
        <v>1.24</v>
      </c>
      <c r="I534" t="s">
        <v>1347</v>
      </c>
    </row>
    <row r="535" spans="1:18">
      <c r="A535" t="str">
        <f t="shared" si="8"/>
        <v>Bosnia and Herzegovina2015Wood residuesIMPORTS1000 m3</v>
      </c>
      <c r="B535">
        <v>2015</v>
      </c>
      <c r="C535" t="s">
        <v>1238</v>
      </c>
      <c r="D535" t="s">
        <v>2349</v>
      </c>
      <c r="E535" s="58" t="s">
        <v>515</v>
      </c>
      <c r="F535" t="s">
        <v>1033</v>
      </c>
      <c r="G535" t="s">
        <v>531</v>
      </c>
      <c r="H535">
        <v>4.53</v>
      </c>
      <c r="I535" t="s">
        <v>1347</v>
      </c>
    </row>
    <row r="536" spans="1:18">
      <c r="A536" t="str">
        <f t="shared" si="8"/>
        <v>Bosnia and Herzegovina2015Wood pelletsIMPORTS1000 m.t.</v>
      </c>
      <c r="B536">
        <v>2015</v>
      </c>
      <c r="C536" t="s">
        <v>2187</v>
      </c>
      <c r="D536" t="s">
        <v>2349</v>
      </c>
      <c r="E536" s="58" t="s">
        <v>515</v>
      </c>
      <c r="F536" t="s">
        <v>1033</v>
      </c>
      <c r="G536" t="s">
        <v>1344</v>
      </c>
      <c r="H536">
        <v>0.12</v>
      </c>
      <c r="I536" t="s">
        <v>1347</v>
      </c>
    </row>
    <row r="537" spans="1:18">
      <c r="A537" t="str">
        <f t="shared" si="8"/>
        <v>Bosnia and Herzegovina2015Wood fuel, including wood for charcoalEXPORTS1000 m3</v>
      </c>
      <c r="B537">
        <v>2015</v>
      </c>
      <c r="C537" t="s">
        <v>1365</v>
      </c>
      <c r="D537" t="s">
        <v>2350</v>
      </c>
      <c r="E537" s="58" t="s">
        <v>515</v>
      </c>
      <c r="F537" t="s">
        <v>1033</v>
      </c>
      <c r="G537" t="s">
        <v>531</v>
      </c>
      <c r="H537">
        <v>670.66</v>
      </c>
      <c r="I537" t="s">
        <v>1347</v>
      </c>
      <c r="R537" s="278"/>
    </row>
    <row r="538" spans="1:18">
      <c r="A538" t="str">
        <f t="shared" si="8"/>
        <v>Bosnia and Herzegovina2015Wood charcoalEXPORTS1000 m.t.</v>
      </c>
      <c r="B538">
        <v>2015</v>
      </c>
      <c r="C538" t="s">
        <v>1343</v>
      </c>
      <c r="D538" t="s">
        <v>2350</v>
      </c>
      <c r="E538" s="58" t="s">
        <v>515</v>
      </c>
      <c r="F538" t="s">
        <v>1033</v>
      </c>
      <c r="G538" t="s">
        <v>1344</v>
      </c>
      <c r="H538">
        <v>23.92</v>
      </c>
      <c r="I538" t="s">
        <v>1347</v>
      </c>
      <c r="R538" s="278"/>
    </row>
    <row r="539" spans="1:18">
      <c r="A539" t="str">
        <f t="shared" si="8"/>
        <v>Bosnia and Herzegovina2015Chips and particlesEXPORTS1000 m3</v>
      </c>
      <c r="B539">
        <v>2015</v>
      </c>
      <c r="C539" t="s">
        <v>1237</v>
      </c>
      <c r="D539" t="s">
        <v>2350</v>
      </c>
      <c r="E539" s="58" t="s">
        <v>515</v>
      </c>
      <c r="F539" t="s">
        <v>1033</v>
      </c>
      <c r="G539" t="s">
        <v>531</v>
      </c>
      <c r="H539">
        <v>7.51</v>
      </c>
      <c r="I539" t="s">
        <v>1347</v>
      </c>
      <c r="R539" s="278"/>
    </row>
    <row r="540" spans="1:18">
      <c r="A540" t="str">
        <f t="shared" si="8"/>
        <v>Bosnia and Herzegovina2015Wood residuesEXPORTS1000 m3</v>
      </c>
      <c r="B540">
        <v>2015</v>
      </c>
      <c r="C540" t="s">
        <v>1238</v>
      </c>
      <c r="D540" t="s">
        <v>2350</v>
      </c>
      <c r="E540" s="58" t="s">
        <v>515</v>
      </c>
      <c r="F540" t="s">
        <v>1033</v>
      </c>
      <c r="G540" t="s">
        <v>531</v>
      </c>
      <c r="H540">
        <v>32.01</v>
      </c>
      <c r="I540" t="s">
        <v>1347</v>
      </c>
    </row>
    <row r="541" spans="1:18">
      <c r="A541" t="str">
        <f t="shared" si="8"/>
        <v>Bosnia and Herzegovina2015Wood pelletsEXPORTS1000 m.t.</v>
      </c>
      <c r="B541">
        <v>2015</v>
      </c>
      <c r="C541" t="s">
        <v>2187</v>
      </c>
      <c r="D541" t="s">
        <v>2350</v>
      </c>
      <c r="E541" s="58" t="s">
        <v>515</v>
      </c>
      <c r="F541" t="s">
        <v>1033</v>
      </c>
      <c r="G541" t="s">
        <v>1344</v>
      </c>
      <c r="H541">
        <v>137.35</v>
      </c>
      <c r="I541" t="s">
        <v>1347</v>
      </c>
    </row>
    <row r="542" spans="1:18">
      <c r="A542" t="str">
        <f t="shared" si="8"/>
        <v>Bosnia and Herzegovina2015Industrial roundwoodIMPORTS1000 m3</v>
      </c>
      <c r="B542">
        <v>2015</v>
      </c>
      <c r="C542" t="s">
        <v>2720</v>
      </c>
      <c r="D542" t="s">
        <v>2349</v>
      </c>
      <c r="E542" s="58" t="s">
        <v>515</v>
      </c>
      <c r="F542" t="s">
        <v>1033</v>
      </c>
      <c r="G542" t="s">
        <v>531</v>
      </c>
      <c r="H542">
        <v>44.07</v>
      </c>
      <c r="I542" t="s">
        <v>1346</v>
      </c>
    </row>
    <row r="543" spans="1:18">
      <c r="A543" t="str">
        <f t="shared" si="8"/>
        <v>Bosnia and Herzegovina2015Wood fuel, including wood for charcoalREMOVALS1000 m3</v>
      </c>
      <c r="B543">
        <v>2015</v>
      </c>
      <c r="C543" t="s">
        <v>1365</v>
      </c>
      <c r="D543" t="s">
        <v>2351</v>
      </c>
      <c r="E543" s="58" t="s">
        <v>515</v>
      </c>
      <c r="F543" t="s">
        <v>1033</v>
      </c>
      <c r="G543" t="s">
        <v>531</v>
      </c>
      <c r="H543" s="278">
        <v>1305.92</v>
      </c>
      <c r="I543" t="s">
        <v>1346</v>
      </c>
    </row>
    <row r="544" spans="1:18">
      <c r="A544" t="str">
        <f t="shared" si="8"/>
        <v>Bosnia and Herzegovina2015Industrial roundwoodREMOVALS1000 m3</v>
      </c>
      <c r="B544">
        <v>2015</v>
      </c>
      <c r="C544" t="s">
        <v>2720</v>
      </c>
      <c r="D544" t="s">
        <v>2351</v>
      </c>
      <c r="E544" s="58" t="s">
        <v>515</v>
      </c>
      <c r="F544" t="s">
        <v>1033</v>
      </c>
      <c r="G544" t="s">
        <v>531</v>
      </c>
      <c r="H544" s="278">
        <v>2733.84</v>
      </c>
      <c r="I544" t="s">
        <v>1346</v>
      </c>
    </row>
    <row r="545" spans="1:18">
      <c r="A545" t="str">
        <f t="shared" si="8"/>
        <v>Bosnia and Herzegovina2015Industrial roundwoodEXPORTS1000 m3</v>
      </c>
      <c r="B545">
        <v>2015</v>
      </c>
      <c r="C545" t="s">
        <v>2720</v>
      </c>
      <c r="D545" t="s">
        <v>2350</v>
      </c>
      <c r="E545" s="58" t="s">
        <v>515</v>
      </c>
      <c r="F545" t="s">
        <v>1033</v>
      </c>
      <c r="G545" t="s">
        <v>531</v>
      </c>
      <c r="H545">
        <v>68.42</v>
      </c>
      <c r="I545" t="s">
        <v>1346</v>
      </c>
    </row>
    <row r="546" spans="1:18">
      <c r="A546" t="str">
        <f t="shared" si="8"/>
        <v>Bosnia and Herzegovina2015Chemical woodpulpPRODUCTION1000 m.t.</v>
      </c>
      <c r="B546">
        <v>2015</v>
      </c>
      <c r="C546" t="s">
        <v>1351</v>
      </c>
      <c r="D546" t="s">
        <v>2348</v>
      </c>
      <c r="E546" s="58" t="s">
        <v>515</v>
      </c>
      <c r="F546" t="s">
        <v>1033</v>
      </c>
      <c r="G546" t="s">
        <v>1344</v>
      </c>
      <c r="H546">
        <v>80</v>
      </c>
      <c r="I546" t="s">
        <v>1346</v>
      </c>
      <c r="R546" s="278"/>
    </row>
    <row r="547" spans="1:18">
      <c r="A547" t="str">
        <f t="shared" si="8"/>
        <v>Croatia2015Chips and particlesPRODUCTION1000 m3</v>
      </c>
      <c r="B547">
        <v>2015</v>
      </c>
      <c r="C547" t="s">
        <v>1237</v>
      </c>
      <c r="D547" t="s">
        <v>2348</v>
      </c>
      <c r="E547" s="58" t="s">
        <v>515</v>
      </c>
      <c r="F547" t="s">
        <v>1035</v>
      </c>
      <c r="G547" t="s">
        <v>531</v>
      </c>
      <c r="H547">
        <v>400</v>
      </c>
      <c r="I547" t="s">
        <v>1345</v>
      </c>
    </row>
    <row r="548" spans="1:18">
      <c r="A548" t="str">
        <f t="shared" si="8"/>
        <v>Croatia2015Wood fuel, including wood for charcoalEXPORTS1000 m3</v>
      </c>
      <c r="B548">
        <v>2015</v>
      </c>
      <c r="C548" t="s">
        <v>1365</v>
      </c>
      <c r="D548" t="s">
        <v>2350</v>
      </c>
      <c r="E548" s="58" t="s">
        <v>515</v>
      </c>
      <c r="F548" t="s">
        <v>1035</v>
      </c>
      <c r="G548" t="s">
        <v>531</v>
      </c>
      <c r="H548">
        <v>906.05</v>
      </c>
      <c r="I548" t="s">
        <v>1345</v>
      </c>
      <c r="R548" s="278"/>
    </row>
    <row r="549" spans="1:18">
      <c r="A549" t="str">
        <f t="shared" si="8"/>
        <v>Croatia2015Chips and particlesEXPORTS1000 m3</v>
      </c>
      <c r="B549">
        <v>2015</v>
      </c>
      <c r="C549" t="s">
        <v>1237</v>
      </c>
      <c r="D549" t="s">
        <v>2350</v>
      </c>
      <c r="E549" s="58" t="s">
        <v>515</v>
      </c>
      <c r="F549" t="s">
        <v>1035</v>
      </c>
      <c r="G549" t="s">
        <v>531</v>
      </c>
      <c r="H549">
        <v>642.24</v>
      </c>
      <c r="I549" t="s">
        <v>1345</v>
      </c>
    </row>
    <row r="550" spans="1:18">
      <c r="A550" t="str">
        <f t="shared" si="8"/>
        <v>Croatia2015Wood residuesEXPORTS1000 m3</v>
      </c>
      <c r="B550">
        <v>2015</v>
      </c>
      <c r="C550" t="s">
        <v>1238</v>
      </c>
      <c r="D550" t="s">
        <v>2350</v>
      </c>
      <c r="E550" s="58" t="s">
        <v>515</v>
      </c>
      <c r="F550" t="s">
        <v>1035</v>
      </c>
      <c r="G550" t="s">
        <v>531</v>
      </c>
      <c r="H550">
        <v>313.54000000000002</v>
      </c>
      <c r="I550" t="s">
        <v>1345</v>
      </c>
    </row>
    <row r="551" spans="1:18">
      <c r="A551" t="str">
        <f t="shared" si="8"/>
        <v>Croatia2015Wood residuesPRODUCTION1000 m3</v>
      </c>
      <c r="B551">
        <v>2015</v>
      </c>
      <c r="C551" t="s">
        <v>1238</v>
      </c>
      <c r="D551" t="s">
        <v>2348</v>
      </c>
      <c r="E551" s="58" t="s">
        <v>515</v>
      </c>
      <c r="F551" t="s">
        <v>1035</v>
      </c>
      <c r="G551" t="s">
        <v>531</v>
      </c>
      <c r="H551">
        <v>530</v>
      </c>
      <c r="I551" t="s">
        <v>1345</v>
      </c>
    </row>
    <row r="552" spans="1:18">
      <c r="A552" t="str">
        <f t="shared" si="8"/>
        <v>Croatia2015Wood fuel, including wood for charcoalIMPORTS1000 m3</v>
      </c>
      <c r="B552">
        <v>2015</v>
      </c>
      <c r="C552" t="s">
        <v>1365</v>
      </c>
      <c r="D552" t="s">
        <v>2349</v>
      </c>
      <c r="E552" s="58" t="s">
        <v>515</v>
      </c>
      <c r="F552" t="s">
        <v>1035</v>
      </c>
      <c r="G552" t="s">
        <v>531</v>
      </c>
      <c r="H552">
        <v>24.07</v>
      </c>
      <c r="I552" t="s">
        <v>1345</v>
      </c>
    </row>
    <row r="553" spans="1:18">
      <c r="A553" t="str">
        <f t="shared" si="8"/>
        <v>Croatia2015Chips and particlesIMPORTS1000 m3</v>
      </c>
      <c r="B553">
        <v>2015</v>
      </c>
      <c r="C553" t="s">
        <v>1237</v>
      </c>
      <c r="D553" t="s">
        <v>2349</v>
      </c>
      <c r="E553" s="58" t="s">
        <v>515</v>
      </c>
      <c r="F553" t="s">
        <v>1035</v>
      </c>
      <c r="G553" t="s">
        <v>531</v>
      </c>
      <c r="H553">
        <v>16.62</v>
      </c>
      <c r="I553" t="s">
        <v>1345</v>
      </c>
    </row>
    <row r="554" spans="1:18">
      <c r="A554" t="str">
        <f t="shared" si="8"/>
        <v>Croatia2015Wood residuesIMPORTS1000 m3</v>
      </c>
      <c r="B554">
        <v>2015</v>
      </c>
      <c r="C554" t="s">
        <v>1238</v>
      </c>
      <c r="D554" t="s">
        <v>2349</v>
      </c>
      <c r="E554" s="58" t="s">
        <v>515</v>
      </c>
      <c r="F554" t="s">
        <v>1035</v>
      </c>
      <c r="G554" t="s">
        <v>531</v>
      </c>
      <c r="H554">
        <v>10.54</v>
      </c>
      <c r="I554" t="s">
        <v>1345</v>
      </c>
    </row>
    <row r="555" spans="1:18">
      <c r="A555" t="str">
        <f t="shared" si="8"/>
        <v>Croatia2015Industrial roundwoodEXPORTS1000 m3</v>
      </c>
      <c r="B555">
        <v>2015</v>
      </c>
      <c r="C555" t="s">
        <v>2720</v>
      </c>
      <c r="D555" t="s">
        <v>2350</v>
      </c>
      <c r="E555" s="58" t="s">
        <v>515</v>
      </c>
      <c r="F555" t="s">
        <v>1035</v>
      </c>
      <c r="G555" t="s">
        <v>531</v>
      </c>
      <c r="H555">
        <v>432.59</v>
      </c>
      <c r="I555" t="s">
        <v>1346</v>
      </c>
    </row>
    <row r="556" spans="1:18">
      <c r="A556" t="str">
        <f t="shared" si="8"/>
        <v>Croatia2015Wood charcoalPRODUCTION1000 m.t.</v>
      </c>
      <c r="B556">
        <v>2015</v>
      </c>
      <c r="C556" t="s">
        <v>1343</v>
      </c>
      <c r="D556" t="s">
        <v>2348</v>
      </c>
      <c r="E556" s="58" t="s">
        <v>515</v>
      </c>
      <c r="F556" t="s">
        <v>1035</v>
      </c>
      <c r="G556" t="s">
        <v>1344</v>
      </c>
      <c r="H556">
        <v>6.91</v>
      </c>
      <c r="I556" t="s">
        <v>1345</v>
      </c>
    </row>
    <row r="557" spans="1:18">
      <c r="A557" t="str">
        <f t="shared" si="8"/>
        <v>Croatia2015Wood charcoalIMPORTS1000 m.t.</v>
      </c>
      <c r="B557">
        <v>2015</v>
      </c>
      <c r="C557" t="s">
        <v>1343</v>
      </c>
      <c r="D557" t="s">
        <v>2349</v>
      </c>
      <c r="E557" s="58" t="s">
        <v>515</v>
      </c>
      <c r="F557" t="s">
        <v>1035</v>
      </c>
      <c r="G557" t="s">
        <v>1344</v>
      </c>
      <c r="H557">
        <v>4.74</v>
      </c>
      <c r="I557" t="s">
        <v>1345</v>
      </c>
    </row>
    <row r="558" spans="1:18">
      <c r="A558" t="str">
        <f t="shared" si="8"/>
        <v>Croatia2015Wood charcoalEXPORTS1000 m.t.</v>
      </c>
      <c r="B558">
        <v>2015</v>
      </c>
      <c r="C558" t="s">
        <v>1343</v>
      </c>
      <c r="D558" t="s">
        <v>2350</v>
      </c>
      <c r="E558" s="58" t="s">
        <v>515</v>
      </c>
      <c r="F558" t="s">
        <v>1035</v>
      </c>
      <c r="G558" t="s">
        <v>1344</v>
      </c>
      <c r="H558">
        <v>6.85</v>
      </c>
      <c r="I558" t="s">
        <v>1345</v>
      </c>
    </row>
    <row r="559" spans="1:18">
      <c r="A559" t="str">
        <f t="shared" si="8"/>
        <v>Croatia2015Wood pelletsPRODUCTION1000 m.t.</v>
      </c>
      <c r="B559">
        <v>2015</v>
      </c>
      <c r="C559" t="s">
        <v>2187</v>
      </c>
      <c r="D559" t="s">
        <v>2348</v>
      </c>
      <c r="E559" s="58" t="s">
        <v>515</v>
      </c>
      <c r="F559" t="s">
        <v>1035</v>
      </c>
      <c r="G559" t="s">
        <v>1344</v>
      </c>
      <c r="H559">
        <v>183.24</v>
      </c>
      <c r="I559" t="s">
        <v>1345</v>
      </c>
    </row>
    <row r="560" spans="1:18">
      <c r="A560" t="str">
        <f t="shared" si="8"/>
        <v>Croatia2015Wood pelletsIMPORTS1000 m.t.</v>
      </c>
      <c r="B560">
        <v>2015</v>
      </c>
      <c r="C560" t="s">
        <v>2187</v>
      </c>
      <c r="D560" t="s">
        <v>2349</v>
      </c>
      <c r="E560" s="58" t="s">
        <v>515</v>
      </c>
      <c r="F560" t="s">
        <v>1035</v>
      </c>
      <c r="G560" t="s">
        <v>1344</v>
      </c>
      <c r="H560">
        <v>3.95</v>
      </c>
      <c r="I560" t="s">
        <v>1345</v>
      </c>
    </row>
    <row r="561" spans="1:18">
      <c r="A561" t="str">
        <f t="shared" si="8"/>
        <v>Croatia2015Wood pelletsEXPORTS1000 m.t.</v>
      </c>
      <c r="B561">
        <v>2015</v>
      </c>
      <c r="C561" t="s">
        <v>2187</v>
      </c>
      <c r="D561" t="s">
        <v>2350</v>
      </c>
      <c r="E561" s="58" t="s">
        <v>515</v>
      </c>
      <c r="F561" t="s">
        <v>1035</v>
      </c>
      <c r="G561" t="s">
        <v>1344</v>
      </c>
      <c r="H561">
        <v>161.19999999999999</v>
      </c>
      <c r="I561" t="s">
        <v>1345</v>
      </c>
    </row>
    <row r="562" spans="1:18">
      <c r="A562" t="str">
        <f t="shared" si="8"/>
        <v>Croatia2015Wood fuel, including wood for charcoalREMOVALS1000 m3</v>
      </c>
      <c r="B562">
        <v>2015</v>
      </c>
      <c r="C562" t="s">
        <v>1365</v>
      </c>
      <c r="D562" t="s">
        <v>2351</v>
      </c>
      <c r="E562" s="58" t="s">
        <v>515</v>
      </c>
      <c r="F562" t="s">
        <v>1035</v>
      </c>
      <c r="G562" t="s">
        <v>531</v>
      </c>
      <c r="H562" s="278">
        <v>2300.2800000000002</v>
      </c>
      <c r="I562" t="s">
        <v>1346</v>
      </c>
    </row>
    <row r="563" spans="1:18">
      <c r="A563" t="str">
        <f t="shared" si="8"/>
        <v>Croatia2015Industrial roundwoodREMOVALS1000 m3</v>
      </c>
      <c r="B563">
        <v>2015</v>
      </c>
      <c r="C563" t="s">
        <v>2720</v>
      </c>
      <c r="D563" t="s">
        <v>2351</v>
      </c>
      <c r="E563" s="58" t="s">
        <v>515</v>
      </c>
      <c r="F563" t="s">
        <v>1035</v>
      </c>
      <c r="G563" t="s">
        <v>531</v>
      </c>
      <c r="H563" s="278">
        <v>3625.67</v>
      </c>
      <c r="I563" t="s">
        <v>1346</v>
      </c>
    </row>
    <row r="564" spans="1:18">
      <c r="A564" t="str">
        <f t="shared" si="8"/>
        <v>Croatia2015Industrial roundwoodIMPORTS1000 m3</v>
      </c>
      <c r="B564">
        <v>2015</v>
      </c>
      <c r="C564" t="s">
        <v>2720</v>
      </c>
      <c r="D564" t="s">
        <v>2349</v>
      </c>
      <c r="E564" s="58" t="s">
        <v>515</v>
      </c>
      <c r="F564" t="s">
        <v>1035</v>
      </c>
      <c r="G564" t="s">
        <v>531</v>
      </c>
      <c r="H564">
        <v>6.84</v>
      </c>
      <c r="I564" t="s">
        <v>1346</v>
      </c>
    </row>
    <row r="565" spans="1:18">
      <c r="A565" t="str">
        <f t="shared" si="8"/>
        <v>Croatia2015Chemical woodpulpPRODUCTION1000 m.t.</v>
      </c>
      <c r="B565">
        <v>2015</v>
      </c>
      <c r="C565" t="s">
        <v>1351</v>
      </c>
      <c r="D565" t="s">
        <v>2348</v>
      </c>
      <c r="E565" s="58" t="s">
        <v>515</v>
      </c>
      <c r="F565" t="s">
        <v>1035</v>
      </c>
      <c r="G565" t="s">
        <v>1344</v>
      </c>
      <c r="H565">
        <v>0</v>
      </c>
      <c r="I565" t="s">
        <v>1346</v>
      </c>
    </row>
    <row r="566" spans="1:18">
      <c r="A566" t="str">
        <f t="shared" si="8"/>
        <v>Slovenia2015Industrial roundwoodREMOVALS1000 m3</v>
      </c>
      <c r="B566">
        <v>2015</v>
      </c>
      <c r="C566" t="s">
        <v>2720</v>
      </c>
      <c r="D566" t="s">
        <v>2351</v>
      </c>
      <c r="E566" s="58" t="s">
        <v>515</v>
      </c>
      <c r="F566" t="s">
        <v>1201</v>
      </c>
      <c r="G566" t="s">
        <v>531</v>
      </c>
      <c r="H566" s="278">
        <v>3812.21</v>
      </c>
      <c r="I566" t="s">
        <v>1346</v>
      </c>
    </row>
    <row r="567" spans="1:18">
      <c r="A567" t="str">
        <f t="shared" si="8"/>
        <v>Slovenia2015Industrial roundwoodIMPORTS1000 m3</v>
      </c>
      <c r="B567">
        <v>2015</v>
      </c>
      <c r="C567" t="s">
        <v>2720</v>
      </c>
      <c r="D567" t="s">
        <v>2349</v>
      </c>
      <c r="E567" s="58" t="s">
        <v>515</v>
      </c>
      <c r="F567" t="s">
        <v>1201</v>
      </c>
      <c r="G567" t="s">
        <v>531</v>
      </c>
      <c r="H567">
        <v>292.45</v>
      </c>
      <c r="I567" t="s">
        <v>1346</v>
      </c>
      <c r="R567" s="278"/>
    </row>
    <row r="568" spans="1:18">
      <c r="A568" t="str">
        <f t="shared" si="8"/>
        <v>Slovenia2015Wood residuesIMPORTS1000 m3</v>
      </c>
      <c r="B568">
        <v>2015</v>
      </c>
      <c r="C568" t="s">
        <v>1238</v>
      </c>
      <c r="D568" t="s">
        <v>2349</v>
      </c>
      <c r="E568" s="58" t="s">
        <v>515</v>
      </c>
      <c r="F568" t="s">
        <v>1201</v>
      </c>
      <c r="G568" t="s">
        <v>531</v>
      </c>
      <c r="H568">
        <v>149.27000000000001</v>
      </c>
      <c r="I568" t="s">
        <v>1347</v>
      </c>
    </row>
    <row r="569" spans="1:18">
      <c r="A569" t="str">
        <f t="shared" si="8"/>
        <v>Slovenia2015Industrial roundwoodEXPORTS1000 m3</v>
      </c>
      <c r="B569">
        <v>2015</v>
      </c>
      <c r="C569" t="s">
        <v>2720</v>
      </c>
      <c r="D569" t="s">
        <v>2350</v>
      </c>
      <c r="E569" s="58" t="s">
        <v>515</v>
      </c>
      <c r="F569" t="s">
        <v>1201</v>
      </c>
      <c r="G569" t="s">
        <v>531</v>
      </c>
      <c r="H569" s="278">
        <v>2306.23</v>
      </c>
      <c r="I569" t="s">
        <v>1346</v>
      </c>
    </row>
    <row r="570" spans="1:18">
      <c r="A570" t="str">
        <f t="shared" si="8"/>
        <v>Slovenia2015Wood fuel, including wood for charcoalREMOVALS1000 m3</v>
      </c>
      <c r="B570">
        <v>2015</v>
      </c>
      <c r="C570" t="s">
        <v>1365</v>
      </c>
      <c r="D570" t="s">
        <v>2351</v>
      </c>
      <c r="E570" s="58" t="s">
        <v>515</v>
      </c>
      <c r="F570" t="s">
        <v>1201</v>
      </c>
      <c r="G570" t="s">
        <v>531</v>
      </c>
      <c r="H570" s="278">
        <v>1242.23</v>
      </c>
      <c r="I570" t="s">
        <v>1346</v>
      </c>
    </row>
    <row r="571" spans="1:18">
      <c r="A571" t="str">
        <f t="shared" si="8"/>
        <v>Slovenia2015Wood fuel, including wood for charcoalIMPORTS1000 m3</v>
      </c>
      <c r="B571">
        <v>2015</v>
      </c>
      <c r="C571" t="s">
        <v>1365</v>
      </c>
      <c r="D571" t="s">
        <v>2349</v>
      </c>
      <c r="E571" s="58" t="s">
        <v>515</v>
      </c>
      <c r="F571" t="s">
        <v>1201</v>
      </c>
      <c r="G571" t="s">
        <v>531</v>
      </c>
      <c r="H571">
        <v>158.51</v>
      </c>
      <c r="I571" t="s">
        <v>1347</v>
      </c>
    </row>
    <row r="572" spans="1:18">
      <c r="A572" t="str">
        <f t="shared" si="8"/>
        <v>Slovenia2015Wood fuel, including wood for charcoalEXPORTS1000 m3</v>
      </c>
      <c r="B572">
        <v>2015</v>
      </c>
      <c r="C572" t="s">
        <v>1365</v>
      </c>
      <c r="D572" t="s">
        <v>2350</v>
      </c>
      <c r="E572" s="58" t="s">
        <v>515</v>
      </c>
      <c r="F572" t="s">
        <v>1201</v>
      </c>
      <c r="G572" t="s">
        <v>531</v>
      </c>
      <c r="H572">
        <v>379.14</v>
      </c>
      <c r="I572" t="s">
        <v>1347</v>
      </c>
    </row>
    <row r="573" spans="1:18">
      <c r="A573" t="str">
        <f t="shared" si="8"/>
        <v>Slovenia2015Wood charcoalPRODUCTION1000 m.t.</v>
      </c>
      <c r="B573">
        <v>2015</v>
      </c>
      <c r="C573" t="s">
        <v>1343</v>
      </c>
      <c r="D573" t="s">
        <v>2348</v>
      </c>
      <c r="E573" s="58" t="s">
        <v>515</v>
      </c>
      <c r="F573" t="s">
        <v>1201</v>
      </c>
      <c r="G573" t="s">
        <v>1344</v>
      </c>
      <c r="H573">
        <v>0.5</v>
      </c>
      <c r="I573" t="s">
        <v>1347</v>
      </c>
    </row>
    <row r="574" spans="1:18">
      <c r="A574" t="str">
        <f t="shared" si="8"/>
        <v>Slovenia2015Wood charcoalIMPORTS1000 m.t.</v>
      </c>
      <c r="B574">
        <v>2015</v>
      </c>
      <c r="C574" t="s">
        <v>1343</v>
      </c>
      <c r="D574" t="s">
        <v>2349</v>
      </c>
      <c r="E574" s="58" t="s">
        <v>515</v>
      </c>
      <c r="F574" t="s">
        <v>1201</v>
      </c>
      <c r="G574" t="s">
        <v>1344</v>
      </c>
      <c r="H574">
        <v>2.4500000000000002</v>
      </c>
      <c r="I574" t="s">
        <v>1347</v>
      </c>
    </row>
    <row r="575" spans="1:18">
      <c r="A575" t="str">
        <f t="shared" si="8"/>
        <v>Slovenia2015Wood charcoalEXPORTS1000 m.t.</v>
      </c>
      <c r="B575">
        <v>2015</v>
      </c>
      <c r="C575" t="s">
        <v>1343</v>
      </c>
      <c r="D575" t="s">
        <v>2350</v>
      </c>
      <c r="E575" s="58" t="s">
        <v>515</v>
      </c>
      <c r="F575" t="s">
        <v>1201</v>
      </c>
      <c r="G575" t="s">
        <v>1344</v>
      </c>
      <c r="H575">
        <v>0.22</v>
      </c>
      <c r="I575" t="s">
        <v>1347</v>
      </c>
    </row>
    <row r="576" spans="1:18">
      <c r="A576" t="str">
        <f t="shared" si="8"/>
        <v>Slovenia2015Chips and particlesIMPORTS1000 m3</v>
      </c>
      <c r="B576">
        <v>2015</v>
      </c>
      <c r="C576" t="s">
        <v>1237</v>
      </c>
      <c r="D576" t="s">
        <v>2349</v>
      </c>
      <c r="E576" s="58" t="s">
        <v>515</v>
      </c>
      <c r="F576" t="s">
        <v>1201</v>
      </c>
      <c r="G576" t="s">
        <v>531</v>
      </c>
      <c r="H576">
        <v>215.1</v>
      </c>
      <c r="I576" t="s">
        <v>1347</v>
      </c>
    </row>
    <row r="577" spans="1:18">
      <c r="A577" t="str">
        <f t="shared" si="8"/>
        <v>Slovenia2015Chips and particlesEXPORTS1000 m3</v>
      </c>
      <c r="B577">
        <v>2015</v>
      </c>
      <c r="C577" t="s">
        <v>1237</v>
      </c>
      <c r="D577" t="s">
        <v>2350</v>
      </c>
      <c r="E577" s="58" t="s">
        <v>515</v>
      </c>
      <c r="F577" t="s">
        <v>1201</v>
      </c>
      <c r="G577" t="s">
        <v>531</v>
      </c>
      <c r="H577">
        <v>377.77</v>
      </c>
      <c r="I577" t="s">
        <v>1347</v>
      </c>
    </row>
    <row r="578" spans="1:18">
      <c r="A578" t="str">
        <f t="shared" si="8"/>
        <v>Slovenia2015Wood residuesEXPORTS1000 m3</v>
      </c>
      <c r="B578">
        <v>2015</v>
      </c>
      <c r="C578" t="s">
        <v>1238</v>
      </c>
      <c r="D578" t="s">
        <v>2350</v>
      </c>
      <c r="E578" s="58" t="s">
        <v>515</v>
      </c>
      <c r="F578" t="s">
        <v>1201</v>
      </c>
      <c r="G578" t="s">
        <v>531</v>
      </c>
      <c r="H578">
        <v>354.13</v>
      </c>
      <c r="I578" t="s">
        <v>1347</v>
      </c>
    </row>
    <row r="579" spans="1:18">
      <c r="A579" t="str">
        <f t="shared" ref="A579:A642" si="9">CONCATENATE(F579,B579,C579,D579,G579)</f>
        <v>Slovenia2015Chemical woodpulpPRODUCTION1000 m.t.</v>
      </c>
      <c r="B579">
        <v>2015</v>
      </c>
      <c r="C579" t="s">
        <v>1351</v>
      </c>
      <c r="D579" t="s">
        <v>2348</v>
      </c>
      <c r="E579" s="58" t="s">
        <v>515</v>
      </c>
      <c r="F579" t="s">
        <v>1201</v>
      </c>
      <c r="G579" t="s">
        <v>1344</v>
      </c>
      <c r="H579">
        <v>0</v>
      </c>
      <c r="I579" t="s">
        <v>1346</v>
      </c>
    </row>
    <row r="580" spans="1:18">
      <c r="A580" t="str">
        <f t="shared" si="9"/>
        <v>Slovenia2015Chips and particlesPRODUCTION1000 m3</v>
      </c>
      <c r="B580">
        <v>2015</v>
      </c>
      <c r="C580" t="s">
        <v>1237</v>
      </c>
      <c r="D580" t="s">
        <v>2348</v>
      </c>
      <c r="E580" s="58" t="s">
        <v>515</v>
      </c>
      <c r="F580" t="s">
        <v>1201</v>
      </c>
      <c r="G580" t="s">
        <v>531</v>
      </c>
      <c r="H580">
        <v>250</v>
      </c>
      <c r="I580" t="s">
        <v>1345</v>
      </c>
    </row>
    <row r="581" spans="1:18">
      <c r="A581" t="str">
        <f t="shared" si="9"/>
        <v>Slovenia2015Wood residuesPRODUCTION1000 m3</v>
      </c>
      <c r="B581">
        <v>2015</v>
      </c>
      <c r="C581" t="s">
        <v>1238</v>
      </c>
      <c r="D581" t="s">
        <v>2348</v>
      </c>
      <c r="E581" s="58" t="s">
        <v>515</v>
      </c>
      <c r="F581" t="s">
        <v>1201</v>
      </c>
      <c r="G581" t="s">
        <v>531</v>
      </c>
      <c r="H581">
        <v>700</v>
      </c>
      <c r="I581" t="s">
        <v>1345</v>
      </c>
      <c r="R581" s="278"/>
    </row>
    <row r="582" spans="1:18">
      <c r="A582" t="str">
        <f t="shared" si="9"/>
        <v>Slovenia2015Wood pelletsPRODUCTION1000 m.t.</v>
      </c>
      <c r="B582">
        <v>2015</v>
      </c>
      <c r="C582" t="s">
        <v>2187</v>
      </c>
      <c r="D582" t="s">
        <v>2348</v>
      </c>
      <c r="E582" s="58" t="s">
        <v>515</v>
      </c>
      <c r="F582" t="s">
        <v>1201</v>
      </c>
      <c r="G582" t="s">
        <v>1344</v>
      </c>
      <c r="H582">
        <v>110</v>
      </c>
      <c r="I582" t="s">
        <v>1347</v>
      </c>
    </row>
    <row r="583" spans="1:18">
      <c r="A583" t="str">
        <f t="shared" si="9"/>
        <v>Slovenia2015Wood pelletsIMPORTS1000 m.t.</v>
      </c>
      <c r="B583">
        <v>2015</v>
      </c>
      <c r="C583" t="s">
        <v>2187</v>
      </c>
      <c r="D583" t="s">
        <v>2349</v>
      </c>
      <c r="E583" s="58" t="s">
        <v>515</v>
      </c>
      <c r="F583" t="s">
        <v>1201</v>
      </c>
      <c r="G583" t="s">
        <v>1344</v>
      </c>
      <c r="H583">
        <v>151.59</v>
      </c>
      <c r="I583" t="s">
        <v>1347</v>
      </c>
    </row>
    <row r="584" spans="1:18">
      <c r="A584" t="str">
        <f t="shared" si="9"/>
        <v>Slovenia2015Wood pelletsEXPORTS1000 m.t.</v>
      </c>
      <c r="B584">
        <v>2015</v>
      </c>
      <c r="C584" t="s">
        <v>2187</v>
      </c>
      <c r="D584" t="s">
        <v>2350</v>
      </c>
      <c r="E584" s="58" t="s">
        <v>515</v>
      </c>
      <c r="F584" t="s">
        <v>1201</v>
      </c>
      <c r="G584" t="s">
        <v>1344</v>
      </c>
      <c r="H584">
        <v>121.66</v>
      </c>
      <c r="I584" t="s">
        <v>1347</v>
      </c>
    </row>
    <row r="585" spans="1:18">
      <c r="A585" t="str">
        <f t="shared" si="9"/>
        <v>The fYR of Macedonia2015Wood fuel, including wood for charcoalEXPORTS1000 m3</v>
      </c>
      <c r="B585">
        <v>2015</v>
      </c>
      <c r="C585" t="s">
        <v>1365</v>
      </c>
      <c r="D585" t="s">
        <v>2350</v>
      </c>
      <c r="E585" s="58" t="s">
        <v>515</v>
      </c>
      <c r="F585" t="s">
        <v>1205</v>
      </c>
      <c r="G585" t="s">
        <v>531</v>
      </c>
      <c r="H585">
        <v>11.12</v>
      </c>
      <c r="I585" t="s">
        <v>1345</v>
      </c>
    </row>
    <row r="586" spans="1:18">
      <c r="A586" t="str">
        <f t="shared" si="9"/>
        <v>The fYR of Macedonia2015Wood charcoalEXPORTS1000 m.t.</v>
      </c>
      <c r="B586">
        <v>2015</v>
      </c>
      <c r="C586" t="s">
        <v>1343</v>
      </c>
      <c r="D586" t="s">
        <v>2350</v>
      </c>
      <c r="E586" s="58" t="s">
        <v>515</v>
      </c>
      <c r="F586" t="s">
        <v>1205</v>
      </c>
      <c r="G586" t="s">
        <v>1344</v>
      </c>
      <c r="H586">
        <v>0.42</v>
      </c>
      <c r="I586" t="s">
        <v>1345</v>
      </c>
    </row>
    <row r="587" spans="1:18">
      <c r="A587" t="str">
        <f t="shared" si="9"/>
        <v>The fYR of Macedonia2015Chips and particlesEXPORTS1000 m3</v>
      </c>
      <c r="B587">
        <v>2015</v>
      </c>
      <c r="C587" t="s">
        <v>1237</v>
      </c>
      <c r="D587" t="s">
        <v>2350</v>
      </c>
      <c r="E587" s="58" t="s">
        <v>515</v>
      </c>
      <c r="F587" t="s">
        <v>1205</v>
      </c>
      <c r="G587" t="s">
        <v>531</v>
      </c>
      <c r="H587">
        <v>0</v>
      </c>
      <c r="I587" t="s">
        <v>1345</v>
      </c>
    </row>
    <row r="588" spans="1:18">
      <c r="A588" t="str">
        <f t="shared" si="9"/>
        <v>The fYR of Macedonia2015Wood pelletsEXPORTS1000 m.t.</v>
      </c>
      <c r="B588">
        <v>2015</v>
      </c>
      <c r="C588" t="s">
        <v>2187</v>
      </c>
      <c r="D588" t="s">
        <v>2350</v>
      </c>
      <c r="E588" s="58" t="s">
        <v>515</v>
      </c>
      <c r="F588" t="s">
        <v>1205</v>
      </c>
      <c r="G588" t="s">
        <v>1344</v>
      </c>
      <c r="H588">
        <v>0.63</v>
      </c>
      <c r="I588" t="s">
        <v>1345</v>
      </c>
    </row>
    <row r="589" spans="1:18">
      <c r="A589" t="str">
        <f t="shared" si="9"/>
        <v>The fYR of Macedonia2015Wood charcoalPRODUCTION1000 m.t.</v>
      </c>
      <c r="B589">
        <v>2015</v>
      </c>
      <c r="C589" t="s">
        <v>1343</v>
      </c>
      <c r="D589" t="s">
        <v>2348</v>
      </c>
      <c r="E589" s="58" t="s">
        <v>515</v>
      </c>
      <c r="F589" t="s">
        <v>1205</v>
      </c>
      <c r="G589" t="s">
        <v>1344</v>
      </c>
      <c r="H589">
        <v>0</v>
      </c>
      <c r="I589" t="s">
        <v>1345</v>
      </c>
    </row>
    <row r="590" spans="1:18">
      <c r="A590" t="str">
        <f t="shared" si="9"/>
        <v>The fYR of Macedonia2015Chips and particlesPRODUCTION1000 m3</v>
      </c>
      <c r="B590">
        <v>2015</v>
      </c>
      <c r="C590" t="s">
        <v>1237</v>
      </c>
      <c r="D590" t="s">
        <v>2348</v>
      </c>
      <c r="E590" s="58" t="s">
        <v>515</v>
      </c>
      <c r="F590" t="s">
        <v>1205</v>
      </c>
      <c r="G590" t="s">
        <v>531</v>
      </c>
      <c r="H590">
        <v>0</v>
      </c>
      <c r="I590" t="s">
        <v>1345</v>
      </c>
    </row>
    <row r="591" spans="1:18">
      <c r="A591" t="str">
        <f t="shared" si="9"/>
        <v>The fYR of Macedonia2015Wood residuesPRODUCTION1000 m3</v>
      </c>
      <c r="B591">
        <v>2015</v>
      </c>
      <c r="C591" t="s">
        <v>1238</v>
      </c>
      <c r="D591" t="s">
        <v>2348</v>
      </c>
      <c r="E591" s="58" t="s">
        <v>515</v>
      </c>
      <c r="F591" t="s">
        <v>1205</v>
      </c>
      <c r="G591" t="s">
        <v>531</v>
      </c>
      <c r="H591">
        <v>0</v>
      </c>
      <c r="I591" t="s">
        <v>1345</v>
      </c>
      <c r="R591" s="278"/>
    </row>
    <row r="592" spans="1:18">
      <c r="A592" t="str">
        <f t="shared" si="9"/>
        <v>The fYR of Macedonia2015Wood pelletsPRODUCTION1000 m.t.</v>
      </c>
      <c r="B592">
        <v>2015</v>
      </c>
      <c r="C592" t="s">
        <v>2187</v>
      </c>
      <c r="D592" t="s">
        <v>2348</v>
      </c>
      <c r="E592" s="58" t="s">
        <v>515</v>
      </c>
      <c r="F592" t="s">
        <v>1205</v>
      </c>
      <c r="G592" t="s">
        <v>1344</v>
      </c>
      <c r="H592">
        <v>0</v>
      </c>
      <c r="I592" t="s">
        <v>1345</v>
      </c>
    </row>
    <row r="593" spans="1:18">
      <c r="A593" t="str">
        <f t="shared" si="9"/>
        <v>The fYR of Macedonia2015Wood fuel, including wood for charcoalIMPORTS1000 m3</v>
      </c>
      <c r="B593">
        <v>2015</v>
      </c>
      <c r="C593" t="s">
        <v>1365</v>
      </c>
      <c r="D593" t="s">
        <v>2349</v>
      </c>
      <c r="E593" s="58" t="s">
        <v>515</v>
      </c>
      <c r="F593" t="s">
        <v>1205</v>
      </c>
      <c r="G593" t="s">
        <v>531</v>
      </c>
      <c r="H593">
        <v>8.94</v>
      </c>
      <c r="I593" t="s">
        <v>1345</v>
      </c>
    </row>
    <row r="594" spans="1:18">
      <c r="A594" t="str">
        <f t="shared" si="9"/>
        <v>The fYR of Macedonia2015Industrial roundwoodIMPORTS1000 m3</v>
      </c>
      <c r="B594">
        <v>2015</v>
      </c>
      <c r="C594" t="s">
        <v>2720</v>
      </c>
      <c r="D594" t="s">
        <v>2349</v>
      </c>
      <c r="E594" s="58" t="s">
        <v>515</v>
      </c>
      <c r="F594" t="s">
        <v>1205</v>
      </c>
      <c r="G594" t="s">
        <v>531</v>
      </c>
      <c r="H594">
        <v>37.44</v>
      </c>
      <c r="I594" t="s">
        <v>1346</v>
      </c>
    </row>
    <row r="595" spans="1:18">
      <c r="A595" t="str">
        <f t="shared" si="9"/>
        <v>The fYR of Macedonia2015Wood charcoalIMPORTS1000 m.t.</v>
      </c>
      <c r="B595">
        <v>2015</v>
      </c>
      <c r="C595" t="s">
        <v>1343</v>
      </c>
      <c r="D595" t="s">
        <v>2349</v>
      </c>
      <c r="E595" s="58" t="s">
        <v>515</v>
      </c>
      <c r="F595" t="s">
        <v>1205</v>
      </c>
      <c r="G595" t="s">
        <v>1344</v>
      </c>
      <c r="H595">
        <v>0.38</v>
      </c>
      <c r="I595" t="s">
        <v>1345</v>
      </c>
    </row>
    <row r="596" spans="1:18">
      <c r="A596" t="str">
        <f t="shared" si="9"/>
        <v>The fYR of Macedonia2015Chips and particlesIMPORTS1000 m3</v>
      </c>
      <c r="B596">
        <v>2015</v>
      </c>
      <c r="C596" t="s">
        <v>1237</v>
      </c>
      <c r="D596" t="s">
        <v>2349</v>
      </c>
      <c r="E596" s="58" t="s">
        <v>515</v>
      </c>
      <c r="F596" t="s">
        <v>1205</v>
      </c>
      <c r="G596" t="s">
        <v>531</v>
      </c>
      <c r="H596">
        <v>0.04</v>
      </c>
      <c r="I596" t="s">
        <v>1345</v>
      </c>
    </row>
    <row r="597" spans="1:18">
      <c r="A597" t="str">
        <f t="shared" si="9"/>
        <v>The fYR of Macedonia2015Wood pelletsIMPORTS1000 m.t.</v>
      </c>
      <c r="B597">
        <v>2015</v>
      </c>
      <c r="C597" t="s">
        <v>2187</v>
      </c>
      <c r="D597" t="s">
        <v>2349</v>
      </c>
      <c r="E597" s="58" t="s">
        <v>515</v>
      </c>
      <c r="F597" t="s">
        <v>1205</v>
      </c>
      <c r="G597" t="s">
        <v>1344</v>
      </c>
      <c r="H597">
        <v>16.87</v>
      </c>
      <c r="I597" t="s">
        <v>1345</v>
      </c>
    </row>
    <row r="598" spans="1:18">
      <c r="A598" t="str">
        <f t="shared" si="9"/>
        <v>The fYR of Macedonia2015Wood residuesIMPORTS1000 m3</v>
      </c>
      <c r="B598">
        <v>2015</v>
      </c>
      <c r="C598" t="s">
        <v>1238</v>
      </c>
      <c r="D598" t="s">
        <v>2349</v>
      </c>
      <c r="E598" s="58" t="s">
        <v>515</v>
      </c>
      <c r="F598" t="s">
        <v>1205</v>
      </c>
      <c r="G598" t="s">
        <v>531</v>
      </c>
      <c r="H598">
        <v>0</v>
      </c>
      <c r="I598" t="s">
        <v>1345</v>
      </c>
    </row>
    <row r="599" spans="1:18">
      <c r="A599" t="str">
        <f t="shared" si="9"/>
        <v>The fYR of Macedonia2015Industrial roundwoodEXPORTS1000 m3</v>
      </c>
      <c r="B599">
        <v>2015</v>
      </c>
      <c r="C599" t="s">
        <v>2720</v>
      </c>
      <c r="D599" t="s">
        <v>2350</v>
      </c>
      <c r="E599" s="58" t="s">
        <v>515</v>
      </c>
      <c r="F599" t="s">
        <v>1205</v>
      </c>
      <c r="G599" t="s">
        <v>531</v>
      </c>
      <c r="H599">
        <v>0.69</v>
      </c>
      <c r="I599" t="s">
        <v>1346</v>
      </c>
    </row>
    <row r="600" spans="1:18">
      <c r="A600" t="str">
        <f t="shared" si="9"/>
        <v>The fYR of Macedonia2015Chemical woodpulpPRODUCTION1000 m.t.</v>
      </c>
      <c r="B600">
        <v>2015</v>
      </c>
      <c r="C600" t="s">
        <v>1351</v>
      </c>
      <c r="D600" t="s">
        <v>2348</v>
      </c>
      <c r="E600" s="58" t="s">
        <v>515</v>
      </c>
      <c r="F600" t="s">
        <v>1205</v>
      </c>
      <c r="G600" t="s">
        <v>1344</v>
      </c>
      <c r="H600">
        <v>0</v>
      </c>
      <c r="I600" t="s">
        <v>1346</v>
      </c>
    </row>
    <row r="601" spans="1:18">
      <c r="A601" t="str">
        <f t="shared" si="9"/>
        <v>The fYR of Macedonia2015Wood residuesEXPORTS1000 m3</v>
      </c>
      <c r="B601">
        <v>2015</v>
      </c>
      <c r="C601" t="s">
        <v>1238</v>
      </c>
      <c r="D601" t="s">
        <v>2350</v>
      </c>
      <c r="E601" s="58" t="s">
        <v>515</v>
      </c>
      <c r="F601" t="s">
        <v>1205</v>
      </c>
      <c r="G601" t="s">
        <v>531</v>
      </c>
      <c r="H601">
        <v>0</v>
      </c>
      <c r="I601" t="s">
        <v>1345</v>
      </c>
      <c r="R601" s="278"/>
    </row>
    <row r="602" spans="1:18">
      <c r="A602" t="str">
        <f t="shared" si="9"/>
        <v>The fYR of Macedonia2015Wood fuel, including wood for charcoalREMOVALS1000 m3</v>
      </c>
      <c r="B602">
        <v>2015</v>
      </c>
      <c r="C602" t="s">
        <v>1365</v>
      </c>
      <c r="D602" t="s">
        <v>2351</v>
      </c>
      <c r="E602" s="58" t="s">
        <v>515</v>
      </c>
      <c r="F602" t="s">
        <v>1205</v>
      </c>
      <c r="G602" t="s">
        <v>531</v>
      </c>
      <c r="H602">
        <v>534</v>
      </c>
      <c r="I602" t="s">
        <v>1346</v>
      </c>
    </row>
    <row r="603" spans="1:18">
      <c r="A603" t="str">
        <f t="shared" si="9"/>
        <v>The fYR of Macedonia2015Industrial roundwoodREMOVALS1000 m3</v>
      </c>
      <c r="B603">
        <v>2015</v>
      </c>
      <c r="C603" t="s">
        <v>2720</v>
      </c>
      <c r="D603" t="s">
        <v>2351</v>
      </c>
      <c r="E603" s="58" t="s">
        <v>515</v>
      </c>
      <c r="F603" t="s">
        <v>1205</v>
      </c>
      <c r="G603" t="s">
        <v>531</v>
      </c>
      <c r="H603">
        <v>121</v>
      </c>
      <c r="I603" t="s">
        <v>1346</v>
      </c>
    </row>
    <row r="604" spans="1:18">
      <c r="A604" t="str">
        <f t="shared" si="9"/>
        <v>Armenia2015Industrial roundwoodREMOVALS1000 m3</v>
      </c>
      <c r="B604">
        <v>2015</v>
      </c>
      <c r="C604" t="s">
        <v>2720</v>
      </c>
      <c r="D604" t="s">
        <v>2351</v>
      </c>
      <c r="E604" s="58" t="s">
        <v>515</v>
      </c>
      <c r="F604" t="s">
        <v>1208</v>
      </c>
      <c r="G604" t="s">
        <v>531</v>
      </c>
      <c r="H604">
        <v>0.7</v>
      </c>
      <c r="I604" t="s">
        <v>1346</v>
      </c>
    </row>
    <row r="605" spans="1:18">
      <c r="A605" t="str">
        <f t="shared" si="9"/>
        <v>Armenia2015Wood charcoalPRODUCTION1000 m.t.</v>
      </c>
      <c r="B605">
        <v>2015</v>
      </c>
      <c r="C605" t="s">
        <v>1343</v>
      </c>
      <c r="D605" t="s">
        <v>2348</v>
      </c>
      <c r="E605" s="58" t="s">
        <v>515</v>
      </c>
      <c r="F605" t="s">
        <v>1208</v>
      </c>
      <c r="G605" t="s">
        <v>1344</v>
      </c>
      <c r="H605">
        <v>0</v>
      </c>
      <c r="I605" t="s">
        <v>1345</v>
      </c>
    </row>
    <row r="606" spans="1:18">
      <c r="A606" t="str">
        <f t="shared" si="9"/>
        <v>Armenia2015Chips and particlesPRODUCTION1000 m3</v>
      </c>
      <c r="B606">
        <v>2015</v>
      </c>
      <c r="C606" t="s">
        <v>1237</v>
      </c>
      <c r="D606" t="s">
        <v>2348</v>
      </c>
      <c r="E606" s="58" t="s">
        <v>515</v>
      </c>
      <c r="F606" t="s">
        <v>1208</v>
      </c>
      <c r="G606" t="s">
        <v>531</v>
      </c>
      <c r="H606">
        <v>0</v>
      </c>
      <c r="I606" t="s">
        <v>1345</v>
      </c>
    </row>
    <row r="607" spans="1:18">
      <c r="A607" t="str">
        <f t="shared" si="9"/>
        <v>Armenia2015Wood residuesPRODUCTION1000 m3</v>
      </c>
      <c r="B607">
        <v>2015</v>
      </c>
      <c r="C607" t="s">
        <v>1238</v>
      </c>
      <c r="D607" t="s">
        <v>2348</v>
      </c>
      <c r="E607" s="58" t="s">
        <v>515</v>
      </c>
      <c r="F607" t="s">
        <v>1208</v>
      </c>
      <c r="G607" t="s">
        <v>531</v>
      </c>
      <c r="H607">
        <v>0</v>
      </c>
      <c r="I607" t="s">
        <v>1345</v>
      </c>
    </row>
    <row r="608" spans="1:18">
      <c r="A608" t="str">
        <f t="shared" si="9"/>
        <v>Armenia2015Wood pelletsPRODUCTION1000 m.t.</v>
      </c>
      <c r="B608">
        <v>2015</v>
      </c>
      <c r="C608" t="s">
        <v>2187</v>
      </c>
      <c r="D608" t="s">
        <v>2348</v>
      </c>
      <c r="E608" s="58" t="s">
        <v>515</v>
      </c>
      <c r="F608" t="s">
        <v>1208</v>
      </c>
      <c r="G608" t="s">
        <v>1344</v>
      </c>
      <c r="H608">
        <v>0</v>
      </c>
      <c r="I608" t="s">
        <v>1345</v>
      </c>
    </row>
    <row r="609" spans="1:9">
      <c r="A609" t="str">
        <f t="shared" si="9"/>
        <v>Armenia2015Wood fuel, including wood for charcoalIMPORTS1000 m3</v>
      </c>
      <c r="B609">
        <v>2015</v>
      </c>
      <c r="C609" t="s">
        <v>1365</v>
      </c>
      <c r="D609" t="s">
        <v>2349</v>
      </c>
      <c r="E609" s="58" t="s">
        <v>515</v>
      </c>
      <c r="F609" t="s">
        <v>1208</v>
      </c>
      <c r="G609" t="s">
        <v>531</v>
      </c>
      <c r="H609">
        <v>0</v>
      </c>
      <c r="I609" t="s">
        <v>1345</v>
      </c>
    </row>
    <row r="610" spans="1:9">
      <c r="A610" t="str">
        <f t="shared" si="9"/>
        <v>Armenia2015Wood charcoalIMPORTS1000 m.t.</v>
      </c>
      <c r="B610">
        <v>2015</v>
      </c>
      <c r="C610" t="s">
        <v>1343</v>
      </c>
      <c r="D610" t="s">
        <v>2349</v>
      </c>
      <c r="E610" s="58" t="s">
        <v>515</v>
      </c>
      <c r="F610" t="s">
        <v>1208</v>
      </c>
      <c r="G610" t="s">
        <v>1344</v>
      </c>
      <c r="H610">
        <v>0.03</v>
      </c>
      <c r="I610" t="s">
        <v>1345</v>
      </c>
    </row>
    <row r="611" spans="1:9">
      <c r="A611" t="str">
        <f t="shared" si="9"/>
        <v>Armenia2015Chips and particlesIMPORTS1000 m3</v>
      </c>
      <c r="B611">
        <v>2015</v>
      </c>
      <c r="C611" t="s">
        <v>1237</v>
      </c>
      <c r="D611" t="s">
        <v>2349</v>
      </c>
      <c r="E611" s="58" t="s">
        <v>515</v>
      </c>
      <c r="F611" t="s">
        <v>1208</v>
      </c>
      <c r="G611" t="s">
        <v>531</v>
      </c>
      <c r="H611">
        <v>0.04</v>
      </c>
      <c r="I611" t="s">
        <v>1345</v>
      </c>
    </row>
    <row r="612" spans="1:9">
      <c r="A612" t="str">
        <f t="shared" si="9"/>
        <v>Armenia2015Wood residuesIMPORTS1000 m3</v>
      </c>
      <c r="B612">
        <v>2015</v>
      </c>
      <c r="C612" t="s">
        <v>1238</v>
      </c>
      <c r="D612" t="s">
        <v>2349</v>
      </c>
      <c r="E612" s="58" t="s">
        <v>515</v>
      </c>
      <c r="F612" t="s">
        <v>1208</v>
      </c>
      <c r="G612" t="s">
        <v>531</v>
      </c>
      <c r="H612">
        <v>0.01</v>
      </c>
      <c r="I612" t="s">
        <v>1345</v>
      </c>
    </row>
    <row r="613" spans="1:9">
      <c r="A613" t="str">
        <f t="shared" si="9"/>
        <v>Armenia2015Wood fuel, including wood for charcoalEXPORTS1000 m3</v>
      </c>
      <c r="B613">
        <v>2015</v>
      </c>
      <c r="C613" t="s">
        <v>1365</v>
      </c>
      <c r="D613" t="s">
        <v>2350</v>
      </c>
      <c r="E613" s="58" t="s">
        <v>515</v>
      </c>
      <c r="F613" t="s">
        <v>1208</v>
      </c>
      <c r="G613" t="s">
        <v>531</v>
      </c>
      <c r="H613">
        <v>0</v>
      </c>
      <c r="I613" t="s">
        <v>1345</v>
      </c>
    </row>
    <row r="614" spans="1:9">
      <c r="A614" t="str">
        <f t="shared" si="9"/>
        <v>Armenia2015Wood charcoalEXPORTS1000 m.t.</v>
      </c>
      <c r="B614">
        <v>2015</v>
      </c>
      <c r="C614" t="s">
        <v>1343</v>
      </c>
      <c r="D614" t="s">
        <v>2350</v>
      </c>
      <c r="E614" s="58" t="s">
        <v>515</v>
      </c>
      <c r="F614" t="s">
        <v>1208</v>
      </c>
      <c r="G614" t="s">
        <v>1344</v>
      </c>
      <c r="H614">
        <v>0</v>
      </c>
      <c r="I614" t="s">
        <v>1345</v>
      </c>
    </row>
    <row r="615" spans="1:9">
      <c r="A615" t="str">
        <f t="shared" si="9"/>
        <v>Armenia2015Chips and particlesEXPORTS1000 m3</v>
      </c>
      <c r="B615">
        <v>2015</v>
      </c>
      <c r="C615" t="s">
        <v>1237</v>
      </c>
      <c r="D615" t="s">
        <v>2350</v>
      </c>
      <c r="E615" s="58" t="s">
        <v>515</v>
      </c>
      <c r="F615" t="s">
        <v>1208</v>
      </c>
      <c r="G615" t="s">
        <v>531</v>
      </c>
      <c r="H615">
        <v>0</v>
      </c>
      <c r="I615" t="s">
        <v>1345</v>
      </c>
    </row>
    <row r="616" spans="1:9">
      <c r="A616" t="str">
        <f t="shared" si="9"/>
        <v>Armenia2015Wood residuesEXPORTS1000 m3</v>
      </c>
      <c r="B616">
        <v>2015</v>
      </c>
      <c r="C616" t="s">
        <v>1238</v>
      </c>
      <c r="D616" t="s">
        <v>2350</v>
      </c>
      <c r="E616" s="58" t="s">
        <v>515</v>
      </c>
      <c r="F616" t="s">
        <v>1208</v>
      </c>
      <c r="G616" t="s">
        <v>531</v>
      </c>
      <c r="H616">
        <v>0</v>
      </c>
      <c r="I616" t="s">
        <v>1345</v>
      </c>
    </row>
    <row r="617" spans="1:9">
      <c r="A617" t="str">
        <f t="shared" si="9"/>
        <v>Armenia2015Industrial roundwoodIMPORTS1000 m3</v>
      </c>
      <c r="B617">
        <v>2015</v>
      </c>
      <c r="C617" t="s">
        <v>2720</v>
      </c>
      <c r="D617" t="s">
        <v>2349</v>
      </c>
      <c r="E617" s="58" t="s">
        <v>515</v>
      </c>
      <c r="F617" t="s">
        <v>1208</v>
      </c>
      <c r="G617" t="s">
        <v>531</v>
      </c>
      <c r="H617">
        <v>0.68</v>
      </c>
      <c r="I617" t="s">
        <v>1346</v>
      </c>
    </row>
    <row r="618" spans="1:9">
      <c r="A618" t="str">
        <f t="shared" si="9"/>
        <v>Armenia2015Wood pelletsIMPORTS1000 m.t.</v>
      </c>
      <c r="B618">
        <v>2015</v>
      </c>
      <c r="C618" t="s">
        <v>2187</v>
      </c>
      <c r="D618" t="s">
        <v>2349</v>
      </c>
      <c r="E618" s="58" t="s">
        <v>515</v>
      </c>
      <c r="F618" t="s">
        <v>1208</v>
      </c>
      <c r="G618" t="s">
        <v>1344</v>
      </c>
      <c r="H618">
        <v>0</v>
      </c>
      <c r="I618" t="s">
        <v>1345</v>
      </c>
    </row>
    <row r="619" spans="1:9">
      <c r="A619" t="str">
        <f t="shared" si="9"/>
        <v>Armenia2015Wood pelletsEXPORTS1000 m.t.</v>
      </c>
      <c r="B619">
        <v>2015</v>
      </c>
      <c r="C619" t="s">
        <v>2187</v>
      </c>
      <c r="D619" t="s">
        <v>2350</v>
      </c>
      <c r="E619" s="58" t="s">
        <v>515</v>
      </c>
      <c r="F619" t="s">
        <v>1208</v>
      </c>
      <c r="G619" t="s">
        <v>1344</v>
      </c>
      <c r="H619">
        <v>0</v>
      </c>
      <c r="I619" t="s">
        <v>1345</v>
      </c>
    </row>
    <row r="620" spans="1:9">
      <c r="A620" t="str">
        <f t="shared" si="9"/>
        <v>Armenia2015Wood fuel, including wood for charcoalREMOVALS1000 m3</v>
      </c>
      <c r="B620">
        <v>2015</v>
      </c>
      <c r="C620" t="s">
        <v>1365</v>
      </c>
      <c r="D620" t="s">
        <v>2351</v>
      </c>
      <c r="E620" s="58" t="s">
        <v>515</v>
      </c>
      <c r="F620" t="s">
        <v>1208</v>
      </c>
      <c r="G620" t="s">
        <v>531</v>
      </c>
      <c r="H620" s="278">
        <v>1546</v>
      </c>
      <c r="I620" t="s">
        <v>1346</v>
      </c>
    </row>
    <row r="621" spans="1:9">
      <c r="A621" t="str">
        <f t="shared" si="9"/>
        <v>Armenia2015Industrial roundwoodEXPORTS1000 m3</v>
      </c>
      <c r="B621">
        <v>2015</v>
      </c>
      <c r="C621" t="s">
        <v>2720</v>
      </c>
      <c r="D621" t="s">
        <v>2350</v>
      </c>
      <c r="E621" s="58" t="s">
        <v>515</v>
      </c>
      <c r="F621" t="s">
        <v>1208</v>
      </c>
      <c r="G621" t="s">
        <v>531</v>
      </c>
      <c r="H621">
        <v>0</v>
      </c>
      <c r="I621" t="s">
        <v>1346</v>
      </c>
    </row>
    <row r="622" spans="1:9">
      <c r="A622" t="str">
        <f t="shared" si="9"/>
        <v>Armenia2015Chemical woodpulpPRODUCTION1000 m.t.</v>
      </c>
      <c r="B622">
        <v>2015</v>
      </c>
      <c r="C622" t="s">
        <v>1351</v>
      </c>
      <c r="D622" t="s">
        <v>2348</v>
      </c>
      <c r="E622" s="58" t="s">
        <v>515</v>
      </c>
      <c r="F622" t="s">
        <v>1208</v>
      </c>
      <c r="G622" t="s">
        <v>1344</v>
      </c>
      <c r="H622">
        <v>0</v>
      </c>
      <c r="I622" t="s">
        <v>1346</v>
      </c>
    </row>
    <row r="623" spans="1:9">
      <c r="A623" t="str">
        <f t="shared" si="9"/>
        <v>Azerbaijan2015Wood charcoalPRODUCTION1000 m.t.</v>
      </c>
      <c r="B623">
        <v>2015</v>
      </c>
      <c r="C623" t="s">
        <v>1343</v>
      </c>
      <c r="D623" t="s">
        <v>2348</v>
      </c>
      <c r="E623" s="58" t="s">
        <v>515</v>
      </c>
      <c r="F623" t="s">
        <v>1209</v>
      </c>
      <c r="G623" t="s">
        <v>1344</v>
      </c>
      <c r="H623">
        <v>5</v>
      </c>
      <c r="I623" t="s">
        <v>1345</v>
      </c>
    </row>
    <row r="624" spans="1:9">
      <c r="A624" t="str">
        <f t="shared" si="9"/>
        <v>Azerbaijan2015Chips and particlesPRODUCTION1000 m3</v>
      </c>
      <c r="B624">
        <v>2015</v>
      </c>
      <c r="C624" t="s">
        <v>1237</v>
      </c>
      <c r="D624" t="s">
        <v>2348</v>
      </c>
      <c r="E624" s="58" t="s">
        <v>515</v>
      </c>
      <c r="F624" t="s">
        <v>1209</v>
      </c>
      <c r="G624" t="s">
        <v>531</v>
      </c>
      <c r="H624">
        <v>0.1</v>
      </c>
      <c r="I624" t="s">
        <v>1345</v>
      </c>
    </row>
    <row r="625" spans="1:18">
      <c r="A625" t="str">
        <f t="shared" si="9"/>
        <v>Azerbaijan2015Wood residuesPRODUCTION1000 m3</v>
      </c>
      <c r="B625">
        <v>2015</v>
      </c>
      <c r="C625" t="s">
        <v>1238</v>
      </c>
      <c r="D625" t="s">
        <v>2348</v>
      </c>
      <c r="E625" s="58" t="s">
        <v>515</v>
      </c>
      <c r="F625" t="s">
        <v>1209</v>
      </c>
      <c r="G625" t="s">
        <v>531</v>
      </c>
      <c r="H625">
        <v>0.1</v>
      </c>
      <c r="I625" t="s">
        <v>1345</v>
      </c>
    </row>
    <row r="626" spans="1:18">
      <c r="A626" t="str">
        <f t="shared" si="9"/>
        <v>Azerbaijan2015Wood pelletsPRODUCTION1000 m.t.</v>
      </c>
      <c r="B626">
        <v>2015</v>
      </c>
      <c r="C626" t="s">
        <v>2187</v>
      </c>
      <c r="D626" t="s">
        <v>2348</v>
      </c>
      <c r="E626" s="58" t="s">
        <v>515</v>
      </c>
      <c r="F626" t="s">
        <v>1209</v>
      </c>
      <c r="G626" t="s">
        <v>1344</v>
      </c>
      <c r="H626">
        <v>0.1</v>
      </c>
      <c r="I626" t="s">
        <v>1345</v>
      </c>
    </row>
    <row r="627" spans="1:18">
      <c r="A627" t="str">
        <f t="shared" si="9"/>
        <v>Azerbaijan2015Wood fuel, including wood for charcoalIMPORTS1000 m3</v>
      </c>
      <c r="B627">
        <v>2015</v>
      </c>
      <c r="C627" t="s">
        <v>1365</v>
      </c>
      <c r="D627" t="s">
        <v>2349</v>
      </c>
      <c r="E627" s="58" t="s">
        <v>515</v>
      </c>
      <c r="F627" t="s">
        <v>1209</v>
      </c>
      <c r="G627" t="s">
        <v>531</v>
      </c>
      <c r="H627">
        <v>1</v>
      </c>
      <c r="I627" t="s">
        <v>1345</v>
      </c>
      <c r="R627" s="278"/>
    </row>
    <row r="628" spans="1:18">
      <c r="A628" t="str">
        <f t="shared" si="9"/>
        <v>Azerbaijan2015Industrial roundwoodIMPORTS1000 m3</v>
      </c>
      <c r="B628">
        <v>2015</v>
      </c>
      <c r="C628" t="s">
        <v>2720</v>
      </c>
      <c r="D628" t="s">
        <v>2349</v>
      </c>
      <c r="E628" s="58" t="s">
        <v>515</v>
      </c>
      <c r="F628" t="s">
        <v>1209</v>
      </c>
      <c r="G628" t="s">
        <v>531</v>
      </c>
      <c r="H628">
        <v>3</v>
      </c>
      <c r="I628" t="s">
        <v>1346</v>
      </c>
    </row>
    <row r="629" spans="1:18">
      <c r="A629" t="str">
        <f t="shared" si="9"/>
        <v>Azerbaijan2015Wood charcoalIMPORTS1000 m.t.</v>
      </c>
      <c r="B629">
        <v>2015</v>
      </c>
      <c r="C629" t="s">
        <v>1343</v>
      </c>
      <c r="D629" t="s">
        <v>2349</v>
      </c>
      <c r="E629" s="58" t="s">
        <v>515</v>
      </c>
      <c r="F629" t="s">
        <v>1209</v>
      </c>
      <c r="G629" t="s">
        <v>1344</v>
      </c>
      <c r="H629">
        <v>0.11</v>
      </c>
      <c r="I629" t="s">
        <v>1345</v>
      </c>
    </row>
    <row r="630" spans="1:18">
      <c r="A630" t="str">
        <f t="shared" si="9"/>
        <v>Azerbaijan2015Chips and particlesIMPORTS1000 m3</v>
      </c>
      <c r="B630">
        <v>2015</v>
      </c>
      <c r="C630" t="s">
        <v>1237</v>
      </c>
      <c r="D630" t="s">
        <v>2349</v>
      </c>
      <c r="E630" s="58" t="s">
        <v>515</v>
      </c>
      <c r="F630" t="s">
        <v>1209</v>
      </c>
      <c r="G630" t="s">
        <v>531</v>
      </c>
      <c r="H630">
        <v>0.06</v>
      </c>
      <c r="I630" t="s">
        <v>1345</v>
      </c>
    </row>
    <row r="631" spans="1:18">
      <c r="A631" t="str">
        <f t="shared" si="9"/>
        <v>Azerbaijan2015Wood residuesIMPORTS1000 m3</v>
      </c>
      <c r="B631">
        <v>2015</v>
      </c>
      <c r="C631" t="s">
        <v>1238</v>
      </c>
      <c r="D631" t="s">
        <v>2349</v>
      </c>
      <c r="E631" s="58" t="s">
        <v>515</v>
      </c>
      <c r="F631" t="s">
        <v>1209</v>
      </c>
      <c r="G631" t="s">
        <v>531</v>
      </c>
      <c r="H631">
        <v>0</v>
      </c>
      <c r="I631" t="s">
        <v>1345</v>
      </c>
    </row>
    <row r="632" spans="1:18">
      <c r="A632" t="str">
        <f t="shared" si="9"/>
        <v>Azerbaijan2015Wood pelletsIMPORTS1000 m.t.</v>
      </c>
      <c r="B632">
        <v>2015</v>
      </c>
      <c r="C632" t="s">
        <v>2187</v>
      </c>
      <c r="D632" t="s">
        <v>2349</v>
      </c>
      <c r="E632" s="58" t="s">
        <v>515</v>
      </c>
      <c r="F632" t="s">
        <v>1209</v>
      </c>
      <c r="G632" t="s">
        <v>1344</v>
      </c>
      <c r="H632">
        <v>0</v>
      </c>
      <c r="I632" t="s">
        <v>1345</v>
      </c>
    </row>
    <row r="633" spans="1:18">
      <c r="A633" t="str">
        <f t="shared" si="9"/>
        <v>Azerbaijan2015Wood fuel, including wood for charcoalEXPORTS1000 m3</v>
      </c>
      <c r="B633">
        <v>2015</v>
      </c>
      <c r="C633" t="s">
        <v>1365</v>
      </c>
      <c r="D633" t="s">
        <v>2350</v>
      </c>
      <c r="E633" s="58" t="s">
        <v>515</v>
      </c>
      <c r="F633" t="s">
        <v>1209</v>
      </c>
      <c r="G633" t="s">
        <v>531</v>
      </c>
      <c r="H633">
        <v>0</v>
      </c>
      <c r="I633" t="s">
        <v>1345</v>
      </c>
    </row>
    <row r="634" spans="1:18">
      <c r="A634" t="str">
        <f t="shared" si="9"/>
        <v>Azerbaijan2015Wood charcoalEXPORTS1000 m.t.</v>
      </c>
      <c r="B634">
        <v>2015</v>
      </c>
      <c r="C634" t="s">
        <v>1343</v>
      </c>
      <c r="D634" t="s">
        <v>2350</v>
      </c>
      <c r="E634" s="58" t="s">
        <v>515</v>
      </c>
      <c r="F634" t="s">
        <v>1209</v>
      </c>
      <c r="G634" t="s">
        <v>1344</v>
      </c>
      <c r="H634">
        <v>0.04</v>
      </c>
      <c r="I634" t="s">
        <v>1345</v>
      </c>
    </row>
    <row r="635" spans="1:18">
      <c r="A635" t="str">
        <f t="shared" si="9"/>
        <v>Azerbaijan2015Chips and particlesEXPORTS1000 m3</v>
      </c>
      <c r="B635">
        <v>2015</v>
      </c>
      <c r="C635" t="s">
        <v>1237</v>
      </c>
      <c r="D635" t="s">
        <v>2350</v>
      </c>
      <c r="E635" s="58" t="s">
        <v>515</v>
      </c>
      <c r="F635" t="s">
        <v>1209</v>
      </c>
      <c r="G635" t="s">
        <v>531</v>
      </c>
      <c r="H635">
        <v>0</v>
      </c>
      <c r="I635" t="s">
        <v>1345</v>
      </c>
    </row>
    <row r="636" spans="1:18">
      <c r="A636" t="str">
        <f t="shared" si="9"/>
        <v>Azerbaijan2015Wood residuesEXPORTS1000 m3</v>
      </c>
      <c r="B636">
        <v>2015</v>
      </c>
      <c r="C636" t="s">
        <v>1238</v>
      </c>
      <c r="D636" t="s">
        <v>2350</v>
      </c>
      <c r="E636" s="58" t="s">
        <v>515</v>
      </c>
      <c r="F636" t="s">
        <v>1209</v>
      </c>
      <c r="G636" t="s">
        <v>531</v>
      </c>
      <c r="H636">
        <v>0</v>
      </c>
      <c r="I636" t="s">
        <v>1345</v>
      </c>
    </row>
    <row r="637" spans="1:18">
      <c r="A637" t="str">
        <f t="shared" si="9"/>
        <v>Azerbaijan2015Wood pelletsEXPORTS1000 m.t.</v>
      </c>
      <c r="B637">
        <v>2015</v>
      </c>
      <c r="C637" t="s">
        <v>2187</v>
      </c>
      <c r="D637" t="s">
        <v>2350</v>
      </c>
      <c r="E637" s="58" t="s">
        <v>515</v>
      </c>
      <c r="F637" t="s">
        <v>1209</v>
      </c>
      <c r="G637" t="s">
        <v>1344</v>
      </c>
      <c r="H637">
        <v>0</v>
      </c>
      <c r="I637" t="s">
        <v>1345</v>
      </c>
    </row>
    <row r="638" spans="1:18">
      <c r="A638" t="str">
        <f t="shared" si="9"/>
        <v>Azerbaijan2015Wood fuel, including wood for charcoalREMOVALS1000 m3</v>
      </c>
      <c r="B638">
        <v>2015</v>
      </c>
      <c r="C638" t="s">
        <v>1365</v>
      </c>
      <c r="D638" t="s">
        <v>2351</v>
      </c>
      <c r="E638" s="58" t="s">
        <v>515</v>
      </c>
      <c r="F638" t="s">
        <v>1209</v>
      </c>
      <c r="G638" t="s">
        <v>531</v>
      </c>
      <c r="H638">
        <v>422</v>
      </c>
      <c r="I638" t="s">
        <v>1346</v>
      </c>
    </row>
    <row r="639" spans="1:18">
      <c r="A639" t="str">
        <f t="shared" si="9"/>
        <v>Azerbaijan2015Industrial roundwoodREMOVALS1000 m3</v>
      </c>
      <c r="B639">
        <v>2015</v>
      </c>
      <c r="C639" t="s">
        <v>2720</v>
      </c>
      <c r="D639" t="s">
        <v>2351</v>
      </c>
      <c r="E639" s="58" t="s">
        <v>515</v>
      </c>
      <c r="F639" t="s">
        <v>1209</v>
      </c>
      <c r="G639" t="s">
        <v>531</v>
      </c>
      <c r="H639">
        <v>3.3</v>
      </c>
      <c r="I639" t="s">
        <v>1346</v>
      </c>
    </row>
    <row r="640" spans="1:18">
      <c r="A640" t="str">
        <f t="shared" si="9"/>
        <v>Azerbaijan2015Industrial roundwoodEXPORTS1000 m3</v>
      </c>
      <c r="B640">
        <v>2015</v>
      </c>
      <c r="C640" t="s">
        <v>2720</v>
      </c>
      <c r="D640" t="s">
        <v>2350</v>
      </c>
      <c r="E640" s="58" t="s">
        <v>515</v>
      </c>
      <c r="F640" t="s">
        <v>1209</v>
      </c>
      <c r="G640" t="s">
        <v>531</v>
      </c>
      <c r="H640">
        <v>0</v>
      </c>
      <c r="I640" t="s">
        <v>1346</v>
      </c>
    </row>
    <row r="641" spans="1:18">
      <c r="A641" t="str">
        <f t="shared" si="9"/>
        <v>Azerbaijan2015Chemical woodpulpPRODUCTION1000 m.t.</v>
      </c>
      <c r="B641">
        <v>2015</v>
      </c>
      <c r="C641" t="s">
        <v>1351</v>
      </c>
      <c r="D641" t="s">
        <v>2348</v>
      </c>
      <c r="E641" s="58" t="s">
        <v>515</v>
      </c>
      <c r="F641" t="s">
        <v>1209</v>
      </c>
      <c r="G641" t="s">
        <v>1344</v>
      </c>
      <c r="H641">
        <v>0</v>
      </c>
      <c r="I641" t="s">
        <v>1346</v>
      </c>
    </row>
    <row r="642" spans="1:18">
      <c r="A642" t="str">
        <f t="shared" si="9"/>
        <v>Belarus2015Wood fuel, including wood for charcoalEXPORTS1000 m3</v>
      </c>
      <c r="B642">
        <v>2015</v>
      </c>
      <c r="C642" t="s">
        <v>1365</v>
      </c>
      <c r="D642" t="s">
        <v>2350</v>
      </c>
      <c r="E642" s="58" t="s">
        <v>515</v>
      </c>
      <c r="F642" t="s">
        <v>1210</v>
      </c>
      <c r="G642" t="s">
        <v>531</v>
      </c>
      <c r="H642">
        <v>40.65</v>
      </c>
      <c r="I642" t="s">
        <v>1345</v>
      </c>
    </row>
    <row r="643" spans="1:18">
      <c r="A643" t="str">
        <f t="shared" ref="A643:A706" si="10">CONCATENATE(F643,B643,C643,D643,G643)</f>
        <v>Belarus2015Industrial roundwoodEXPORTS1000 m3</v>
      </c>
      <c r="B643">
        <v>2015</v>
      </c>
      <c r="C643" t="s">
        <v>2720</v>
      </c>
      <c r="D643" t="s">
        <v>2350</v>
      </c>
      <c r="E643" s="58" t="s">
        <v>515</v>
      </c>
      <c r="F643" t="s">
        <v>1210</v>
      </c>
      <c r="G643" t="s">
        <v>531</v>
      </c>
      <c r="H643" s="278">
        <v>2659</v>
      </c>
      <c r="I643" t="s">
        <v>1346</v>
      </c>
    </row>
    <row r="644" spans="1:18">
      <c r="A644" t="str">
        <f t="shared" si="10"/>
        <v>Belarus2015Wood charcoalEXPORTS1000 m.t.</v>
      </c>
      <c r="B644">
        <v>2015</v>
      </c>
      <c r="C644" t="s">
        <v>1343</v>
      </c>
      <c r="D644" t="s">
        <v>2350</v>
      </c>
      <c r="E644" s="58" t="s">
        <v>515</v>
      </c>
      <c r="F644" t="s">
        <v>1210</v>
      </c>
      <c r="G644" t="s">
        <v>1344</v>
      </c>
      <c r="H644">
        <v>2</v>
      </c>
      <c r="I644" t="s">
        <v>1345</v>
      </c>
    </row>
    <row r="645" spans="1:18">
      <c r="A645" t="str">
        <f t="shared" si="10"/>
        <v>Belarus2015Chips and particlesEXPORTS1000 m3</v>
      </c>
      <c r="B645">
        <v>2015</v>
      </c>
      <c r="C645" t="s">
        <v>1237</v>
      </c>
      <c r="D645" t="s">
        <v>2350</v>
      </c>
      <c r="E645" s="58" t="s">
        <v>515</v>
      </c>
      <c r="F645" t="s">
        <v>1210</v>
      </c>
      <c r="G645" t="s">
        <v>531</v>
      </c>
      <c r="H645">
        <v>566</v>
      </c>
      <c r="I645" t="s">
        <v>1345</v>
      </c>
    </row>
    <row r="646" spans="1:18">
      <c r="A646" t="str">
        <f t="shared" si="10"/>
        <v>Belarus2015Wood residuesEXPORTS1000 m3</v>
      </c>
      <c r="B646">
        <v>2015</v>
      </c>
      <c r="C646" t="s">
        <v>1238</v>
      </c>
      <c r="D646" t="s">
        <v>2350</v>
      </c>
      <c r="E646" s="58" t="s">
        <v>515</v>
      </c>
      <c r="F646" t="s">
        <v>1210</v>
      </c>
      <c r="G646" t="s">
        <v>531</v>
      </c>
      <c r="H646">
        <v>112</v>
      </c>
      <c r="I646" t="s">
        <v>1345</v>
      </c>
    </row>
    <row r="647" spans="1:18">
      <c r="A647" t="str">
        <f t="shared" si="10"/>
        <v>Belarus2015Wood pelletsEXPORTS1000 m.t.</v>
      </c>
      <c r="B647">
        <v>2015</v>
      </c>
      <c r="C647" t="s">
        <v>2187</v>
      </c>
      <c r="D647" t="s">
        <v>2350</v>
      </c>
      <c r="E647" s="58" t="s">
        <v>515</v>
      </c>
      <c r="F647" t="s">
        <v>1210</v>
      </c>
      <c r="G647" t="s">
        <v>1344</v>
      </c>
      <c r="H647">
        <v>125.9</v>
      </c>
      <c r="I647" t="s">
        <v>1345</v>
      </c>
    </row>
    <row r="648" spans="1:18">
      <c r="A648" t="str">
        <f t="shared" si="10"/>
        <v>Belarus2015Wood charcoalPRODUCTION1000 m.t.</v>
      </c>
      <c r="B648">
        <v>2015</v>
      </c>
      <c r="C648" t="s">
        <v>1343</v>
      </c>
      <c r="D648" t="s">
        <v>2348</v>
      </c>
      <c r="E648" s="58" t="s">
        <v>515</v>
      </c>
      <c r="F648" t="s">
        <v>1210</v>
      </c>
      <c r="G648" t="s">
        <v>1344</v>
      </c>
      <c r="H648">
        <v>5.36</v>
      </c>
      <c r="I648" t="s">
        <v>1345</v>
      </c>
    </row>
    <row r="649" spans="1:18">
      <c r="A649" t="str">
        <f t="shared" si="10"/>
        <v>Belarus2015Chips and particlesPRODUCTION1000 m3</v>
      </c>
      <c r="B649">
        <v>2015</v>
      </c>
      <c r="C649" t="s">
        <v>1237</v>
      </c>
      <c r="D649" t="s">
        <v>2348</v>
      </c>
      <c r="E649" s="58" t="s">
        <v>515</v>
      </c>
      <c r="F649" t="s">
        <v>1210</v>
      </c>
      <c r="G649" t="s">
        <v>531</v>
      </c>
      <c r="H649" s="278">
        <v>1078</v>
      </c>
      <c r="I649" t="s">
        <v>1345</v>
      </c>
    </row>
    <row r="650" spans="1:18">
      <c r="A650" t="str">
        <f t="shared" si="10"/>
        <v>Belarus2015Wood residuesPRODUCTION1000 m3</v>
      </c>
      <c r="B650">
        <v>2015</v>
      </c>
      <c r="C650" t="s">
        <v>1238</v>
      </c>
      <c r="D650" t="s">
        <v>2348</v>
      </c>
      <c r="E650" s="58" t="s">
        <v>515</v>
      </c>
      <c r="F650" t="s">
        <v>1210</v>
      </c>
      <c r="G650" t="s">
        <v>531</v>
      </c>
      <c r="H650">
        <v>262</v>
      </c>
      <c r="I650" t="s">
        <v>1345</v>
      </c>
    </row>
    <row r="651" spans="1:18">
      <c r="A651" t="str">
        <f t="shared" si="10"/>
        <v>Belarus2015Wood pelletsPRODUCTION1000 m.t.</v>
      </c>
      <c r="B651">
        <v>2015</v>
      </c>
      <c r="C651" t="s">
        <v>2187</v>
      </c>
      <c r="D651" t="s">
        <v>2348</v>
      </c>
      <c r="E651" s="58" t="s">
        <v>515</v>
      </c>
      <c r="F651" t="s">
        <v>1210</v>
      </c>
      <c r="G651" t="s">
        <v>1344</v>
      </c>
      <c r="H651">
        <v>300</v>
      </c>
      <c r="I651" t="s">
        <v>1345</v>
      </c>
    </row>
    <row r="652" spans="1:18">
      <c r="A652" t="str">
        <f t="shared" si="10"/>
        <v>Belarus2015Wood fuel, including wood for charcoalIMPORTS1000 m3</v>
      </c>
      <c r="B652">
        <v>2015</v>
      </c>
      <c r="C652" t="s">
        <v>1365</v>
      </c>
      <c r="D652" t="s">
        <v>2349</v>
      </c>
      <c r="E652" s="58" t="s">
        <v>515</v>
      </c>
      <c r="F652" t="s">
        <v>1210</v>
      </c>
      <c r="G652" t="s">
        <v>531</v>
      </c>
      <c r="H652">
        <v>7.0000000000000007E-2</v>
      </c>
      <c r="I652" t="s">
        <v>1345</v>
      </c>
      <c r="R652" s="278"/>
    </row>
    <row r="653" spans="1:18">
      <c r="A653" t="str">
        <f t="shared" si="10"/>
        <v>Belarus2015Industrial roundwoodIMPORTS1000 m3</v>
      </c>
      <c r="B653">
        <v>2015</v>
      </c>
      <c r="C653" t="s">
        <v>2720</v>
      </c>
      <c r="D653" t="s">
        <v>2349</v>
      </c>
      <c r="E653" s="58" t="s">
        <v>515</v>
      </c>
      <c r="F653" t="s">
        <v>1210</v>
      </c>
      <c r="G653" t="s">
        <v>531</v>
      </c>
      <c r="H653">
        <v>18.57</v>
      </c>
      <c r="I653" t="s">
        <v>1346</v>
      </c>
    </row>
    <row r="654" spans="1:18">
      <c r="A654" t="str">
        <f t="shared" si="10"/>
        <v>Belarus2015Wood charcoalIMPORTS1000 m.t.</v>
      </c>
      <c r="B654">
        <v>2015</v>
      </c>
      <c r="C654" t="s">
        <v>1343</v>
      </c>
      <c r="D654" t="s">
        <v>2349</v>
      </c>
      <c r="E654" s="58" t="s">
        <v>515</v>
      </c>
      <c r="F654" t="s">
        <v>1210</v>
      </c>
      <c r="G654" t="s">
        <v>1344</v>
      </c>
      <c r="H654">
        <v>1.7</v>
      </c>
      <c r="I654" t="s">
        <v>1345</v>
      </c>
      <c r="R654" s="278"/>
    </row>
    <row r="655" spans="1:18">
      <c r="A655" t="str">
        <f t="shared" si="10"/>
        <v>Belarus2015Chips and particlesIMPORTS1000 m3</v>
      </c>
      <c r="B655">
        <v>2015</v>
      </c>
      <c r="C655" t="s">
        <v>1237</v>
      </c>
      <c r="D655" t="s">
        <v>2349</v>
      </c>
      <c r="E655" s="58" t="s">
        <v>515</v>
      </c>
      <c r="F655" t="s">
        <v>1210</v>
      </c>
      <c r="G655" t="s">
        <v>531</v>
      </c>
      <c r="H655">
        <v>2.6</v>
      </c>
      <c r="I655" t="s">
        <v>1345</v>
      </c>
    </row>
    <row r="656" spans="1:18">
      <c r="A656" t="str">
        <f t="shared" si="10"/>
        <v>Belarus2015Wood residuesIMPORTS1000 m3</v>
      </c>
      <c r="B656">
        <v>2015</v>
      </c>
      <c r="C656" t="s">
        <v>1238</v>
      </c>
      <c r="D656" t="s">
        <v>2349</v>
      </c>
      <c r="E656" s="58" t="s">
        <v>515</v>
      </c>
      <c r="F656" t="s">
        <v>1210</v>
      </c>
      <c r="G656" t="s">
        <v>531</v>
      </c>
      <c r="H656">
        <v>0</v>
      </c>
      <c r="I656" t="s">
        <v>1345</v>
      </c>
      <c r="R656" s="278"/>
    </row>
    <row r="657" spans="1:18">
      <c r="A657" t="str">
        <f t="shared" si="10"/>
        <v>Belarus2015Wood pelletsIMPORTS1000 m.t.</v>
      </c>
      <c r="B657">
        <v>2015</v>
      </c>
      <c r="C657" t="s">
        <v>2187</v>
      </c>
      <c r="D657" t="s">
        <v>2349</v>
      </c>
      <c r="E657" s="58" t="s">
        <v>515</v>
      </c>
      <c r="F657" t="s">
        <v>1210</v>
      </c>
      <c r="G657" t="s">
        <v>1344</v>
      </c>
      <c r="H657">
        <v>0</v>
      </c>
      <c r="I657" t="s">
        <v>1345</v>
      </c>
      <c r="R657" s="278"/>
    </row>
    <row r="658" spans="1:18">
      <c r="A658" t="str">
        <f t="shared" si="10"/>
        <v>Belarus2015Wood fuel, including wood for charcoalREMOVALS1000 m3</v>
      </c>
      <c r="B658">
        <v>2015</v>
      </c>
      <c r="C658" t="s">
        <v>1365</v>
      </c>
      <c r="D658" t="s">
        <v>2351</v>
      </c>
      <c r="E658" s="58" t="s">
        <v>515</v>
      </c>
      <c r="F658" t="s">
        <v>1210</v>
      </c>
      <c r="G658" t="s">
        <v>531</v>
      </c>
      <c r="H658" s="278">
        <v>8244</v>
      </c>
      <c r="I658" t="s">
        <v>1346</v>
      </c>
      <c r="R658" s="278"/>
    </row>
    <row r="659" spans="1:18">
      <c r="A659" t="str">
        <f t="shared" si="10"/>
        <v>Belarus2015Industrial roundwoodREMOVALS1000 m3</v>
      </c>
      <c r="B659">
        <v>2015</v>
      </c>
      <c r="C659" t="s">
        <v>2720</v>
      </c>
      <c r="D659" t="s">
        <v>2351</v>
      </c>
      <c r="E659" s="58" t="s">
        <v>515</v>
      </c>
      <c r="F659" t="s">
        <v>1210</v>
      </c>
      <c r="G659" t="s">
        <v>531</v>
      </c>
      <c r="H659" s="278">
        <v>11324</v>
      </c>
      <c r="I659" t="s">
        <v>1346</v>
      </c>
    </row>
    <row r="660" spans="1:18">
      <c r="A660" t="str">
        <f t="shared" si="10"/>
        <v>Belarus2015Chemical woodpulpPRODUCTION1000 m.t.</v>
      </c>
      <c r="B660">
        <v>2015</v>
      </c>
      <c r="C660" t="s">
        <v>1351</v>
      </c>
      <c r="D660" t="s">
        <v>2348</v>
      </c>
      <c r="E660" s="58" t="s">
        <v>515</v>
      </c>
      <c r="F660" t="s">
        <v>1210</v>
      </c>
      <c r="G660" t="s">
        <v>1344</v>
      </c>
      <c r="H660">
        <v>32.9</v>
      </c>
      <c r="I660" t="s">
        <v>1346</v>
      </c>
      <c r="R660" s="278"/>
    </row>
    <row r="661" spans="1:18">
      <c r="A661" t="str">
        <f t="shared" si="10"/>
        <v>Estonia2015Industrial roundwoodREMOVALS1000 m3</v>
      </c>
      <c r="B661">
        <v>2015</v>
      </c>
      <c r="C661" t="s">
        <v>2720</v>
      </c>
      <c r="D661" t="s">
        <v>2351</v>
      </c>
      <c r="E661" s="58" t="s">
        <v>515</v>
      </c>
      <c r="F661" t="s">
        <v>1039</v>
      </c>
      <c r="G661" t="s">
        <v>531</v>
      </c>
      <c r="H661" s="278">
        <v>5557.58</v>
      </c>
      <c r="I661" t="s">
        <v>1346</v>
      </c>
      <c r="R661" s="278"/>
    </row>
    <row r="662" spans="1:18">
      <c r="A662" t="str">
        <f t="shared" si="10"/>
        <v>Estonia2015Industrial roundwoodIMPORTS1000 m3</v>
      </c>
      <c r="B662">
        <v>2015</v>
      </c>
      <c r="C662" t="s">
        <v>2720</v>
      </c>
      <c r="D662" t="s">
        <v>2349</v>
      </c>
      <c r="E662" s="58" t="s">
        <v>515</v>
      </c>
      <c r="F662" t="s">
        <v>1039</v>
      </c>
      <c r="G662" t="s">
        <v>531</v>
      </c>
      <c r="H662">
        <v>287.10000000000002</v>
      </c>
      <c r="I662" t="s">
        <v>1346</v>
      </c>
      <c r="R662" s="278"/>
    </row>
    <row r="663" spans="1:18">
      <c r="A663" t="str">
        <f t="shared" si="10"/>
        <v>Estonia2015Wood residuesIMPORTS1000 m3</v>
      </c>
      <c r="B663">
        <v>2015</v>
      </c>
      <c r="C663" t="s">
        <v>1238</v>
      </c>
      <c r="D663" t="s">
        <v>2349</v>
      </c>
      <c r="E663" s="58" t="s">
        <v>515</v>
      </c>
      <c r="F663" t="s">
        <v>1039</v>
      </c>
      <c r="G663" t="s">
        <v>531</v>
      </c>
      <c r="H663">
        <v>59.21</v>
      </c>
      <c r="I663" t="s">
        <v>1347</v>
      </c>
    </row>
    <row r="664" spans="1:18">
      <c r="A664" t="str">
        <f t="shared" si="10"/>
        <v>Estonia2015Industrial roundwoodEXPORTS1000 m3</v>
      </c>
      <c r="B664">
        <v>2015</v>
      </c>
      <c r="C664" t="s">
        <v>2720</v>
      </c>
      <c r="D664" t="s">
        <v>2350</v>
      </c>
      <c r="E664" s="58" t="s">
        <v>515</v>
      </c>
      <c r="F664" t="s">
        <v>1039</v>
      </c>
      <c r="G664" t="s">
        <v>531</v>
      </c>
      <c r="H664" s="278">
        <v>2431.0700000000002</v>
      </c>
      <c r="I664" t="s">
        <v>1346</v>
      </c>
      <c r="R664" s="278"/>
    </row>
    <row r="665" spans="1:18">
      <c r="A665" t="str">
        <f t="shared" si="10"/>
        <v>Estonia2015Wood fuel, including wood for charcoalREMOVALS1000 m3</v>
      </c>
      <c r="B665">
        <v>2015</v>
      </c>
      <c r="C665" t="s">
        <v>1365</v>
      </c>
      <c r="D665" t="s">
        <v>2351</v>
      </c>
      <c r="E665" s="58" t="s">
        <v>515</v>
      </c>
      <c r="F665" t="s">
        <v>1039</v>
      </c>
      <c r="G665" t="s">
        <v>531</v>
      </c>
      <c r="H665" s="278">
        <v>2178.79</v>
      </c>
      <c r="I665" t="s">
        <v>1346</v>
      </c>
    </row>
    <row r="666" spans="1:18">
      <c r="A666" t="str">
        <f t="shared" si="10"/>
        <v>Estonia2015Wood fuel, including wood for charcoalIMPORTS1000 m3</v>
      </c>
      <c r="B666">
        <v>2015</v>
      </c>
      <c r="C666" t="s">
        <v>1365</v>
      </c>
      <c r="D666" t="s">
        <v>2349</v>
      </c>
      <c r="E666" s="58" t="s">
        <v>515</v>
      </c>
      <c r="F666" t="s">
        <v>1039</v>
      </c>
      <c r="G666" t="s">
        <v>531</v>
      </c>
      <c r="H666">
        <v>6.31</v>
      </c>
      <c r="I666" t="s">
        <v>1347</v>
      </c>
    </row>
    <row r="667" spans="1:18">
      <c r="A667" t="str">
        <f t="shared" si="10"/>
        <v>Estonia2015Wood fuel, including wood for charcoalEXPORTS1000 m3</v>
      </c>
      <c r="B667">
        <v>2015</v>
      </c>
      <c r="C667" t="s">
        <v>1365</v>
      </c>
      <c r="D667" t="s">
        <v>2350</v>
      </c>
      <c r="E667" s="58" t="s">
        <v>515</v>
      </c>
      <c r="F667" t="s">
        <v>1039</v>
      </c>
      <c r="G667" t="s">
        <v>531</v>
      </c>
      <c r="H667">
        <v>287.10000000000002</v>
      </c>
      <c r="I667" t="s">
        <v>1347</v>
      </c>
    </row>
    <row r="668" spans="1:18">
      <c r="A668" t="str">
        <f t="shared" si="10"/>
        <v>Estonia2015Wood charcoalPRODUCTION1000 m.t.</v>
      </c>
      <c r="B668">
        <v>2015</v>
      </c>
      <c r="C668" t="s">
        <v>1343</v>
      </c>
      <c r="D668" t="s">
        <v>2348</v>
      </c>
      <c r="E668" s="58" t="s">
        <v>515</v>
      </c>
      <c r="F668" t="s">
        <v>1039</v>
      </c>
      <c r="G668" t="s">
        <v>1344</v>
      </c>
      <c r="H668">
        <v>1.5</v>
      </c>
      <c r="I668" t="s">
        <v>1347</v>
      </c>
    </row>
    <row r="669" spans="1:18">
      <c r="A669" t="str">
        <f t="shared" si="10"/>
        <v>Estonia2015Wood charcoalIMPORTS1000 m.t.</v>
      </c>
      <c r="B669">
        <v>2015</v>
      </c>
      <c r="C669" t="s">
        <v>1343</v>
      </c>
      <c r="D669" t="s">
        <v>2349</v>
      </c>
      <c r="E669" s="58" t="s">
        <v>515</v>
      </c>
      <c r="F669" t="s">
        <v>1039</v>
      </c>
      <c r="G669" t="s">
        <v>1344</v>
      </c>
      <c r="H669">
        <v>2.21</v>
      </c>
      <c r="I669" t="s">
        <v>1347</v>
      </c>
    </row>
    <row r="670" spans="1:18">
      <c r="A670" t="str">
        <f t="shared" si="10"/>
        <v>Estonia2015Wood charcoalEXPORTS1000 m.t.</v>
      </c>
      <c r="B670">
        <v>2015</v>
      </c>
      <c r="C670" t="s">
        <v>1343</v>
      </c>
      <c r="D670" t="s">
        <v>2350</v>
      </c>
      <c r="E670" s="58" t="s">
        <v>515</v>
      </c>
      <c r="F670" t="s">
        <v>1039</v>
      </c>
      <c r="G670" t="s">
        <v>1344</v>
      </c>
      <c r="H670">
        <v>2.61</v>
      </c>
      <c r="I670" t="s">
        <v>1347</v>
      </c>
    </row>
    <row r="671" spans="1:18">
      <c r="A671" t="str">
        <f t="shared" si="10"/>
        <v>Estonia2015Chips and particlesPRODUCTION1000 m3</v>
      </c>
      <c r="B671">
        <v>2015</v>
      </c>
      <c r="C671" t="s">
        <v>1237</v>
      </c>
      <c r="D671" t="s">
        <v>2348</v>
      </c>
      <c r="E671" s="58" t="s">
        <v>515</v>
      </c>
      <c r="F671" t="s">
        <v>1039</v>
      </c>
      <c r="G671" t="s">
        <v>531</v>
      </c>
      <c r="H671" s="278">
        <v>1300</v>
      </c>
      <c r="I671" t="s">
        <v>1347</v>
      </c>
    </row>
    <row r="672" spans="1:18">
      <c r="A672" t="str">
        <f t="shared" si="10"/>
        <v>Estonia2015Chips and particlesIMPORTS1000 m3</v>
      </c>
      <c r="B672">
        <v>2015</v>
      </c>
      <c r="C672" t="s">
        <v>1237</v>
      </c>
      <c r="D672" t="s">
        <v>2349</v>
      </c>
      <c r="E672" s="58" t="s">
        <v>515</v>
      </c>
      <c r="F672" t="s">
        <v>1039</v>
      </c>
      <c r="G672" t="s">
        <v>531</v>
      </c>
      <c r="H672">
        <v>44.59</v>
      </c>
      <c r="I672" t="s">
        <v>1347</v>
      </c>
    </row>
    <row r="673" spans="1:9">
      <c r="A673" t="str">
        <f t="shared" si="10"/>
        <v>Estonia2015Chips and particlesEXPORTS1000 m3</v>
      </c>
      <c r="B673">
        <v>2015</v>
      </c>
      <c r="C673" t="s">
        <v>1237</v>
      </c>
      <c r="D673" t="s">
        <v>2350</v>
      </c>
      <c r="E673" s="58" t="s">
        <v>515</v>
      </c>
      <c r="F673" t="s">
        <v>1039</v>
      </c>
      <c r="G673" t="s">
        <v>531</v>
      </c>
      <c r="H673">
        <v>372.81</v>
      </c>
      <c r="I673" t="s">
        <v>1347</v>
      </c>
    </row>
    <row r="674" spans="1:9">
      <c r="A674" t="str">
        <f t="shared" si="10"/>
        <v>Estonia2015Wood residuesPRODUCTION1000 m3</v>
      </c>
      <c r="B674">
        <v>2015</v>
      </c>
      <c r="C674" t="s">
        <v>1238</v>
      </c>
      <c r="D674" t="s">
        <v>2348</v>
      </c>
      <c r="E674" s="58" t="s">
        <v>515</v>
      </c>
      <c r="F674" t="s">
        <v>1039</v>
      </c>
      <c r="G674" t="s">
        <v>531</v>
      </c>
      <c r="H674" s="278">
        <v>1300</v>
      </c>
      <c r="I674" t="s">
        <v>1347</v>
      </c>
    </row>
    <row r="675" spans="1:9">
      <c r="A675" t="str">
        <f t="shared" si="10"/>
        <v>Estonia2015Wood residuesEXPORTS1000 m3</v>
      </c>
      <c r="B675">
        <v>2015</v>
      </c>
      <c r="C675" t="s">
        <v>1238</v>
      </c>
      <c r="D675" t="s">
        <v>2350</v>
      </c>
      <c r="E675" s="58" t="s">
        <v>515</v>
      </c>
      <c r="F675" t="s">
        <v>1039</v>
      </c>
      <c r="G675" t="s">
        <v>531</v>
      </c>
      <c r="H675">
        <v>3.58</v>
      </c>
      <c r="I675" t="s">
        <v>1347</v>
      </c>
    </row>
    <row r="676" spans="1:9">
      <c r="A676" t="str">
        <f t="shared" si="10"/>
        <v>Estonia2015Chemical woodpulpPRODUCTION1000 m.t.</v>
      </c>
      <c r="B676">
        <v>2015</v>
      </c>
      <c r="C676" t="s">
        <v>1351</v>
      </c>
      <c r="D676" t="s">
        <v>2348</v>
      </c>
      <c r="E676" s="58" t="s">
        <v>515</v>
      </c>
      <c r="F676" t="s">
        <v>1039</v>
      </c>
      <c r="G676" t="s">
        <v>1344</v>
      </c>
      <c r="H676">
        <v>65</v>
      </c>
      <c r="I676" t="s">
        <v>1346</v>
      </c>
    </row>
    <row r="677" spans="1:9">
      <c r="A677" t="str">
        <f t="shared" si="10"/>
        <v>Estonia2015Wood pelletsPRODUCTION1000 m.t.</v>
      </c>
      <c r="B677">
        <v>2015</v>
      </c>
      <c r="C677" t="s">
        <v>2187</v>
      </c>
      <c r="D677" t="s">
        <v>2348</v>
      </c>
      <c r="E677" s="58" t="s">
        <v>515</v>
      </c>
      <c r="F677" t="s">
        <v>1039</v>
      </c>
      <c r="G677" t="s">
        <v>1344</v>
      </c>
      <c r="H677" s="278">
        <v>1100</v>
      </c>
      <c r="I677" t="s">
        <v>1347</v>
      </c>
    </row>
    <row r="678" spans="1:9">
      <c r="A678" t="str">
        <f t="shared" si="10"/>
        <v>Estonia2015Wood pelletsIMPORTS1000 m.t.</v>
      </c>
      <c r="B678">
        <v>2015</v>
      </c>
      <c r="C678" t="s">
        <v>2187</v>
      </c>
      <c r="D678" t="s">
        <v>2349</v>
      </c>
      <c r="E678" s="58" t="s">
        <v>515</v>
      </c>
      <c r="F678" t="s">
        <v>1039</v>
      </c>
      <c r="G678" t="s">
        <v>1344</v>
      </c>
      <c r="H678">
        <v>17.32</v>
      </c>
      <c r="I678" t="s">
        <v>1347</v>
      </c>
    </row>
    <row r="679" spans="1:9">
      <c r="A679" t="str">
        <f t="shared" si="10"/>
        <v>Estonia2015Wood pelletsEXPORTS1000 m.t.</v>
      </c>
      <c r="B679">
        <v>2015</v>
      </c>
      <c r="C679" t="s">
        <v>2187</v>
      </c>
      <c r="D679" t="s">
        <v>2350</v>
      </c>
      <c r="E679" s="58" t="s">
        <v>515</v>
      </c>
      <c r="F679" t="s">
        <v>1039</v>
      </c>
      <c r="G679" t="s">
        <v>1344</v>
      </c>
      <c r="H679">
        <v>883.29</v>
      </c>
      <c r="I679" t="s">
        <v>1347</v>
      </c>
    </row>
    <row r="680" spans="1:9">
      <c r="A680" t="str">
        <f t="shared" si="10"/>
        <v>Georgia2015Wood fuel, including wood for charcoalEXPORTS1000 m3</v>
      </c>
      <c r="B680">
        <v>2015</v>
      </c>
      <c r="C680" t="s">
        <v>1365</v>
      </c>
      <c r="D680" t="s">
        <v>2350</v>
      </c>
      <c r="E680" s="58" t="s">
        <v>515</v>
      </c>
      <c r="F680" t="s">
        <v>1211</v>
      </c>
      <c r="G680" t="s">
        <v>531</v>
      </c>
      <c r="H680">
        <v>0</v>
      </c>
      <c r="I680" t="s">
        <v>1347</v>
      </c>
    </row>
    <row r="681" spans="1:9">
      <c r="A681" t="str">
        <f t="shared" si="10"/>
        <v>Georgia2015Wood charcoalEXPORTS1000 m.t.</v>
      </c>
      <c r="B681">
        <v>2015</v>
      </c>
      <c r="C681" t="s">
        <v>1343</v>
      </c>
      <c r="D681" t="s">
        <v>2350</v>
      </c>
      <c r="E681" s="58" t="s">
        <v>515</v>
      </c>
      <c r="F681" t="s">
        <v>1211</v>
      </c>
      <c r="G681" t="s">
        <v>1344</v>
      </c>
      <c r="H681">
        <v>0.6</v>
      </c>
      <c r="I681" t="s">
        <v>1347</v>
      </c>
    </row>
    <row r="682" spans="1:9">
      <c r="A682" t="str">
        <f t="shared" si="10"/>
        <v>Georgia2015Chips and particlesEXPORTS1000 m3</v>
      </c>
      <c r="B682">
        <v>2015</v>
      </c>
      <c r="C682" t="s">
        <v>1237</v>
      </c>
      <c r="D682" t="s">
        <v>2350</v>
      </c>
      <c r="E682" s="58" t="s">
        <v>515</v>
      </c>
      <c r="F682" t="s">
        <v>1211</v>
      </c>
      <c r="G682" t="s">
        <v>531</v>
      </c>
      <c r="H682">
        <v>0</v>
      </c>
      <c r="I682" t="s">
        <v>1347</v>
      </c>
    </row>
    <row r="683" spans="1:9">
      <c r="A683" t="str">
        <f t="shared" si="10"/>
        <v>Georgia2015Wood residuesEXPORTS1000 m3</v>
      </c>
      <c r="B683">
        <v>2015</v>
      </c>
      <c r="C683" t="s">
        <v>1238</v>
      </c>
      <c r="D683" t="s">
        <v>2350</v>
      </c>
      <c r="E683" s="58" t="s">
        <v>515</v>
      </c>
      <c r="F683" t="s">
        <v>1211</v>
      </c>
      <c r="G683" t="s">
        <v>531</v>
      </c>
      <c r="H683">
        <v>0</v>
      </c>
      <c r="I683" t="s">
        <v>1347</v>
      </c>
    </row>
    <row r="684" spans="1:9">
      <c r="A684" t="str">
        <f t="shared" si="10"/>
        <v>Georgia2015Wood pelletsEXPORTS1000 m.t.</v>
      </c>
      <c r="B684">
        <v>2015</v>
      </c>
      <c r="C684" t="s">
        <v>2187</v>
      </c>
      <c r="D684" t="s">
        <v>2350</v>
      </c>
      <c r="E684" s="58" t="s">
        <v>515</v>
      </c>
      <c r="F684" t="s">
        <v>1211</v>
      </c>
      <c r="G684" t="s">
        <v>1344</v>
      </c>
      <c r="H684">
        <v>0</v>
      </c>
      <c r="I684" t="s">
        <v>1347</v>
      </c>
    </row>
    <row r="685" spans="1:9">
      <c r="A685" t="str">
        <f t="shared" si="10"/>
        <v>Georgia2015Wood fuel, including wood for charcoalIMPORTS1000 m3</v>
      </c>
      <c r="B685">
        <v>2015</v>
      </c>
      <c r="C685" t="s">
        <v>1365</v>
      </c>
      <c r="D685" t="s">
        <v>2349</v>
      </c>
      <c r="E685" s="58" t="s">
        <v>515</v>
      </c>
      <c r="F685" t="s">
        <v>1211</v>
      </c>
      <c r="G685" t="s">
        <v>531</v>
      </c>
      <c r="H685">
        <v>0</v>
      </c>
      <c r="I685" t="s">
        <v>1347</v>
      </c>
    </row>
    <row r="686" spans="1:9">
      <c r="A686" t="str">
        <f t="shared" si="10"/>
        <v>Georgia2015Industrial roundwoodIMPORTS1000 m3</v>
      </c>
      <c r="B686">
        <v>2015</v>
      </c>
      <c r="C686" t="s">
        <v>2720</v>
      </c>
      <c r="D686" t="s">
        <v>2349</v>
      </c>
      <c r="E686" s="58" t="s">
        <v>515</v>
      </c>
      <c r="F686" t="s">
        <v>1211</v>
      </c>
      <c r="G686" t="s">
        <v>531</v>
      </c>
      <c r="H686">
        <v>25</v>
      </c>
      <c r="I686" t="s">
        <v>1346</v>
      </c>
    </row>
    <row r="687" spans="1:9">
      <c r="A687" t="str">
        <f t="shared" si="10"/>
        <v>Georgia2015Wood charcoalIMPORTS1000 m.t.</v>
      </c>
      <c r="B687">
        <v>2015</v>
      </c>
      <c r="C687" t="s">
        <v>1343</v>
      </c>
      <c r="D687" t="s">
        <v>2349</v>
      </c>
      <c r="E687" s="58" t="s">
        <v>515</v>
      </c>
      <c r="F687" t="s">
        <v>1211</v>
      </c>
      <c r="G687" t="s">
        <v>1344</v>
      </c>
      <c r="H687">
        <v>1</v>
      </c>
      <c r="I687" t="s">
        <v>1347</v>
      </c>
    </row>
    <row r="688" spans="1:9">
      <c r="A688" t="str">
        <f t="shared" si="10"/>
        <v>Georgia2015Chips and particlesIMPORTS1000 m3</v>
      </c>
      <c r="B688">
        <v>2015</v>
      </c>
      <c r="C688" t="s">
        <v>1237</v>
      </c>
      <c r="D688" t="s">
        <v>2349</v>
      </c>
      <c r="E688" s="58" t="s">
        <v>515</v>
      </c>
      <c r="F688" t="s">
        <v>1211</v>
      </c>
      <c r="G688" t="s">
        <v>531</v>
      </c>
      <c r="H688">
        <v>2.83</v>
      </c>
      <c r="I688" t="s">
        <v>1349</v>
      </c>
    </row>
    <row r="689" spans="1:18">
      <c r="A689" t="str">
        <f t="shared" si="10"/>
        <v>Georgia2015Wood residuesIMPORTS1000 m3</v>
      </c>
      <c r="B689">
        <v>2015</v>
      </c>
      <c r="C689" t="s">
        <v>1238</v>
      </c>
      <c r="D689" t="s">
        <v>2349</v>
      </c>
      <c r="E689" s="58" t="s">
        <v>515</v>
      </c>
      <c r="F689" t="s">
        <v>1211</v>
      </c>
      <c r="G689" t="s">
        <v>531</v>
      </c>
      <c r="H689">
        <v>0</v>
      </c>
      <c r="I689" t="s">
        <v>1347</v>
      </c>
    </row>
    <row r="690" spans="1:18">
      <c r="A690" t="str">
        <f t="shared" si="10"/>
        <v>Georgia2015Wood pelletsIMPORTS1000 m.t.</v>
      </c>
      <c r="B690">
        <v>2015</v>
      </c>
      <c r="C690" t="s">
        <v>2187</v>
      </c>
      <c r="D690" t="s">
        <v>2349</v>
      </c>
      <c r="E690" s="58" t="s">
        <v>515</v>
      </c>
      <c r="F690" t="s">
        <v>1211</v>
      </c>
      <c r="G690" t="s">
        <v>1344</v>
      </c>
      <c r="H690">
        <v>0.06</v>
      </c>
      <c r="I690" t="s">
        <v>1349</v>
      </c>
    </row>
    <row r="691" spans="1:18">
      <c r="A691" t="str">
        <f t="shared" si="10"/>
        <v>Georgia2015Industrial roundwoodEXPORTS1000 m3</v>
      </c>
      <c r="B691">
        <v>2015</v>
      </c>
      <c r="C691" t="s">
        <v>2720</v>
      </c>
      <c r="D691" t="s">
        <v>2350</v>
      </c>
      <c r="E691" s="58" t="s">
        <v>515</v>
      </c>
      <c r="F691" t="s">
        <v>1211</v>
      </c>
      <c r="G691" t="s">
        <v>531</v>
      </c>
      <c r="H691">
        <v>0.12</v>
      </c>
      <c r="I691" t="s">
        <v>1346</v>
      </c>
    </row>
    <row r="692" spans="1:18">
      <c r="A692" t="str">
        <f t="shared" si="10"/>
        <v>Georgia2015Wood charcoalPRODUCTION1000 m.t.</v>
      </c>
      <c r="B692">
        <v>2015</v>
      </c>
      <c r="C692" t="s">
        <v>1343</v>
      </c>
      <c r="D692" t="s">
        <v>2348</v>
      </c>
      <c r="E692" s="58" t="s">
        <v>515</v>
      </c>
      <c r="F692" t="s">
        <v>1211</v>
      </c>
      <c r="G692" t="s">
        <v>1344</v>
      </c>
      <c r="H692">
        <v>0</v>
      </c>
      <c r="I692" t="s">
        <v>1345</v>
      </c>
    </row>
    <row r="693" spans="1:18">
      <c r="A693" t="str">
        <f t="shared" si="10"/>
        <v>Georgia2015Chips and particlesPRODUCTION1000 m3</v>
      </c>
      <c r="B693">
        <v>2015</v>
      </c>
      <c r="C693" t="s">
        <v>1237</v>
      </c>
      <c r="D693" t="s">
        <v>2348</v>
      </c>
      <c r="E693" s="58" t="s">
        <v>515</v>
      </c>
      <c r="F693" t="s">
        <v>1211</v>
      </c>
      <c r="G693" t="s">
        <v>531</v>
      </c>
      <c r="H693">
        <v>0</v>
      </c>
      <c r="I693" t="s">
        <v>1345</v>
      </c>
      <c r="R693" s="278"/>
    </row>
    <row r="694" spans="1:18">
      <c r="A694" t="str">
        <f t="shared" si="10"/>
        <v>Georgia2015Wood residuesPRODUCTION1000 m3</v>
      </c>
      <c r="B694">
        <v>2015</v>
      </c>
      <c r="C694" t="s">
        <v>1238</v>
      </c>
      <c r="D694" t="s">
        <v>2348</v>
      </c>
      <c r="E694" s="58" t="s">
        <v>515</v>
      </c>
      <c r="F694" t="s">
        <v>1211</v>
      </c>
      <c r="G694" t="s">
        <v>531</v>
      </c>
      <c r="H694">
        <v>120.8</v>
      </c>
      <c r="I694" t="s">
        <v>1345</v>
      </c>
    </row>
    <row r="695" spans="1:18">
      <c r="A695" t="str">
        <f t="shared" si="10"/>
        <v>Georgia2015Wood fuel, including wood for charcoalREMOVALS1000 m3</v>
      </c>
      <c r="B695">
        <v>2015</v>
      </c>
      <c r="C695" t="s">
        <v>1365</v>
      </c>
      <c r="D695" t="s">
        <v>2351</v>
      </c>
      <c r="E695" s="58" t="s">
        <v>515</v>
      </c>
      <c r="F695" t="s">
        <v>1211</v>
      </c>
      <c r="G695" t="s">
        <v>531</v>
      </c>
      <c r="H695">
        <v>526.29999999999995</v>
      </c>
      <c r="I695" t="s">
        <v>1346</v>
      </c>
    </row>
    <row r="696" spans="1:18">
      <c r="A696" t="str">
        <f t="shared" si="10"/>
        <v>Georgia2015Industrial roundwoodREMOVALS1000 m3</v>
      </c>
      <c r="B696">
        <v>2015</v>
      </c>
      <c r="C696" t="s">
        <v>2720</v>
      </c>
      <c r="D696" t="s">
        <v>2351</v>
      </c>
      <c r="E696" s="58" t="s">
        <v>515</v>
      </c>
      <c r="F696" t="s">
        <v>1211</v>
      </c>
      <c r="G696" t="s">
        <v>531</v>
      </c>
      <c r="H696">
        <v>116.42</v>
      </c>
      <c r="I696" t="s">
        <v>1346</v>
      </c>
    </row>
    <row r="697" spans="1:18">
      <c r="A697" t="str">
        <f t="shared" si="10"/>
        <v>Georgia2015Chemical woodpulpPRODUCTION1000 m.t.</v>
      </c>
      <c r="B697">
        <v>2015</v>
      </c>
      <c r="C697" t="s">
        <v>1351</v>
      </c>
      <c r="D697" t="s">
        <v>2348</v>
      </c>
      <c r="E697" s="58" t="s">
        <v>515</v>
      </c>
      <c r="F697" t="s">
        <v>1211</v>
      </c>
      <c r="G697" t="s">
        <v>1344</v>
      </c>
      <c r="H697">
        <v>0</v>
      </c>
      <c r="I697" t="s">
        <v>1346</v>
      </c>
    </row>
    <row r="698" spans="1:18">
      <c r="A698" t="str">
        <f t="shared" si="10"/>
        <v>Kazakhstan2015Wood fuel, including wood for charcoalREMOVALS1000 m3</v>
      </c>
      <c r="B698">
        <v>2015</v>
      </c>
      <c r="C698" t="s">
        <v>1365</v>
      </c>
      <c r="D698" t="s">
        <v>2351</v>
      </c>
      <c r="E698" s="58" t="s">
        <v>515</v>
      </c>
      <c r="F698" t="s">
        <v>1212</v>
      </c>
      <c r="G698" t="s">
        <v>531</v>
      </c>
      <c r="H698">
        <v>241</v>
      </c>
      <c r="I698" t="s">
        <v>1346</v>
      </c>
    </row>
    <row r="699" spans="1:18">
      <c r="A699" t="str">
        <f t="shared" si="10"/>
        <v>Kazakhstan2015Chips and particlesPRODUCTION1000 m3</v>
      </c>
      <c r="B699">
        <v>2015</v>
      </c>
      <c r="C699" t="s">
        <v>1237</v>
      </c>
      <c r="D699" t="s">
        <v>2348</v>
      </c>
      <c r="E699" s="58" t="s">
        <v>515</v>
      </c>
      <c r="F699" t="s">
        <v>1212</v>
      </c>
      <c r="G699" t="s">
        <v>531</v>
      </c>
      <c r="H699">
        <v>5.51</v>
      </c>
      <c r="I699" t="s">
        <v>1345</v>
      </c>
    </row>
    <row r="700" spans="1:18">
      <c r="A700" t="str">
        <f t="shared" si="10"/>
        <v>Kazakhstan2015Wood pelletsPRODUCTION1000 m.t.</v>
      </c>
      <c r="B700">
        <v>2015</v>
      </c>
      <c r="C700" t="s">
        <v>2187</v>
      </c>
      <c r="D700" t="s">
        <v>2348</v>
      </c>
      <c r="E700" s="58" t="s">
        <v>515</v>
      </c>
      <c r="F700" t="s">
        <v>1212</v>
      </c>
      <c r="G700" t="s">
        <v>1344</v>
      </c>
      <c r="H700">
        <v>0</v>
      </c>
      <c r="I700" t="s">
        <v>1345</v>
      </c>
    </row>
    <row r="701" spans="1:18">
      <c r="A701" t="str">
        <f t="shared" si="10"/>
        <v>Kazakhstan2015Wood fuel, including wood for charcoalIMPORTS1000 m3</v>
      </c>
      <c r="B701">
        <v>2015</v>
      </c>
      <c r="C701" t="s">
        <v>1365</v>
      </c>
      <c r="D701" t="s">
        <v>2349</v>
      </c>
      <c r="E701" s="58" t="s">
        <v>515</v>
      </c>
      <c r="F701" t="s">
        <v>1212</v>
      </c>
      <c r="G701" t="s">
        <v>531</v>
      </c>
      <c r="H701">
        <v>7.86</v>
      </c>
      <c r="I701" t="s">
        <v>1345</v>
      </c>
    </row>
    <row r="702" spans="1:18">
      <c r="A702" t="str">
        <f t="shared" si="10"/>
        <v>Kazakhstan2015Industrial roundwoodIMPORTS1000 m3</v>
      </c>
      <c r="B702">
        <v>2015</v>
      </c>
      <c r="C702" t="s">
        <v>2720</v>
      </c>
      <c r="D702" t="s">
        <v>2349</v>
      </c>
      <c r="E702" s="58" t="s">
        <v>515</v>
      </c>
      <c r="F702" t="s">
        <v>1212</v>
      </c>
      <c r="G702" t="s">
        <v>531</v>
      </c>
      <c r="H702">
        <v>129.36000000000001</v>
      </c>
      <c r="I702" t="s">
        <v>1346</v>
      </c>
    </row>
    <row r="703" spans="1:18">
      <c r="A703" t="str">
        <f t="shared" si="10"/>
        <v>Kazakhstan2015Wood charcoalIMPORTS1000 m.t.</v>
      </c>
      <c r="B703">
        <v>2015</v>
      </c>
      <c r="C703" t="s">
        <v>1343</v>
      </c>
      <c r="D703" t="s">
        <v>2349</v>
      </c>
      <c r="E703" s="58" t="s">
        <v>515</v>
      </c>
      <c r="F703" t="s">
        <v>1212</v>
      </c>
      <c r="G703" t="s">
        <v>1344</v>
      </c>
      <c r="H703">
        <v>3.16</v>
      </c>
      <c r="I703" t="s">
        <v>1345</v>
      </c>
    </row>
    <row r="704" spans="1:18">
      <c r="A704" t="str">
        <f t="shared" si="10"/>
        <v>Kazakhstan2015Chips and particlesIMPORTS1000 m3</v>
      </c>
      <c r="B704">
        <v>2015</v>
      </c>
      <c r="C704" t="s">
        <v>1237</v>
      </c>
      <c r="D704" t="s">
        <v>2349</v>
      </c>
      <c r="E704" s="58" t="s">
        <v>515</v>
      </c>
      <c r="F704" t="s">
        <v>1212</v>
      </c>
      <c r="G704" t="s">
        <v>531</v>
      </c>
      <c r="H704">
        <v>1.54</v>
      </c>
      <c r="I704" t="s">
        <v>1345</v>
      </c>
    </row>
    <row r="705" spans="1:18">
      <c r="A705" t="str">
        <f t="shared" si="10"/>
        <v>Kazakhstan2015Wood residuesIMPORTS1000 m3</v>
      </c>
      <c r="B705">
        <v>2015</v>
      </c>
      <c r="C705" t="s">
        <v>1238</v>
      </c>
      <c r="D705" t="s">
        <v>2349</v>
      </c>
      <c r="E705" s="58" t="s">
        <v>515</v>
      </c>
      <c r="F705" t="s">
        <v>1212</v>
      </c>
      <c r="G705" t="s">
        <v>531</v>
      </c>
      <c r="H705">
        <v>0.51</v>
      </c>
      <c r="I705" t="s">
        <v>1345</v>
      </c>
    </row>
    <row r="706" spans="1:18">
      <c r="A706" t="str">
        <f t="shared" si="10"/>
        <v>Kazakhstan2015Wood fuel, including wood for charcoalEXPORTS1000 m3</v>
      </c>
      <c r="B706">
        <v>2015</v>
      </c>
      <c r="C706" t="s">
        <v>1365</v>
      </c>
      <c r="D706" t="s">
        <v>2350</v>
      </c>
      <c r="E706" s="58" t="s">
        <v>515</v>
      </c>
      <c r="F706" t="s">
        <v>1212</v>
      </c>
      <c r="G706" t="s">
        <v>531</v>
      </c>
      <c r="H706">
        <v>0</v>
      </c>
      <c r="I706" t="s">
        <v>1345</v>
      </c>
    </row>
    <row r="707" spans="1:18">
      <c r="A707" t="str">
        <f t="shared" ref="A707:A770" si="11">CONCATENATE(F707,B707,C707,D707,G707)</f>
        <v>Kazakhstan2015Wood charcoalEXPORTS1000 m.t.</v>
      </c>
      <c r="B707">
        <v>2015</v>
      </c>
      <c r="C707" t="s">
        <v>1343</v>
      </c>
      <c r="D707" t="s">
        <v>2350</v>
      </c>
      <c r="E707" s="58" t="s">
        <v>515</v>
      </c>
      <c r="F707" t="s">
        <v>1212</v>
      </c>
      <c r="G707" t="s">
        <v>1344</v>
      </c>
      <c r="H707">
        <v>7.0000000000000007E-2</v>
      </c>
      <c r="I707" t="s">
        <v>1345</v>
      </c>
    </row>
    <row r="708" spans="1:18">
      <c r="A708" t="str">
        <f t="shared" si="11"/>
        <v>Kazakhstan2015Chips and particlesEXPORTS1000 m3</v>
      </c>
      <c r="B708">
        <v>2015</v>
      </c>
      <c r="C708" t="s">
        <v>1237</v>
      </c>
      <c r="D708" t="s">
        <v>2350</v>
      </c>
      <c r="E708" s="58" t="s">
        <v>515</v>
      </c>
      <c r="F708" t="s">
        <v>1212</v>
      </c>
      <c r="G708" t="s">
        <v>531</v>
      </c>
      <c r="H708">
        <v>0</v>
      </c>
      <c r="I708" t="s">
        <v>1345</v>
      </c>
    </row>
    <row r="709" spans="1:18">
      <c r="A709" t="str">
        <f t="shared" si="11"/>
        <v>Kazakhstan2015Wood residuesEXPORTS1000 m3</v>
      </c>
      <c r="B709">
        <v>2015</v>
      </c>
      <c r="C709" t="s">
        <v>1238</v>
      </c>
      <c r="D709" t="s">
        <v>2350</v>
      </c>
      <c r="E709" s="58" t="s">
        <v>515</v>
      </c>
      <c r="F709" t="s">
        <v>1212</v>
      </c>
      <c r="G709" t="s">
        <v>531</v>
      </c>
      <c r="H709">
        <v>0</v>
      </c>
      <c r="I709" t="s">
        <v>1345</v>
      </c>
    </row>
    <row r="710" spans="1:18">
      <c r="A710" t="str">
        <f t="shared" si="11"/>
        <v>Kazakhstan2015Wood pelletsEXPORTS1000 m.t.</v>
      </c>
      <c r="B710">
        <v>2015</v>
      </c>
      <c r="C710" t="s">
        <v>2187</v>
      </c>
      <c r="D710" t="s">
        <v>2350</v>
      </c>
      <c r="E710" s="58" t="s">
        <v>515</v>
      </c>
      <c r="F710" t="s">
        <v>1212</v>
      </c>
      <c r="G710" t="s">
        <v>1344</v>
      </c>
      <c r="H710">
        <v>0</v>
      </c>
      <c r="I710" t="s">
        <v>1345</v>
      </c>
    </row>
    <row r="711" spans="1:18">
      <c r="A711" t="str">
        <f t="shared" si="11"/>
        <v>Kazakhstan2015Industrial roundwoodEXPORTS1000 m3</v>
      </c>
      <c r="B711">
        <v>2015</v>
      </c>
      <c r="C711" t="s">
        <v>2720</v>
      </c>
      <c r="D711" t="s">
        <v>2350</v>
      </c>
      <c r="E711" s="58" t="s">
        <v>515</v>
      </c>
      <c r="F711" t="s">
        <v>1212</v>
      </c>
      <c r="G711" t="s">
        <v>531</v>
      </c>
      <c r="H711">
        <v>0</v>
      </c>
      <c r="I711" t="s">
        <v>1346</v>
      </c>
    </row>
    <row r="712" spans="1:18">
      <c r="A712" t="str">
        <f t="shared" si="11"/>
        <v>Kazakhstan2015Wood charcoalPRODUCTION1000 m.t.</v>
      </c>
      <c r="B712">
        <v>2015</v>
      </c>
      <c r="C712" t="s">
        <v>1343</v>
      </c>
      <c r="D712" t="s">
        <v>2348</v>
      </c>
      <c r="E712" s="58" t="s">
        <v>515</v>
      </c>
      <c r="F712" t="s">
        <v>1212</v>
      </c>
      <c r="G712" t="s">
        <v>1344</v>
      </c>
      <c r="H712">
        <v>0.48</v>
      </c>
      <c r="I712" t="s">
        <v>1345</v>
      </c>
      <c r="R712" s="278"/>
    </row>
    <row r="713" spans="1:18">
      <c r="A713" t="str">
        <f t="shared" si="11"/>
        <v>Kazakhstan2015Wood residuesPRODUCTION1000 m3</v>
      </c>
      <c r="B713">
        <v>2015</v>
      </c>
      <c r="C713" t="s">
        <v>1238</v>
      </c>
      <c r="D713" t="s">
        <v>2348</v>
      </c>
      <c r="E713" s="58" t="s">
        <v>515</v>
      </c>
      <c r="F713" t="s">
        <v>1212</v>
      </c>
      <c r="G713" t="s">
        <v>531</v>
      </c>
      <c r="H713">
        <v>0.02</v>
      </c>
      <c r="I713" t="s">
        <v>1345</v>
      </c>
    </row>
    <row r="714" spans="1:18">
      <c r="A714" t="str">
        <f t="shared" si="11"/>
        <v>Kazakhstan2015Wood pelletsIMPORTS1000 m.t.</v>
      </c>
      <c r="B714">
        <v>2015</v>
      </c>
      <c r="C714" t="s">
        <v>2187</v>
      </c>
      <c r="D714" t="s">
        <v>2349</v>
      </c>
      <c r="E714" s="58" t="s">
        <v>515</v>
      </c>
      <c r="F714" t="s">
        <v>1212</v>
      </c>
      <c r="G714" t="s">
        <v>1344</v>
      </c>
      <c r="H714">
        <v>0.12</v>
      </c>
      <c r="I714" t="s">
        <v>1345</v>
      </c>
    </row>
    <row r="715" spans="1:18">
      <c r="A715" t="str">
        <f t="shared" si="11"/>
        <v>Kazakhstan2015Industrial roundwoodREMOVALS1000 m3</v>
      </c>
      <c r="B715">
        <v>2015</v>
      </c>
      <c r="C715" t="s">
        <v>2720</v>
      </c>
      <c r="D715" t="s">
        <v>2351</v>
      </c>
      <c r="E715" s="58" t="s">
        <v>515</v>
      </c>
      <c r="F715" t="s">
        <v>1212</v>
      </c>
      <c r="G715" t="s">
        <v>531</v>
      </c>
      <c r="H715">
        <v>99</v>
      </c>
      <c r="I715" t="s">
        <v>1346</v>
      </c>
    </row>
    <row r="716" spans="1:18">
      <c r="A716" t="str">
        <f t="shared" si="11"/>
        <v>Kazakhstan2015Chemical woodpulpPRODUCTION1000 m.t.</v>
      </c>
      <c r="B716">
        <v>2015</v>
      </c>
      <c r="C716" t="s">
        <v>1351</v>
      </c>
      <c r="D716" t="s">
        <v>2348</v>
      </c>
      <c r="E716" s="58" t="s">
        <v>515</v>
      </c>
      <c r="F716" t="s">
        <v>1212</v>
      </c>
      <c r="G716" t="s">
        <v>1344</v>
      </c>
      <c r="H716">
        <v>0</v>
      </c>
      <c r="I716" t="s">
        <v>1346</v>
      </c>
    </row>
    <row r="717" spans="1:18">
      <c r="A717" t="str">
        <f t="shared" si="11"/>
        <v>Kyrgyzstan2015Wood fuel, including wood for charcoalIMPORTS1000 m3</v>
      </c>
      <c r="B717">
        <v>2015</v>
      </c>
      <c r="C717" t="s">
        <v>1365</v>
      </c>
      <c r="D717" t="s">
        <v>2349</v>
      </c>
      <c r="E717" s="58" t="s">
        <v>515</v>
      </c>
      <c r="F717" t="s">
        <v>1213</v>
      </c>
      <c r="G717" t="s">
        <v>531</v>
      </c>
      <c r="H717">
        <v>0.01</v>
      </c>
      <c r="I717" t="s">
        <v>1345</v>
      </c>
    </row>
    <row r="718" spans="1:18">
      <c r="A718" t="str">
        <f t="shared" si="11"/>
        <v>Kyrgyzstan2015Wood charcoalIMPORTS1000 m.t.</v>
      </c>
      <c r="B718">
        <v>2015</v>
      </c>
      <c r="C718" t="s">
        <v>1343</v>
      </c>
      <c r="D718" t="s">
        <v>2349</v>
      </c>
      <c r="E718" s="58" t="s">
        <v>515</v>
      </c>
      <c r="F718" t="s">
        <v>1213</v>
      </c>
      <c r="G718" t="s">
        <v>1344</v>
      </c>
      <c r="H718">
        <v>0.01</v>
      </c>
      <c r="I718" t="s">
        <v>1345</v>
      </c>
    </row>
    <row r="719" spans="1:18">
      <c r="A719" t="str">
        <f t="shared" si="11"/>
        <v>Kyrgyzstan2015Chips and particlesIMPORTS1000 m3</v>
      </c>
      <c r="B719">
        <v>2015</v>
      </c>
      <c r="C719" t="s">
        <v>1237</v>
      </c>
      <c r="D719" t="s">
        <v>2349</v>
      </c>
      <c r="E719" s="58" t="s">
        <v>515</v>
      </c>
      <c r="F719" t="s">
        <v>1213</v>
      </c>
      <c r="G719" t="s">
        <v>531</v>
      </c>
      <c r="H719">
        <v>0.04</v>
      </c>
      <c r="I719" t="s">
        <v>1345</v>
      </c>
    </row>
    <row r="720" spans="1:18">
      <c r="A720" t="str">
        <f t="shared" si="11"/>
        <v>Kyrgyzstan2015Wood residuesIMPORTS1000 m3</v>
      </c>
      <c r="B720">
        <v>2015</v>
      </c>
      <c r="C720" t="s">
        <v>1238</v>
      </c>
      <c r="D720" t="s">
        <v>2349</v>
      </c>
      <c r="E720" s="58" t="s">
        <v>515</v>
      </c>
      <c r="F720" t="s">
        <v>1213</v>
      </c>
      <c r="G720" t="s">
        <v>531</v>
      </c>
      <c r="H720">
        <v>0.02</v>
      </c>
      <c r="I720" t="s">
        <v>1345</v>
      </c>
    </row>
    <row r="721" spans="1:18">
      <c r="A721" t="str">
        <f t="shared" si="11"/>
        <v>Kyrgyzstan2015Wood pelletsIMPORTS1000 m.t.</v>
      </c>
      <c r="B721">
        <v>2015</v>
      </c>
      <c r="C721" t="s">
        <v>2187</v>
      </c>
      <c r="D721" t="s">
        <v>2349</v>
      </c>
      <c r="E721" s="58" t="s">
        <v>515</v>
      </c>
      <c r="F721" t="s">
        <v>1213</v>
      </c>
      <c r="G721" t="s">
        <v>1344</v>
      </c>
      <c r="H721">
        <v>0</v>
      </c>
      <c r="I721" t="s">
        <v>1345</v>
      </c>
    </row>
    <row r="722" spans="1:18">
      <c r="A722" t="str">
        <f t="shared" si="11"/>
        <v>Kyrgyzstan2015Wood charcoalPRODUCTION1000 m.t.</v>
      </c>
      <c r="B722">
        <v>2015</v>
      </c>
      <c r="C722" t="s">
        <v>1343</v>
      </c>
      <c r="D722" t="s">
        <v>2348</v>
      </c>
      <c r="E722" s="58" t="s">
        <v>515</v>
      </c>
      <c r="F722" t="s">
        <v>1213</v>
      </c>
      <c r="G722" t="s">
        <v>1344</v>
      </c>
      <c r="H722">
        <v>0</v>
      </c>
      <c r="I722" t="s">
        <v>1345</v>
      </c>
    </row>
    <row r="723" spans="1:18">
      <c r="A723" t="str">
        <f t="shared" si="11"/>
        <v>Kyrgyzstan2015Wood fuel, including wood for charcoalEXPORTS1000 m3</v>
      </c>
      <c r="B723">
        <v>2015</v>
      </c>
      <c r="C723" t="s">
        <v>1365</v>
      </c>
      <c r="D723" t="s">
        <v>2350</v>
      </c>
      <c r="E723" s="58" t="s">
        <v>515</v>
      </c>
      <c r="F723" t="s">
        <v>1213</v>
      </c>
      <c r="G723" t="s">
        <v>531</v>
      </c>
      <c r="H723">
        <v>0</v>
      </c>
      <c r="I723" t="s">
        <v>1345</v>
      </c>
    </row>
    <row r="724" spans="1:18">
      <c r="A724" t="str">
        <f t="shared" si="11"/>
        <v>Kyrgyzstan2015Wood charcoalEXPORTS1000 m.t.</v>
      </c>
      <c r="B724">
        <v>2015</v>
      </c>
      <c r="C724" t="s">
        <v>1343</v>
      </c>
      <c r="D724" t="s">
        <v>2350</v>
      </c>
      <c r="E724" s="58" t="s">
        <v>515</v>
      </c>
      <c r="F724" t="s">
        <v>1213</v>
      </c>
      <c r="G724" t="s">
        <v>1344</v>
      </c>
      <c r="H724">
        <v>0</v>
      </c>
      <c r="I724" t="s">
        <v>1345</v>
      </c>
    </row>
    <row r="725" spans="1:18">
      <c r="A725" t="str">
        <f t="shared" si="11"/>
        <v>Kyrgyzstan2015Chips and particlesEXPORTS1000 m3</v>
      </c>
      <c r="B725">
        <v>2015</v>
      </c>
      <c r="C725" t="s">
        <v>1237</v>
      </c>
      <c r="D725" t="s">
        <v>2350</v>
      </c>
      <c r="E725" s="58" t="s">
        <v>515</v>
      </c>
      <c r="F725" t="s">
        <v>1213</v>
      </c>
      <c r="G725" t="s">
        <v>531</v>
      </c>
      <c r="H725">
        <v>0</v>
      </c>
      <c r="I725" t="s">
        <v>1345</v>
      </c>
    </row>
    <row r="726" spans="1:18">
      <c r="A726" t="str">
        <f t="shared" si="11"/>
        <v>Kyrgyzstan2015Wood residuesEXPORTS1000 m3</v>
      </c>
      <c r="B726">
        <v>2015</v>
      </c>
      <c r="C726" t="s">
        <v>1238</v>
      </c>
      <c r="D726" t="s">
        <v>2350</v>
      </c>
      <c r="E726" s="58" t="s">
        <v>515</v>
      </c>
      <c r="F726" t="s">
        <v>1213</v>
      </c>
      <c r="G726" t="s">
        <v>531</v>
      </c>
      <c r="H726">
        <v>0</v>
      </c>
      <c r="I726" t="s">
        <v>1345</v>
      </c>
    </row>
    <row r="727" spans="1:18">
      <c r="A727" t="str">
        <f t="shared" si="11"/>
        <v>Kyrgyzstan2015Wood pelletsEXPORTS1000 m.t.</v>
      </c>
      <c r="B727">
        <v>2015</v>
      </c>
      <c r="C727" t="s">
        <v>2187</v>
      </c>
      <c r="D727" t="s">
        <v>2350</v>
      </c>
      <c r="E727" s="58" t="s">
        <v>515</v>
      </c>
      <c r="F727" t="s">
        <v>1213</v>
      </c>
      <c r="G727" t="s">
        <v>1344</v>
      </c>
      <c r="H727">
        <v>0</v>
      </c>
      <c r="I727" t="s">
        <v>1345</v>
      </c>
      <c r="R727" s="278"/>
    </row>
    <row r="728" spans="1:18">
      <c r="A728" t="str">
        <f t="shared" si="11"/>
        <v>Kyrgyzstan2015Industrial roundwoodIMPORTS1000 m3</v>
      </c>
      <c r="B728">
        <v>2015</v>
      </c>
      <c r="C728" t="s">
        <v>2720</v>
      </c>
      <c r="D728" t="s">
        <v>2349</v>
      </c>
      <c r="E728" s="58" t="s">
        <v>515</v>
      </c>
      <c r="F728" t="s">
        <v>1213</v>
      </c>
      <c r="G728" t="s">
        <v>531</v>
      </c>
      <c r="H728">
        <v>1.1100000000000001</v>
      </c>
      <c r="I728" t="s">
        <v>1346</v>
      </c>
    </row>
    <row r="729" spans="1:18">
      <c r="A729" t="str">
        <f t="shared" si="11"/>
        <v>Kyrgyzstan2015Wood fuel, including wood for charcoalREMOVALS1000 m3</v>
      </c>
      <c r="B729">
        <v>2015</v>
      </c>
      <c r="C729" t="s">
        <v>1365</v>
      </c>
      <c r="D729" t="s">
        <v>2351</v>
      </c>
      <c r="E729" s="58" t="s">
        <v>515</v>
      </c>
      <c r="F729" t="s">
        <v>1213</v>
      </c>
      <c r="G729" t="s">
        <v>531</v>
      </c>
      <c r="H729">
        <v>36.6</v>
      </c>
      <c r="I729" t="s">
        <v>1346</v>
      </c>
      <c r="R729" s="278"/>
    </row>
    <row r="730" spans="1:18">
      <c r="A730" t="str">
        <f t="shared" si="11"/>
        <v>Kyrgyzstan2015Wood residuesPRODUCTION1000 m3</v>
      </c>
      <c r="B730">
        <v>2015</v>
      </c>
      <c r="C730" t="s">
        <v>1238</v>
      </c>
      <c r="D730" t="s">
        <v>2348</v>
      </c>
      <c r="E730" s="58" t="s">
        <v>515</v>
      </c>
      <c r="F730" t="s">
        <v>1213</v>
      </c>
      <c r="G730" t="s">
        <v>531</v>
      </c>
      <c r="H730">
        <v>6.7</v>
      </c>
      <c r="I730" t="s">
        <v>1345</v>
      </c>
    </row>
    <row r="731" spans="1:18">
      <c r="A731" t="str">
        <f t="shared" si="11"/>
        <v>Kyrgyzstan2015Chips and particlesPRODUCTION1000 m3</v>
      </c>
      <c r="B731">
        <v>2015</v>
      </c>
      <c r="C731" t="s">
        <v>1237</v>
      </c>
      <c r="D731" t="s">
        <v>2348</v>
      </c>
      <c r="E731" s="58" t="s">
        <v>515</v>
      </c>
      <c r="F731" t="s">
        <v>1213</v>
      </c>
      <c r="G731" t="s">
        <v>531</v>
      </c>
      <c r="H731">
        <v>4.5999999999999996</v>
      </c>
      <c r="I731" t="s">
        <v>1345</v>
      </c>
    </row>
    <row r="732" spans="1:18">
      <c r="A732" t="str">
        <f t="shared" si="11"/>
        <v>Kyrgyzstan2015Industrial roundwoodEXPORTS1000 m3</v>
      </c>
      <c r="B732">
        <v>2015</v>
      </c>
      <c r="C732" t="s">
        <v>2720</v>
      </c>
      <c r="D732" t="s">
        <v>2350</v>
      </c>
      <c r="E732" s="58" t="s">
        <v>515</v>
      </c>
      <c r="F732" t="s">
        <v>1213</v>
      </c>
      <c r="G732" t="s">
        <v>531</v>
      </c>
      <c r="H732">
        <v>0</v>
      </c>
      <c r="I732" t="s">
        <v>1346</v>
      </c>
    </row>
    <row r="733" spans="1:18">
      <c r="A733" t="str">
        <f t="shared" si="11"/>
        <v>Kyrgyzstan2015Industrial roundwoodREMOVALS1000 m3</v>
      </c>
      <c r="B733">
        <v>2015</v>
      </c>
      <c r="C733" t="s">
        <v>2720</v>
      </c>
      <c r="D733" t="s">
        <v>2351</v>
      </c>
      <c r="E733" s="58" t="s">
        <v>515</v>
      </c>
      <c r="F733" t="s">
        <v>1213</v>
      </c>
      <c r="G733" t="s">
        <v>531</v>
      </c>
      <c r="H733">
        <v>9.32</v>
      </c>
      <c r="I733" t="s">
        <v>1346</v>
      </c>
    </row>
    <row r="734" spans="1:18">
      <c r="A734" t="str">
        <f t="shared" si="11"/>
        <v>Kyrgyzstan2015Chemical woodpulpPRODUCTION1000 m.t.</v>
      </c>
      <c r="B734">
        <v>2015</v>
      </c>
      <c r="C734" t="s">
        <v>1351</v>
      </c>
      <c r="D734" t="s">
        <v>2348</v>
      </c>
      <c r="E734" s="58" t="s">
        <v>515</v>
      </c>
      <c r="F734" t="s">
        <v>1213</v>
      </c>
      <c r="G734" t="s">
        <v>1344</v>
      </c>
      <c r="H734">
        <v>0</v>
      </c>
      <c r="I734" t="s">
        <v>1346</v>
      </c>
    </row>
    <row r="735" spans="1:18">
      <c r="A735" t="str">
        <f t="shared" si="11"/>
        <v>Latvia2015Industrial roundwoodREMOVALS1000 m3</v>
      </c>
      <c r="B735">
        <v>2015</v>
      </c>
      <c r="C735" t="s">
        <v>2720</v>
      </c>
      <c r="D735" t="s">
        <v>2351</v>
      </c>
      <c r="E735" s="58" t="s">
        <v>515</v>
      </c>
      <c r="F735" t="s">
        <v>1048</v>
      </c>
      <c r="G735" t="s">
        <v>531</v>
      </c>
      <c r="H735" s="278">
        <v>11586</v>
      </c>
      <c r="I735" t="s">
        <v>1346</v>
      </c>
      <c r="R735" s="278"/>
    </row>
    <row r="736" spans="1:18">
      <c r="A736" t="str">
        <f t="shared" si="11"/>
        <v>Latvia2015Industrial roundwoodIMPORTS1000 m3</v>
      </c>
      <c r="B736">
        <v>2015</v>
      </c>
      <c r="C736" t="s">
        <v>2720</v>
      </c>
      <c r="D736" t="s">
        <v>2349</v>
      </c>
      <c r="E736" s="58" t="s">
        <v>515</v>
      </c>
      <c r="F736" t="s">
        <v>1048</v>
      </c>
      <c r="G736" t="s">
        <v>531</v>
      </c>
      <c r="H736" s="278">
        <v>1299.51</v>
      </c>
      <c r="I736" t="s">
        <v>1346</v>
      </c>
    </row>
    <row r="737" spans="1:18">
      <c r="A737" t="str">
        <f t="shared" si="11"/>
        <v>Latvia2015Wood residuesIMPORTS1000 m3</v>
      </c>
      <c r="B737">
        <v>2015</v>
      </c>
      <c r="C737" t="s">
        <v>1238</v>
      </c>
      <c r="D737" t="s">
        <v>2349</v>
      </c>
      <c r="E737" s="58" t="s">
        <v>515</v>
      </c>
      <c r="F737" t="s">
        <v>1048</v>
      </c>
      <c r="G737" t="s">
        <v>531</v>
      </c>
      <c r="H737">
        <v>51.87</v>
      </c>
      <c r="I737" t="s">
        <v>1345</v>
      </c>
    </row>
    <row r="738" spans="1:18">
      <c r="A738" t="str">
        <f t="shared" si="11"/>
        <v>Latvia2015Industrial roundwoodEXPORTS1000 m3</v>
      </c>
      <c r="B738">
        <v>2015</v>
      </c>
      <c r="C738" t="s">
        <v>2720</v>
      </c>
      <c r="D738" t="s">
        <v>2350</v>
      </c>
      <c r="E738" s="58" t="s">
        <v>515</v>
      </c>
      <c r="F738" t="s">
        <v>1048</v>
      </c>
      <c r="G738" t="s">
        <v>531</v>
      </c>
      <c r="H738" s="278">
        <v>3836.74</v>
      </c>
      <c r="I738" t="s">
        <v>1346</v>
      </c>
    </row>
    <row r="739" spans="1:18">
      <c r="A739" t="str">
        <f t="shared" si="11"/>
        <v>Latvia2015Wood fuel, including wood for charcoalREMOVALS1000 m3</v>
      </c>
      <c r="B739">
        <v>2015</v>
      </c>
      <c r="C739" t="s">
        <v>1365</v>
      </c>
      <c r="D739" t="s">
        <v>2351</v>
      </c>
      <c r="E739" s="58" t="s">
        <v>515</v>
      </c>
      <c r="F739" t="s">
        <v>1048</v>
      </c>
      <c r="G739" t="s">
        <v>531</v>
      </c>
      <c r="H739" s="278">
        <v>1299</v>
      </c>
      <c r="I739" t="s">
        <v>1346</v>
      </c>
    </row>
    <row r="740" spans="1:18">
      <c r="A740" t="str">
        <f t="shared" si="11"/>
        <v>Latvia2015Wood fuel, including wood for charcoalIMPORTS1000 m3</v>
      </c>
      <c r="B740">
        <v>2015</v>
      </c>
      <c r="C740" t="s">
        <v>1365</v>
      </c>
      <c r="D740" t="s">
        <v>2349</v>
      </c>
      <c r="E740" s="58" t="s">
        <v>515</v>
      </c>
      <c r="F740" t="s">
        <v>1048</v>
      </c>
      <c r="G740" t="s">
        <v>531</v>
      </c>
      <c r="H740">
        <v>8.93</v>
      </c>
      <c r="I740" t="s">
        <v>1345</v>
      </c>
    </row>
    <row r="741" spans="1:18">
      <c r="A741" t="str">
        <f t="shared" si="11"/>
        <v>Latvia2015Wood fuel, including wood for charcoalEXPORTS1000 m3</v>
      </c>
      <c r="B741">
        <v>2015</v>
      </c>
      <c r="C741" t="s">
        <v>1365</v>
      </c>
      <c r="D741" t="s">
        <v>2350</v>
      </c>
      <c r="E741" s="58" t="s">
        <v>515</v>
      </c>
      <c r="F741" t="s">
        <v>1048</v>
      </c>
      <c r="G741" t="s">
        <v>531</v>
      </c>
      <c r="H741">
        <v>207.65</v>
      </c>
      <c r="I741" t="s">
        <v>1345</v>
      </c>
    </row>
    <row r="742" spans="1:18">
      <c r="A742" t="str">
        <f t="shared" si="11"/>
        <v>Latvia2015Wood charcoalPRODUCTION1000 m.t.</v>
      </c>
      <c r="B742">
        <v>2015</v>
      </c>
      <c r="C742" t="s">
        <v>1343</v>
      </c>
      <c r="D742" t="s">
        <v>2348</v>
      </c>
      <c r="E742" s="58" t="s">
        <v>515</v>
      </c>
      <c r="F742" t="s">
        <v>1048</v>
      </c>
      <c r="G742" t="s">
        <v>1344</v>
      </c>
      <c r="H742">
        <v>12</v>
      </c>
      <c r="I742" t="s">
        <v>1345</v>
      </c>
    </row>
    <row r="743" spans="1:18">
      <c r="A743" t="str">
        <f t="shared" si="11"/>
        <v>Latvia2015Wood charcoalIMPORTS1000 m.t.</v>
      </c>
      <c r="B743">
        <v>2015</v>
      </c>
      <c r="C743" t="s">
        <v>1343</v>
      </c>
      <c r="D743" t="s">
        <v>2349</v>
      </c>
      <c r="E743" s="58" t="s">
        <v>515</v>
      </c>
      <c r="F743" t="s">
        <v>1048</v>
      </c>
      <c r="G743" t="s">
        <v>1344</v>
      </c>
      <c r="H743">
        <v>2.27</v>
      </c>
      <c r="I743" t="s">
        <v>1345</v>
      </c>
    </row>
    <row r="744" spans="1:18">
      <c r="A744" t="str">
        <f t="shared" si="11"/>
        <v>Latvia2015Wood charcoalEXPORTS1000 m.t.</v>
      </c>
      <c r="B744">
        <v>2015</v>
      </c>
      <c r="C744" t="s">
        <v>1343</v>
      </c>
      <c r="D744" t="s">
        <v>2350</v>
      </c>
      <c r="E744" s="58" t="s">
        <v>515</v>
      </c>
      <c r="F744" t="s">
        <v>1048</v>
      </c>
      <c r="G744" t="s">
        <v>1344</v>
      </c>
      <c r="H744">
        <v>11.98</v>
      </c>
      <c r="I744" t="s">
        <v>1345</v>
      </c>
      <c r="R744" s="278"/>
    </row>
    <row r="745" spans="1:18">
      <c r="A745" t="str">
        <f t="shared" si="11"/>
        <v>Latvia2015Chips and particlesPRODUCTION1000 m3</v>
      </c>
      <c r="B745">
        <v>2015</v>
      </c>
      <c r="C745" t="s">
        <v>1237</v>
      </c>
      <c r="D745" t="s">
        <v>2348</v>
      </c>
      <c r="E745" s="58" t="s">
        <v>515</v>
      </c>
      <c r="F745" t="s">
        <v>1048</v>
      </c>
      <c r="G745" t="s">
        <v>531</v>
      </c>
      <c r="H745" s="278">
        <v>2740.7</v>
      </c>
      <c r="I745" t="s">
        <v>1345</v>
      </c>
    </row>
    <row r="746" spans="1:18">
      <c r="A746" t="str">
        <f t="shared" si="11"/>
        <v>Latvia2015Chips and particlesIMPORTS1000 m3</v>
      </c>
      <c r="B746">
        <v>2015</v>
      </c>
      <c r="C746" t="s">
        <v>1237</v>
      </c>
      <c r="D746" t="s">
        <v>2349</v>
      </c>
      <c r="E746" s="58" t="s">
        <v>515</v>
      </c>
      <c r="F746" t="s">
        <v>1048</v>
      </c>
      <c r="G746" t="s">
        <v>531</v>
      </c>
      <c r="H746">
        <v>55.88</v>
      </c>
      <c r="I746" t="s">
        <v>1345</v>
      </c>
    </row>
    <row r="747" spans="1:18">
      <c r="A747" t="str">
        <f t="shared" si="11"/>
        <v>Latvia2015Chips and particlesEXPORTS1000 m3</v>
      </c>
      <c r="B747">
        <v>2015</v>
      </c>
      <c r="C747" t="s">
        <v>1237</v>
      </c>
      <c r="D747" t="s">
        <v>2350</v>
      </c>
      <c r="E747" s="58" t="s">
        <v>515</v>
      </c>
      <c r="F747" t="s">
        <v>1048</v>
      </c>
      <c r="G747" t="s">
        <v>531</v>
      </c>
      <c r="H747" s="278">
        <v>1559.3</v>
      </c>
      <c r="I747" t="s">
        <v>1345</v>
      </c>
    </row>
    <row r="748" spans="1:18">
      <c r="A748" t="str">
        <f t="shared" si="11"/>
        <v>Latvia2015Wood residuesPRODUCTION1000 m3</v>
      </c>
      <c r="B748">
        <v>2015</v>
      </c>
      <c r="C748" t="s">
        <v>1238</v>
      </c>
      <c r="D748" t="s">
        <v>2348</v>
      </c>
      <c r="E748" s="58" t="s">
        <v>515</v>
      </c>
      <c r="F748" t="s">
        <v>1048</v>
      </c>
      <c r="G748" t="s">
        <v>531</v>
      </c>
      <c r="H748">
        <v>662.9</v>
      </c>
      <c r="I748" t="s">
        <v>1345</v>
      </c>
      <c r="R748" s="278"/>
    </row>
    <row r="749" spans="1:18">
      <c r="A749" t="str">
        <f t="shared" si="11"/>
        <v>Latvia2015Wood residuesEXPORTS1000 m3</v>
      </c>
      <c r="B749">
        <v>2015</v>
      </c>
      <c r="C749" t="s">
        <v>1238</v>
      </c>
      <c r="D749" t="s">
        <v>2350</v>
      </c>
      <c r="E749" s="58" t="s">
        <v>515</v>
      </c>
      <c r="F749" t="s">
        <v>1048</v>
      </c>
      <c r="G749" t="s">
        <v>531</v>
      </c>
      <c r="H749">
        <v>57.37</v>
      </c>
      <c r="I749" t="s">
        <v>1345</v>
      </c>
    </row>
    <row r="750" spans="1:18">
      <c r="A750" t="str">
        <f t="shared" si="11"/>
        <v>Latvia2015Chemical woodpulpPRODUCTION1000 m.t.</v>
      </c>
      <c r="B750">
        <v>2015</v>
      </c>
      <c r="C750" t="s">
        <v>1351</v>
      </c>
      <c r="D750" t="s">
        <v>2348</v>
      </c>
      <c r="E750" s="58" t="s">
        <v>515</v>
      </c>
      <c r="F750" t="s">
        <v>1048</v>
      </c>
      <c r="G750" t="s">
        <v>1344</v>
      </c>
      <c r="H750">
        <v>0</v>
      </c>
      <c r="I750" t="s">
        <v>1346</v>
      </c>
      <c r="R750" s="278"/>
    </row>
    <row r="751" spans="1:18">
      <c r="A751" t="str">
        <f t="shared" si="11"/>
        <v>Latvia2015Wood pelletsPRODUCTION1000 m.t.</v>
      </c>
      <c r="B751">
        <v>2015</v>
      </c>
      <c r="C751" t="s">
        <v>2187</v>
      </c>
      <c r="D751" t="s">
        <v>2348</v>
      </c>
      <c r="E751" s="58" t="s">
        <v>515</v>
      </c>
      <c r="F751" t="s">
        <v>1048</v>
      </c>
      <c r="G751" t="s">
        <v>1344</v>
      </c>
      <c r="H751" s="278">
        <v>1280</v>
      </c>
      <c r="I751" t="s">
        <v>1345</v>
      </c>
    </row>
    <row r="752" spans="1:18">
      <c r="A752" t="str">
        <f t="shared" si="11"/>
        <v>Latvia2015Wood pelletsIMPORTS1000 m.t.</v>
      </c>
      <c r="B752">
        <v>2015</v>
      </c>
      <c r="C752" t="s">
        <v>2187</v>
      </c>
      <c r="D752" t="s">
        <v>2349</v>
      </c>
      <c r="E752" s="58" t="s">
        <v>515</v>
      </c>
      <c r="F752" t="s">
        <v>1048</v>
      </c>
      <c r="G752" t="s">
        <v>1344</v>
      </c>
      <c r="H752">
        <v>87.68</v>
      </c>
      <c r="I752" t="s">
        <v>1345</v>
      </c>
    </row>
    <row r="753" spans="1:18">
      <c r="A753" t="str">
        <f t="shared" si="11"/>
        <v>Latvia2015Wood pelletsEXPORTS1000 m.t.</v>
      </c>
      <c r="B753">
        <v>2015</v>
      </c>
      <c r="C753" t="s">
        <v>2187</v>
      </c>
      <c r="D753" t="s">
        <v>2350</v>
      </c>
      <c r="E753" s="58" t="s">
        <v>515</v>
      </c>
      <c r="F753" t="s">
        <v>1048</v>
      </c>
      <c r="G753" t="s">
        <v>1344</v>
      </c>
      <c r="H753" s="278">
        <v>1290</v>
      </c>
      <c r="I753" t="s">
        <v>1345</v>
      </c>
    </row>
    <row r="754" spans="1:18">
      <c r="A754" t="str">
        <f t="shared" si="11"/>
        <v>Lithuania2015Industrial roundwoodREMOVALS1000 m3</v>
      </c>
      <c r="B754">
        <v>2015</v>
      </c>
      <c r="C754" t="s">
        <v>2720</v>
      </c>
      <c r="D754" t="s">
        <v>2351</v>
      </c>
      <c r="E754" s="58" t="s">
        <v>515</v>
      </c>
      <c r="F754" t="s">
        <v>1050</v>
      </c>
      <c r="G754" t="s">
        <v>531</v>
      </c>
      <c r="H754" s="278">
        <v>5035</v>
      </c>
      <c r="I754" t="s">
        <v>1346</v>
      </c>
    </row>
    <row r="755" spans="1:18">
      <c r="A755" t="str">
        <f t="shared" si="11"/>
        <v>Lithuania2015Industrial roundwoodIMPORTS1000 m3</v>
      </c>
      <c r="B755">
        <v>2015</v>
      </c>
      <c r="C755" t="s">
        <v>2720</v>
      </c>
      <c r="D755" t="s">
        <v>2349</v>
      </c>
      <c r="E755" s="58" t="s">
        <v>515</v>
      </c>
      <c r="F755" t="s">
        <v>1050</v>
      </c>
      <c r="G755" t="s">
        <v>531</v>
      </c>
      <c r="H755">
        <v>338.29</v>
      </c>
      <c r="I755" t="s">
        <v>1346</v>
      </c>
    </row>
    <row r="756" spans="1:18">
      <c r="A756" t="str">
        <f t="shared" si="11"/>
        <v>Lithuania2015Wood residuesIMPORTS1000 m3</v>
      </c>
      <c r="B756">
        <v>2015</v>
      </c>
      <c r="C756" t="s">
        <v>1238</v>
      </c>
      <c r="D756" t="s">
        <v>2349</v>
      </c>
      <c r="E756" s="58" t="s">
        <v>515</v>
      </c>
      <c r="F756" t="s">
        <v>1050</v>
      </c>
      <c r="G756" t="s">
        <v>531</v>
      </c>
      <c r="H756">
        <v>221.21</v>
      </c>
      <c r="I756" t="s">
        <v>1345</v>
      </c>
    </row>
    <row r="757" spans="1:18">
      <c r="A757" t="str">
        <f t="shared" si="11"/>
        <v>Lithuania2015Industrial roundwoodEXPORTS1000 m3</v>
      </c>
      <c r="B757">
        <v>2015</v>
      </c>
      <c r="C757" t="s">
        <v>2720</v>
      </c>
      <c r="D757" t="s">
        <v>2350</v>
      </c>
      <c r="E757" s="58" t="s">
        <v>515</v>
      </c>
      <c r="F757" t="s">
        <v>1050</v>
      </c>
      <c r="G757" t="s">
        <v>531</v>
      </c>
      <c r="H757" s="278">
        <v>1708.09</v>
      </c>
      <c r="I757" t="s">
        <v>1346</v>
      </c>
    </row>
    <row r="758" spans="1:18">
      <c r="A758" t="str">
        <f t="shared" si="11"/>
        <v>Lithuania2015Wood fuel, including wood for charcoalREMOVALS1000 m3</v>
      </c>
      <c r="B758">
        <v>2015</v>
      </c>
      <c r="C758" t="s">
        <v>1365</v>
      </c>
      <c r="D758" t="s">
        <v>2351</v>
      </c>
      <c r="E758" s="58" t="s">
        <v>515</v>
      </c>
      <c r="F758" t="s">
        <v>1050</v>
      </c>
      <c r="G758" t="s">
        <v>531</v>
      </c>
      <c r="H758" s="278">
        <v>2316</v>
      </c>
      <c r="I758" t="s">
        <v>1346</v>
      </c>
    </row>
    <row r="759" spans="1:18">
      <c r="A759" t="str">
        <f t="shared" si="11"/>
        <v>Lithuania2015Wood fuel, including wood for charcoalIMPORTS1000 m3</v>
      </c>
      <c r="B759">
        <v>2015</v>
      </c>
      <c r="C759" t="s">
        <v>1365</v>
      </c>
      <c r="D759" t="s">
        <v>2349</v>
      </c>
      <c r="E759" s="58" t="s">
        <v>515</v>
      </c>
      <c r="F759" t="s">
        <v>1050</v>
      </c>
      <c r="G759" t="s">
        <v>531</v>
      </c>
      <c r="H759">
        <v>38.9</v>
      </c>
      <c r="I759" t="s">
        <v>1345</v>
      </c>
      <c r="R759" s="278"/>
    </row>
    <row r="760" spans="1:18">
      <c r="A760" t="str">
        <f t="shared" si="11"/>
        <v>Lithuania2015Wood fuel, including wood for charcoalEXPORTS1000 m3</v>
      </c>
      <c r="B760">
        <v>2015</v>
      </c>
      <c r="C760" t="s">
        <v>1365</v>
      </c>
      <c r="D760" t="s">
        <v>2350</v>
      </c>
      <c r="E760" s="58" t="s">
        <v>515</v>
      </c>
      <c r="F760" t="s">
        <v>1050</v>
      </c>
      <c r="G760" t="s">
        <v>531</v>
      </c>
      <c r="H760">
        <v>225.94</v>
      </c>
      <c r="I760" t="s">
        <v>1345</v>
      </c>
    </row>
    <row r="761" spans="1:18">
      <c r="A761" t="str">
        <f t="shared" si="11"/>
        <v>Lithuania2015Wood charcoalPRODUCTION1000 m.t.</v>
      </c>
      <c r="B761">
        <v>2015</v>
      </c>
      <c r="C761" t="s">
        <v>1343</v>
      </c>
      <c r="D761" t="s">
        <v>2348</v>
      </c>
      <c r="E761" s="58" t="s">
        <v>515</v>
      </c>
      <c r="F761" t="s">
        <v>1050</v>
      </c>
      <c r="G761" t="s">
        <v>1344</v>
      </c>
      <c r="H761">
        <v>0.6</v>
      </c>
      <c r="I761" t="s">
        <v>1345</v>
      </c>
    </row>
    <row r="762" spans="1:18">
      <c r="A762" t="str">
        <f t="shared" si="11"/>
        <v>Lithuania2015Wood charcoalIMPORTS1000 m.t.</v>
      </c>
      <c r="B762">
        <v>2015</v>
      </c>
      <c r="C762" t="s">
        <v>1343</v>
      </c>
      <c r="D762" t="s">
        <v>2349</v>
      </c>
      <c r="E762" s="58" t="s">
        <v>515</v>
      </c>
      <c r="F762" t="s">
        <v>1050</v>
      </c>
      <c r="G762" t="s">
        <v>1344</v>
      </c>
      <c r="H762">
        <v>20.38</v>
      </c>
      <c r="I762" t="s">
        <v>1345</v>
      </c>
    </row>
    <row r="763" spans="1:18">
      <c r="A763" t="str">
        <f t="shared" si="11"/>
        <v>Lithuania2015Wood charcoalEXPORTS1000 m.t.</v>
      </c>
      <c r="B763">
        <v>2015</v>
      </c>
      <c r="C763" t="s">
        <v>1343</v>
      </c>
      <c r="D763" t="s">
        <v>2350</v>
      </c>
      <c r="E763" s="58" t="s">
        <v>515</v>
      </c>
      <c r="F763" t="s">
        <v>1050</v>
      </c>
      <c r="G763" t="s">
        <v>1344</v>
      </c>
      <c r="H763">
        <v>7.95</v>
      </c>
      <c r="I763" t="s">
        <v>1345</v>
      </c>
    </row>
    <row r="764" spans="1:18">
      <c r="A764" t="str">
        <f t="shared" si="11"/>
        <v>Lithuania2015Chips and particlesPRODUCTION1000 m3</v>
      </c>
      <c r="B764">
        <v>2015</v>
      </c>
      <c r="C764" t="s">
        <v>1237</v>
      </c>
      <c r="D764" t="s">
        <v>2348</v>
      </c>
      <c r="E764" s="58" t="s">
        <v>515</v>
      </c>
      <c r="F764" t="s">
        <v>1050</v>
      </c>
      <c r="G764" t="s">
        <v>531</v>
      </c>
      <c r="H764" s="278">
        <v>1245</v>
      </c>
      <c r="I764" t="s">
        <v>1345</v>
      </c>
    </row>
    <row r="765" spans="1:18">
      <c r="A765" t="str">
        <f t="shared" si="11"/>
        <v>Lithuania2015Chips and particlesIMPORTS1000 m3</v>
      </c>
      <c r="B765">
        <v>2015</v>
      </c>
      <c r="C765" t="s">
        <v>1237</v>
      </c>
      <c r="D765" t="s">
        <v>2349</v>
      </c>
      <c r="E765" s="58" t="s">
        <v>515</v>
      </c>
      <c r="F765" t="s">
        <v>1050</v>
      </c>
      <c r="G765" t="s">
        <v>531</v>
      </c>
      <c r="H765">
        <v>367.04</v>
      </c>
      <c r="I765" t="s">
        <v>1345</v>
      </c>
    </row>
    <row r="766" spans="1:18">
      <c r="A766" t="str">
        <f t="shared" si="11"/>
        <v>Lithuania2015Chips and particlesEXPORTS1000 m3</v>
      </c>
      <c r="B766">
        <v>2015</v>
      </c>
      <c r="C766" t="s">
        <v>1237</v>
      </c>
      <c r="D766" t="s">
        <v>2350</v>
      </c>
      <c r="E766" s="58" t="s">
        <v>515</v>
      </c>
      <c r="F766" t="s">
        <v>1050</v>
      </c>
      <c r="G766" t="s">
        <v>531</v>
      </c>
      <c r="H766">
        <v>115.4</v>
      </c>
      <c r="I766" t="s">
        <v>1345</v>
      </c>
    </row>
    <row r="767" spans="1:18">
      <c r="A767" t="str">
        <f t="shared" si="11"/>
        <v>Lithuania2015Wood residuesPRODUCTION1000 m3</v>
      </c>
      <c r="B767">
        <v>2015</v>
      </c>
      <c r="C767" t="s">
        <v>1238</v>
      </c>
      <c r="D767" t="s">
        <v>2348</v>
      </c>
      <c r="E767" s="58" t="s">
        <v>515</v>
      </c>
      <c r="F767" t="s">
        <v>1050</v>
      </c>
      <c r="G767" t="s">
        <v>531</v>
      </c>
      <c r="H767">
        <v>830</v>
      </c>
      <c r="I767" t="s">
        <v>1345</v>
      </c>
    </row>
    <row r="768" spans="1:18">
      <c r="A768" t="str">
        <f t="shared" si="11"/>
        <v>Lithuania2015Wood residuesEXPORTS1000 m3</v>
      </c>
      <c r="B768">
        <v>2015</v>
      </c>
      <c r="C768" t="s">
        <v>1238</v>
      </c>
      <c r="D768" t="s">
        <v>2350</v>
      </c>
      <c r="E768" s="58" t="s">
        <v>515</v>
      </c>
      <c r="F768" t="s">
        <v>1050</v>
      </c>
      <c r="G768" t="s">
        <v>531</v>
      </c>
      <c r="H768">
        <v>58.04</v>
      </c>
      <c r="I768" t="s">
        <v>1345</v>
      </c>
    </row>
    <row r="769" spans="1:18">
      <c r="A769" t="str">
        <f t="shared" si="11"/>
        <v>Lithuania2015Chemical woodpulpPRODUCTION1000 m.t.</v>
      </c>
      <c r="B769">
        <v>2015</v>
      </c>
      <c r="C769" t="s">
        <v>1351</v>
      </c>
      <c r="D769" t="s">
        <v>2348</v>
      </c>
      <c r="E769" s="58" t="s">
        <v>515</v>
      </c>
      <c r="F769" t="s">
        <v>1050</v>
      </c>
      <c r="G769" t="s">
        <v>1344</v>
      </c>
      <c r="H769">
        <v>0</v>
      </c>
      <c r="I769" t="s">
        <v>1346</v>
      </c>
    </row>
    <row r="770" spans="1:18">
      <c r="A770" t="str">
        <f t="shared" si="11"/>
        <v>Lithuania2015Wood pelletsPRODUCTION1000 m.t.</v>
      </c>
      <c r="B770">
        <v>2015</v>
      </c>
      <c r="C770" t="s">
        <v>2187</v>
      </c>
      <c r="D770" t="s">
        <v>2348</v>
      </c>
      <c r="E770" s="58" t="s">
        <v>515</v>
      </c>
      <c r="F770" t="s">
        <v>1050</v>
      </c>
      <c r="G770" t="s">
        <v>1344</v>
      </c>
      <c r="H770">
        <v>250</v>
      </c>
      <c r="I770" t="s">
        <v>1345</v>
      </c>
    </row>
    <row r="771" spans="1:18">
      <c r="A771" t="str">
        <f t="shared" ref="A771:A834" si="12">CONCATENATE(F771,B771,C771,D771,G771)</f>
        <v>Lithuania2015Wood pelletsIMPORTS1000 m.t.</v>
      </c>
      <c r="B771">
        <v>2015</v>
      </c>
      <c r="C771" t="s">
        <v>2187</v>
      </c>
      <c r="D771" t="s">
        <v>2349</v>
      </c>
      <c r="E771" s="58" t="s">
        <v>515</v>
      </c>
      <c r="F771" t="s">
        <v>1050</v>
      </c>
      <c r="G771" t="s">
        <v>1344</v>
      </c>
      <c r="H771">
        <v>72.45</v>
      </c>
      <c r="I771" t="s">
        <v>1345</v>
      </c>
    </row>
    <row r="772" spans="1:18">
      <c r="A772" t="str">
        <f t="shared" si="12"/>
        <v>Lithuania2015Wood pelletsEXPORTS1000 m.t.</v>
      </c>
      <c r="B772">
        <v>2015</v>
      </c>
      <c r="C772" t="s">
        <v>2187</v>
      </c>
      <c r="D772" t="s">
        <v>2350</v>
      </c>
      <c r="E772" s="58" t="s">
        <v>515</v>
      </c>
      <c r="F772" t="s">
        <v>1050</v>
      </c>
      <c r="G772" t="s">
        <v>1344</v>
      </c>
      <c r="H772">
        <v>300.07</v>
      </c>
      <c r="I772" t="s">
        <v>1345</v>
      </c>
    </row>
    <row r="773" spans="1:18">
      <c r="A773" t="str">
        <f t="shared" si="12"/>
        <v>Republic of Moldova2015Wood fuel, including wood for charcoalEXPORTS1000 m3</v>
      </c>
      <c r="B773">
        <v>2015</v>
      </c>
      <c r="C773" t="s">
        <v>1365</v>
      </c>
      <c r="D773" t="s">
        <v>2350</v>
      </c>
      <c r="E773" s="58" t="s">
        <v>515</v>
      </c>
      <c r="F773" t="s">
        <v>1214</v>
      </c>
      <c r="G773" t="s">
        <v>531</v>
      </c>
      <c r="H773">
        <v>0</v>
      </c>
      <c r="I773" t="s">
        <v>1345</v>
      </c>
      <c r="R773" s="278"/>
    </row>
    <row r="774" spans="1:18">
      <c r="A774" t="str">
        <f t="shared" si="12"/>
        <v>Republic of Moldova2015Wood charcoalEXPORTS1000 m.t.</v>
      </c>
      <c r="B774">
        <v>2015</v>
      </c>
      <c r="C774" t="s">
        <v>1343</v>
      </c>
      <c r="D774" t="s">
        <v>2350</v>
      </c>
      <c r="E774" s="58" t="s">
        <v>515</v>
      </c>
      <c r="F774" t="s">
        <v>1214</v>
      </c>
      <c r="G774" t="s">
        <v>1344</v>
      </c>
      <c r="H774">
        <v>0</v>
      </c>
      <c r="I774" t="s">
        <v>1345</v>
      </c>
    </row>
    <row r="775" spans="1:18">
      <c r="A775" t="str">
        <f t="shared" si="12"/>
        <v>Republic of Moldova2015Chips and particlesEXPORTS1000 m3</v>
      </c>
      <c r="B775">
        <v>2015</v>
      </c>
      <c r="C775" t="s">
        <v>1237</v>
      </c>
      <c r="D775" t="s">
        <v>2350</v>
      </c>
      <c r="E775" s="58" t="s">
        <v>515</v>
      </c>
      <c r="F775" t="s">
        <v>1214</v>
      </c>
      <c r="G775" t="s">
        <v>531</v>
      </c>
      <c r="H775">
        <v>0</v>
      </c>
      <c r="I775" t="s">
        <v>1345</v>
      </c>
    </row>
    <row r="776" spans="1:18">
      <c r="A776" t="str">
        <f t="shared" si="12"/>
        <v>Republic of Moldova2015Wood residuesEXPORTS1000 m3</v>
      </c>
      <c r="B776">
        <v>2015</v>
      </c>
      <c r="C776" t="s">
        <v>1238</v>
      </c>
      <c r="D776" t="s">
        <v>2350</v>
      </c>
      <c r="E776" s="58" t="s">
        <v>515</v>
      </c>
      <c r="F776" t="s">
        <v>1214</v>
      </c>
      <c r="G776" t="s">
        <v>531</v>
      </c>
      <c r="H776">
        <v>0.1</v>
      </c>
      <c r="I776" t="s">
        <v>1345</v>
      </c>
    </row>
    <row r="777" spans="1:18">
      <c r="A777" t="str">
        <f t="shared" si="12"/>
        <v>Republic of Moldova2015Wood pelletsEXPORTS1000 m.t.</v>
      </c>
      <c r="B777">
        <v>2015</v>
      </c>
      <c r="C777" t="s">
        <v>2187</v>
      </c>
      <c r="D777" t="s">
        <v>2350</v>
      </c>
      <c r="E777" s="58" t="s">
        <v>515</v>
      </c>
      <c r="F777" t="s">
        <v>1214</v>
      </c>
      <c r="G777" t="s">
        <v>1344</v>
      </c>
      <c r="H777">
        <v>0</v>
      </c>
      <c r="I777" t="s">
        <v>1345</v>
      </c>
    </row>
    <row r="778" spans="1:18">
      <c r="A778" t="str">
        <f t="shared" si="12"/>
        <v>Republic of Moldova2015Wood charcoalPRODUCTION1000 m.t.</v>
      </c>
      <c r="B778">
        <v>2015</v>
      </c>
      <c r="C778" t="s">
        <v>1343</v>
      </c>
      <c r="D778" t="s">
        <v>2348</v>
      </c>
      <c r="E778" s="58" t="s">
        <v>515</v>
      </c>
      <c r="F778" t="s">
        <v>1214</v>
      </c>
      <c r="G778" t="s">
        <v>1344</v>
      </c>
      <c r="H778">
        <v>0</v>
      </c>
      <c r="I778" t="s">
        <v>1345</v>
      </c>
      <c r="R778" s="278"/>
    </row>
    <row r="779" spans="1:18">
      <c r="A779" t="str">
        <f t="shared" si="12"/>
        <v>Republic of Moldova2015Wood residuesPRODUCTION1000 m3</v>
      </c>
      <c r="B779">
        <v>2015</v>
      </c>
      <c r="C779" t="s">
        <v>1238</v>
      </c>
      <c r="D779" t="s">
        <v>2348</v>
      </c>
      <c r="E779" s="58" t="s">
        <v>515</v>
      </c>
      <c r="F779" t="s">
        <v>1214</v>
      </c>
      <c r="G779" t="s">
        <v>531</v>
      </c>
      <c r="H779">
        <v>1.82</v>
      </c>
      <c r="I779" t="s">
        <v>1345</v>
      </c>
      <c r="R779" s="278"/>
    </row>
    <row r="780" spans="1:18">
      <c r="A780" t="str">
        <f t="shared" si="12"/>
        <v>Republic of Moldova2015Wood pelletsPRODUCTION1000 m.t.</v>
      </c>
      <c r="B780">
        <v>2015</v>
      </c>
      <c r="C780" t="s">
        <v>2187</v>
      </c>
      <c r="D780" t="s">
        <v>2348</v>
      </c>
      <c r="E780" s="58" t="s">
        <v>515</v>
      </c>
      <c r="F780" t="s">
        <v>1214</v>
      </c>
      <c r="G780" t="s">
        <v>1344</v>
      </c>
      <c r="H780">
        <v>0</v>
      </c>
      <c r="I780" t="s">
        <v>1345</v>
      </c>
    </row>
    <row r="781" spans="1:18">
      <c r="A781" t="str">
        <f t="shared" si="12"/>
        <v>Republic of Moldova2015Wood fuel, including wood for charcoalIMPORTS1000 m3</v>
      </c>
      <c r="B781">
        <v>2015</v>
      </c>
      <c r="C781" t="s">
        <v>1365</v>
      </c>
      <c r="D781" t="s">
        <v>2349</v>
      </c>
      <c r="E781" s="58" t="s">
        <v>515</v>
      </c>
      <c r="F781" t="s">
        <v>1214</v>
      </c>
      <c r="G781" t="s">
        <v>531</v>
      </c>
      <c r="H781">
        <v>0.55000000000000004</v>
      </c>
      <c r="I781" t="s">
        <v>1345</v>
      </c>
    </row>
    <row r="782" spans="1:18">
      <c r="A782" t="str">
        <f t="shared" si="12"/>
        <v>Republic of Moldova2015Wood charcoalIMPORTS1000 m.t.</v>
      </c>
      <c r="B782">
        <v>2015</v>
      </c>
      <c r="C782" t="s">
        <v>1343</v>
      </c>
      <c r="D782" t="s">
        <v>2349</v>
      </c>
      <c r="E782" s="58" t="s">
        <v>515</v>
      </c>
      <c r="F782" t="s">
        <v>1214</v>
      </c>
      <c r="G782" t="s">
        <v>1344</v>
      </c>
      <c r="H782">
        <v>0.46</v>
      </c>
      <c r="I782" t="s">
        <v>1345</v>
      </c>
    </row>
    <row r="783" spans="1:18">
      <c r="A783" t="str">
        <f t="shared" si="12"/>
        <v>Republic of Moldova2015Chips and particlesIMPORTS1000 m3</v>
      </c>
      <c r="B783">
        <v>2015</v>
      </c>
      <c r="C783" t="s">
        <v>1237</v>
      </c>
      <c r="D783" t="s">
        <v>2349</v>
      </c>
      <c r="E783" s="58" t="s">
        <v>515</v>
      </c>
      <c r="F783" t="s">
        <v>1214</v>
      </c>
      <c r="G783" t="s">
        <v>531</v>
      </c>
      <c r="H783">
        <v>0.74</v>
      </c>
      <c r="I783" t="s">
        <v>1345</v>
      </c>
    </row>
    <row r="784" spans="1:18">
      <c r="A784" t="str">
        <f t="shared" si="12"/>
        <v>Republic of Moldova2015Wood residuesIMPORTS1000 m3</v>
      </c>
      <c r="B784">
        <v>2015</v>
      </c>
      <c r="C784" t="s">
        <v>1238</v>
      </c>
      <c r="D784" t="s">
        <v>2349</v>
      </c>
      <c r="E784" s="58" t="s">
        <v>515</v>
      </c>
      <c r="F784" t="s">
        <v>1214</v>
      </c>
      <c r="G784" t="s">
        <v>531</v>
      </c>
      <c r="H784">
        <v>0.76</v>
      </c>
      <c r="I784" t="s">
        <v>1345</v>
      </c>
      <c r="R784" s="278"/>
    </row>
    <row r="785" spans="1:18">
      <c r="A785" t="str">
        <f t="shared" si="12"/>
        <v>Republic of Moldova2015Wood pelletsIMPORTS1000 m.t.</v>
      </c>
      <c r="B785">
        <v>2015</v>
      </c>
      <c r="C785" t="s">
        <v>2187</v>
      </c>
      <c r="D785" t="s">
        <v>2349</v>
      </c>
      <c r="E785" s="58" t="s">
        <v>515</v>
      </c>
      <c r="F785" t="s">
        <v>1214</v>
      </c>
      <c r="G785" t="s">
        <v>1344</v>
      </c>
      <c r="H785">
        <v>0</v>
      </c>
      <c r="I785" t="s">
        <v>1345</v>
      </c>
      <c r="R785" s="278"/>
    </row>
    <row r="786" spans="1:18">
      <c r="A786" t="str">
        <f t="shared" si="12"/>
        <v>Republic of Moldova2015Industrial roundwoodEXPORTS1000 m3</v>
      </c>
      <c r="B786">
        <v>2015</v>
      </c>
      <c r="C786" t="s">
        <v>2720</v>
      </c>
      <c r="D786" t="s">
        <v>2350</v>
      </c>
      <c r="E786" s="58" t="s">
        <v>515</v>
      </c>
      <c r="F786" t="s">
        <v>1214</v>
      </c>
      <c r="G786" t="s">
        <v>531</v>
      </c>
      <c r="H786">
        <v>0.06</v>
      </c>
      <c r="I786" t="s">
        <v>1346</v>
      </c>
    </row>
    <row r="787" spans="1:18">
      <c r="A787" t="str">
        <f t="shared" si="12"/>
        <v>Republic of Moldova2015Chips and particlesPRODUCTION1000 m3</v>
      </c>
      <c r="B787">
        <v>2015</v>
      </c>
      <c r="C787" t="s">
        <v>1237</v>
      </c>
      <c r="D787" t="s">
        <v>2348</v>
      </c>
      <c r="E787" s="58" t="s">
        <v>515</v>
      </c>
      <c r="F787" t="s">
        <v>1214</v>
      </c>
      <c r="G787" t="s">
        <v>531</v>
      </c>
      <c r="H787">
        <v>0.06</v>
      </c>
      <c r="I787" t="s">
        <v>1345</v>
      </c>
    </row>
    <row r="788" spans="1:18">
      <c r="A788" t="str">
        <f t="shared" si="12"/>
        <v>Republic of Moldova2015Industrial roundwoodREMOVALS1000 m3</v>
      </c>
      <c r="B788">
        <v>2015</v>
      </c>
      <c r="C788" t="s">
        <v>2720</v>
      </c>
      <c r="D788" t="s">
        <v>2351</v>
      </c>
      <c r="E788" s="58" t="s">
        <v>515</v>
      </c>
      <c r="F788" t="s">
        <v>1214</v>
      </c>
      <c r="G788" t="s">
        <v>531</v>
      </c>
      <c r="H788">
        <v>25.6</v>
      </c>
      <c r="I788" t="s">
        <v>1346</v>
      </c>
    </row>
    <row r="789" spans="1:18">
      <c r="A789" t="str">
        <f t="shared" si="12"/>
        <v>Republic of Moldova2015Wood fuel, including wood for charcoalREMOVALS1000 m3</v>
      </c>
      <c r="B789">
        <v>2015</v>
      </c>
      <c r="C789" t="s">
        <v>1365</v>
      </c>
      <c r="D789" t="s">
        <v>2351</v>
      </c>
      <c r="E789" s="58" t="s">
        <v>515</v>
      </c>
      <c r="F789" t="s">
        <v>1214</v>
      </c>
      <c r="G789" t="s">
        <v>531</v>
      </c>
      <c r="H789" s="278">
        <v>1346.21</v>
      </c>
      <c r="I789" t="s">
        <v>1346</v>
      </c>
      <c r="R789" s="278"/>
    </row>
    <row r="790" spans="1:18">
      <c r="A790" t="str">
        <f t="shared" si="12"/>
        <v>Republic of Moldova2015Industrial roundwoodIMPORTS1000 m3</v>
      </c>
      <c r="B790">
        <v>2015</v>
      </c>
      <c r="C790" t="s">
        <v>2720</v>
      </c>
      <c r="D790" t="s">
        <v>2349</v>
      </c>
      <c r="E790" s="58" t="s">
        <v>515</v>
      </c>
      <c r="F790" t="s">
        <v>1214</v>
      </c>
      <c r="G790" t="s">
        <v>531</v>
      </c>
      <c r="H790">
        <v>29.1</v>
      </c>
      <c r="I790" t="s">
        <v>1346</v>
      </c>
    </row>
    <row r="791" spans="1:18">
      <c r="A791" t="str">
        <f t="shared" si="12"/>
        <v>Republic of Moldova2015Chemical woodpulpPRODUCTION1000 m.t.</v>
      </c>
      <c r="B791">
        <v>2015</v>
      </c>
      <c r="C791" t="s">
        <v>1351</v>
      </c>
      <c r="D791" t="s">
        <v>2348</v>
      </c>
      <c r="E791" s="58" t="s">
        <v>515</v>
      </c>
      <c r="F791" t="s">
        <v>1214</v>
      </c>
      <c r="G791" t="s">
        <v>1344</v>
      </c>
      <c r="H791">
        <v>0</v>
      </c>
      <c r="I791" t="s">
        <v>1346</v>
      </c>
    </row>
    <row r="792" spans="1:18">
      <c r="A792" t="str">
        <f t="shared" si="12"/>
        <v>Russian Federation2015Wood charcoalEXPORTS1000 m.t.</v>
      </c>
      <c r="B792">
        <v>2015</v>
      </c>
      <c r="C792" t="s">
        <v>1343</v>
      </c>
      <c r="D792" t="s">
        <v>2350</v>
      </c>
      <c r="E792" s="58" t="s">
        <v>515</v>
      </c>
      <c r="F792" t="s">
        <v>1215</v>
      </c>
      <c r="G792" t="s">
        <v>1344</v>
      </c>
      <c r="H792">
        <v>23.31</v>
      </c>
      <c r="I792" t="s">
        <v>1347</v>
      </c>
      <c r="R792" s="278"/>
    </row>
    <row r="793" spans="1:18">
      <c r="A793" t="str">
        <f t="shared" si="12"/>
        <v>Russian Federation2015Wood charcoalPRODUCTION1000 m.t.</v>
      </c>
      <c r="B793">
        <v>2015</v>
      </c>
      <c r="C793" t="s">
        <v>1343</v>
      </c>
      <c r="D793" t="s">
        <v>2348</v>
      </c>
      <c r="E793" s="58" t="s">
        <v>515</v>
      </c>
      <c r="F793" t="s">
        <v>1215</v>
      </c>
      <c r="G793" t="s">
        <v>1344</v>
      </c>
      <c r="H793">
        <v>52.32</v>
      </c>
      <c r="I793" t="s">
        <v>1347</v>
      </c>
    </row>
    <row r="794" spans="1:18">
      <c r="A794" t="str">
        <f t="shared" si="12"/>
        <v>Russian Federation2015Chips and particlesPRODUCTION1000 m3</v>
      </c>
      <c r="B794">
        <v>2015</v>
      </c>
      <c r="C794" t="s">
        <v>1237</v>
      </c>
      <c r="D794" t="s">
        <v>2348</v>
      </c>
      <c r="E794" s="58" t="s">
        <v>515</v>
      </c>
      <c r="F794" t="s">
        <v>1215</v>
      </c>
      <c r="G794" t="s">
        <v>531</v>
      </c>
      <c r="H794" s="278">
        <v>7568.05</v>
      </c>
      <c r="I794" t="s">
        <v>1347</v>
      </c>
    </row>
    <row r="795" spans="1:18">
      <c r="A795" t="str">
        <f t="shared" si="12"/>
        <v>Russian Federation2015Wood residuesPRODUCTION1000 m3</v>
      </c>
      <c r="B795">
        <v>2015</v>
      </c>
      <c r="C795" t="s">
        <v>1238</v>
      </c>
      <c r="D795" t="s">
        <v>2348</v>
      </c>
      <c r="E795" s="58" t="s">
        <v>515</v>
      </c>
      <c r="F795" t="s">
        <v>1215</v>
      </c>
      <c r="G795" t="s">
        <v>531</v>
      </c>
      <c r="H795" s="278">
        <v>7700</v>
      </c>
      <c r="I795" t="s">
        <v>1348</v>
      </c>
      <c r="R795" s="278"/>
    </row>
    <row r="796" spans="1:18">
      <c r="A796" t="str">
        <f t="shared" si="12"/>
        <v>Russian Federation2015Wood pelletsPRODUCTION1000 m.t.</v>
      </c>
      <c r="B796">
        <v>2015</v>
      </c>
      <c r="C796" t="s">
        <v>2187</v>
      </c>
      <c r="D796" t="s">
        <v>2348</v>
      </c>
      <c r="E796" s="58" t="s">
        <v>515</v>
      </c>
      <c r="F796" t="s">
        <v>1215</v>
      </c>
      <c r="G796" t="s">
        <v>1344</v>
      </c>
      <c r="H796">
        <v>974.02</v>
      </c>
      <c r="I796" t="s">
        <v>1347</v>
      </c>
    </row>
    <row r="797" spans="1:18">
      <c r="A797" t="str">
        <f t="shared" si="12"/>
        <v>Russian Federation2015Chemical woodpulpPRODUCTION1000 m.t.</v>
      </c>
      <c r="B797">
        <v>2015</v>
      </c>
      <c r="C797" t="s">
        <v>1351</v>
      </c>
      <c r="D797" t="s">
        <v>2348</v>
      </c>
      <c r="E797" s="58" t="s">
        <v>515</v>
      </c>
      <c r="F797" t="s">
        <v>1215</v>
      </c>
      <c r="G797" t="s">
        <v>1344</v>
      </c>
      <c r="H797" s="278">
        <v>5722</v>
      </c>
      <c r="I797" t="s">
        <v>1346</v>
      </c>
    </row>
    <row r="798" spans="1:18">
      <c r="A798" t="str">
        <f t="shared" si="12"/>
        <v>Russian Federation2015Chips and particlesIMPORTS1000 m3</v>
      </c>
      <c r="B798">
        <v>2015</v>
      </c>
      <c r="C798" t="s">
        <v>1237</v>
      </c>
      <c r="D798" t="s">
        <v>2349</v>
      </c>
      <c r="E798" s="58" t="s">
        <v>515</v>
      </c>
      <c r="F798" t="s">
        <v>1215</v>
      </c>
      <c r="G798" t="s">
        <v>531</v>
      </c>
      <c r="H798">
        <v>3.02</v>
      </c>
      <c r="I798" t="s">
        <v>1349</v>
      </c>
    </row>
    <row r="799" spans="1:18">
      <c r="A799" t="str">
        <f t="shared" si="12"/>
        <v>Russian Federation2015Wood residuesIMPORTS1000 m3</v>
      </c>
      <c r="B799">
        <v>2015</v>
      </c>
      <c r="C799" t="s">
        <v>1238</v>
      </c>
      <c r="D799" t="s">
        <v>2349</v>
      </c>
      <c r="E799" s="58" t="s">
        <v>515</v>
      </c>
      <c r="F799" t="s">
        <v>1215</v>
      </c>
      <c r="G799" t="s">
        <v>531</v>
      </c>
      <c r="H799">
        <v>0.36</v>
      </c>
      <c r="I799" t="s">
        <v>1347</v>
      </c>
    </row>
    <row r="800" spans="1:18">
      <c r="A800" t="str">
        <f t="shared" si="12"/>
        <v>Russian Federation2015Wood fuel, including wood for charcoalEXPORTS1000 m3</v>
      </c>
      <c r="B800">
        <v>2015</v>
      </c>
      <c r="C800" t="s">
        <v>1365</v>
      </c>
      <c r="D800" t="s">
        <v>2350</v>
      </c>
      <c r="E800" s="58" t="s">
        <v>515</v>
      </c>
      <c r="F800" t="s">
        <v>1215</v>
      </c>
      <c r="G800" t="s">
        <v>531</v>
      </c>
      <c r="H800">
        <v>159.26</v>
      </c>
      <c r="I800" t="s">
        <v>1349</v>
      </c>
    </row>
    <row r="801" spans="1:18">
      <c r="A801" t="str">
        <f t="shared" si="12"/>
        <v>Russian Federation2015Chips and particlesEXPORTS1000 m3</v>
      </c>
      <c r="B801">
        <v>2015</v>
      </c>
      <c r="C801" t="s">
        <v>1237</v>
      </c>
      <c r="D801" t="s">
        <v>2350</v>
      </c>
      <c r="E801" s="58" t="s">
        <v>515</v>
      </c>
      <c r="F801" t="s">
        <v>1215</v>
      </c>
      <c r="G801" t="s">
        <v>531</v>
      </c>
      <c r="H801" s="278">
        <v>1729.99</v>
      </c>
      <c r="I801" t="s">
        <v>1349</v>
      </c>
    </row>
    <row r="802" spans="1:18">
      <c r="A802" t="str">
        <f t="shared" si="12"/>
        <v>Russian Federation2015Wood residuesEXPORTS1000 m3</v>
      </c>
      <c r="B802">
        <v>2015</v>
      </c>
      <c r="C802" t="s">
        <v>1238</v>
      </c>
      <c r="D802" t="s">
        <v>2350</v>
      </c>
      <c r="E802" s="58" t="s">
        <v>515</v>
      </c>
      <c r="F802" t="s">
        <v>1215</v>
      </c>
      <c r="G802" t="s">
        <v>531</v>
      </c>
      <c r="H802">
        <v>263.77999999999997</v>
      </c>
      <c r="I802" t="s">
        <v>1347</v>
      </c>
      <c r="R802" s="278"/>
    </row>
    <row r="803" spans="1:18">
      <c r="A803" t="str">
        <f t="shared" si="12"/>
        <v>Russian Federation2015Wood fuel, including wood for charcoalIMPORTS1000 m3</v>
      </c>
      <c r="B803">
        <v>2015</v>
      </c>
      <c r="C803" t="s">
        <v>1365</v>
      </c>
      <c r="D803" t="s">
        <v>2349</v>
      </c>
      <c r="E803" s="58" t="s">
        <v>515</v>
      </c>
      <c r="F803" t="s">
        <v>1215</v>
      </c>
      <c r="G803" t="s">
        <v>531</v>
      </c>
      <c r="H803">
        <v>0.17</v>
      </c>
      <c r="I803" t="s">
        <v>1349</v>
      </c>
    </row>
    <row r="804" spans="1:18">
      <c r="A804" t="str">
        <f t="shared" si="12"/>
        <v>Russian Federation2015Industrial roundwoodIMPORTS1000 m3</v>
      </c>
      <c r="B804">
        <v>2015</v>
      </c>
      <c r="C804" t="s">
        <v>2720</v>
      </c>
      <c r="D804" t="s">
        <v>2349</v>
      </c>
      <c r="E804" s="58" t="s">
        <v>515</v>
      </c>
      <c r="F804" t="s">
        <v>1215</v>
      </c>
      <c r="G804" t="s">
        <v>531</v>
      </c>
      <c r="H804">
        <v>12.84</v>
      </c>
      <c r="I804" t="s">
        <v>1346</v>
      </c>
    </row>
    <row r="805" spans="1:18">
      <c r="A805" t="str">
        <f t="shared" si="12"/>
        <v>Russian Federation2015Wood charcoalIMPORTS1000 m.t.</v>
      </c>
      <c r="B805">
        <v>2015</v>
      </c>
      <c r="C805" t="s">
        <v>1343</v>
      </c>
      <c r="D805" t="s">
        <v>2349</v>
      </c>
      <c r="E805" s="58" t="s">
        <v>515</v>
      </c>
      <c r="F805" t="s">
        <v>1215</v>
      </c>
      <c r="G805" t="s">
        <v>1344</v>
      </c>
      <c r="H805">
        <v>4.6900000000000004</v>
      </c>
      <c r="I805" t="s">
        <v>1347</v>
      </c>
    </row>
    <row r="806" spans="1:18">
      <c r="A806" t="str">
        <f t="shared" si="12"/>
        <v>Russian Federation2015Industrial roundwoodEXPORTS1000 m3</v>
      </c>
      <c r="B806">
        <v>2015</v>
      </c>
      <c r="C806" t="s">
        <v>2720</v>
      </c>
      <c r="D806" t="s">
        <v>2350</v>
      </c>
      <c r="E806" s="58" t="s">
        <v>515</v>
      </c>
      <c r="F806" t="s">
        <v>1215</v>
      </c>
      <c r="G806" t="s">
        <v>531</v>
      </c>
      <c r="H806" s="278">
        <v>19437.09</v>
      </c>
      <c r="I806" t="s">
        <v>1346</v>
      </c>
    </row>
    <row r="807" spans="1:18">
      <c r="A807" t="str">
        <f t="shared" si="12"/>
        <v>Russian Federation2015Wood pelletsIMPORTS1000 m.t.</v>
      </c>
      <c r="B807">
        <v>2015</v>
      </c>
      <c r="C807" t="s">
        <v>2187</v>
      </c>
      <c r="D807" t="s">
        <v>2349</v>
      </c>
      <c r="E807" s="58" t="s">
        <v>515</v>
      </c>
      <c r="F807" t="s">
        <v>1215</v>
      </c>
      <c r="G807" t="s">
        <v>1344</v>
      </c>
      <c r="H807">
        <v>2.1800000000000002</v>
      </c>
      <c r="I807" t="s">
        <v>1347</v>
      </c>
    </row>
    <row r="808" spans="1:18">
      <c r="A808" t="str">
        <f t="shared" si="12"/>
        <v>Russian Federation2015Wood pelletsEXPORTS1000 m.t.</v>
      </c>
      <c r="B808">
        <v>2015</v>
      </c>
      <c r="C808" t="s">
        <v>2187</v>
      </c>
      <c r="D808" t="s">
        <v>2350</v>
      </c>
      <c r="E808" s="58" t="s">
        <v>515</v>
      </c>
      <c r="F808" t="s">
        <v>1215</v>
      </c>
      <c r="G808" t="s">
        <v>1344</v>
      </c>
      <c r="H808">
        <v>934.86</v>
      </c>
      <c r="I808" t="s">
        <v>1347</v>
      </c>
    </row>
    <row r="809" spans="1:18">
      <c r="A809" t="str">
        <f t="shared" si="12"/>
        <v>Russian Federation2015Wood fuel, including wood for charcoalREMOVALS1000 m3</v>
      </c>
      <c r="B809">
        <v>2015</v>
      </c>
      <c r="C809" t="s">
        <v>1365</v>
      </c>
      <c r="D809" t="s">
        <v>2351</v>
      </c>
      <c r="E809" s="58" t="s">
        <v>515</v>
      </c>
      <c r="F809" t="s">
        <v>1215</v>
      </c>
      <c r="G809" t="s">
        <v>531</v>
      </c>
      <c r="H809" s="278">
        <v>15000</v>
      </c>
      <c r="I809" t="s">
        <v>1346</v>
      </c>
    </row>
    <row r="810" spans="1:18">
      <c r="A810" t="str">
        <f t="shared" si="12"/>
        <v>Russian Federation2015Industrial roundwoodREMOVALS1000 m3</v>
      </c>
      <c r="B810">
        <v>2015</v>
      </c>
      <c r="C810" t="s">
        <v>2720</v>
      </c>
      <c r="D810" t="s">
        <v>2351</v>
      </c>
      <c r="E810" s="58" t="s">
        <v>515</v>
      </c>
      <c r="F810" t="s">
        <v>1215</v>
      </c>
      <c r="G810" t="s">
        <v>531</v>
      </c>
      <c r="H810" s="278">
        <v>190507</v>
      </c>
      <c r="I810" t="s">
        <v>1346</v>
      </c>
    </row>
    <row r="811" spans="1:18">
      <c r="A811" t="str">
        <f t="shared" si="12"/>
        <v>Tajikistan2015Wood fuel, including wood for charcoalEXPORTS1000 m3</v>
      </c>
      <c r="B811">
        <v>2015</v>
      </c>
      <c r="C811" t="s">
        <v>1365</v>
      </c>
      <c r="D811" t="s">
        <v>2350</v>
      </c>
      <c r="E811" s="58" t="s">
        <v>515</v>
      </c>
      <c r="F811" t="s">
        <v>1216</v>
      </c>
      <c r="G811" t="s">
        <v>531</v>
      </c>
      <c r="H811">
        <v>0</v>
      </c>
      <c r="I811" t="s">
        <v>1345</v>
      </c>
    </row>
    <row r="812" spans="1:18">
      <c r="A812" t="str">
        <f t="shared" si="12"/>
        <v>Tajikistan2015Wood charcoalEXPORTS1000 m.t.</v>
      </c>
      <c r="B812">
        <v>2015</v>
      </c>
      <c r="C812" t="s">
        <v>1343</v>
      </c>
      <c r="D812" t="s">
        <v>2350</v>
      </c>
      <c r="E812" s="58" t="s">
        <v>515</v>
      </c>
      <c r="F812" t="s">
        <v>1216</v>
      </c>
      <c r="G812" t="s">
        <v>1344</v>
      </c>
      <c r="H812">
        <v>0</v>
      </c>
      <c r="I812" t="s">
        <v>1345</v>
      </c>
    </row>
    <row r="813" spans="1:18">
      <c r="A813" t="str">
        <f t="shared" si="12"/>
        <v>Tajikistan2015Chips and particlesEXPORTS1000 m3</v>
      </c>
      <c r="B813">
        <v>2015</v>
      </c>
      <c r="C813" t="s">
        <v>1237</v>
      </c>
      <c r="D813" t="s">
        <v>2350</v>
      </c>
      <c r="E813" s="58" t="s">
        <v>515</v>
      </c>
      <c r="F813" t="s">
        <v>1216</v>
      </c>
      <c r="G813" t="s">
        <v>531</v>
      </c>
      <c r="H813">
        <v>0</v>
      </c>
      <c r="I813" t="s">
        <v>1345</v>
      </c>
      <c r="R813" s="278"/>
    </row>
    <row r="814" spans="1:18">
      <c r="A814" t="str">
        <f t="shared" si="12"/>
        <v>Tajikistan2015Wood residuesEXPORTS1000 m3</v>
      </c>
      <c r="B814">
        <v>2015</v>
      </c>
      <c r="C814" t="s">
        <v>1238</v>
      </c>
      <c r="D814" t="s">
        <v>2350</v>
      </c>
      <c r="E814" s="58" t="s">
        <v>515</v>
      </c>
      <c r="F814" t="s">
        <v>1216</v>
      </c>
      <c r="G814" t="s">
        <v>531</v>
      </c>
      <c r="H814">
        <v>0</v>
      </c>
      <c r="I814" t="s">
        <v>1345</v>
      </c>
    </row>
    <row r="815" spans="1:18">
      <c r="A815" t="str">
        <f t="shared" si="12"/>
        <v>Tajikistan2015Wood pelletsEXPORTS1000 m.t.</v>
      </c>
      <c r="B815">
        <v>2015</v>
      </c>
      <c r="C815" t="s">
        <v>2187</v>
      </c>
      <c r="D815" t="s">
        <v>2350</v>
      </c>
      <c r="E815" s="58" t="s">
        <v>515</v>
      </c>
      <c r="F815" t="s">
        <v>1216</v>
      </c>
      <c r="G815" t="s">
        <v>1344</v>
      </c>
      <c r="H815">
        <v>0</v>
      </c>
      <c r="I815" t="s">
        <v>1345</v>
      </c>
    </row>
    <row r="816" spans="1:18">
      <c r="A816" t="str">
        <f t="shared" si="12"/>
        <v>Tajikistan2015Wood fuel, including wood for charcoalIMPORTS1000 m3</v>
      </c>
      <c r="B816">
        <v>2015</v>
      </c>
      <c r="C816" t="s">
        <v>1365</v>
      </c>
      <c r="D816" t="s">
        <v>2349</v>
      </c>
      <c r="E816" s="58" t="s">
        <v>515</v>
      </c>
      <c r="F816" t="s">
        <v>1216</v>
      </c>
      <c r="G816" t="s">
        <v>531</v>
      </c>
      <c r="H816">
        <v>0</v>
      </c>
      <c r="I816" t="s">
        <v>1345</v>
      </c>
    </row>
    <row r="817" spans="1:18">
      <c r="A817" t="str">
        <f t="shared" si="12"/>
        <v>Tajikistan2015Wood charcoalIMPORTS1000 m.t.</v>
      </c>
      <c r="B817">
        <v>2015</v>
      </c>
      <c r="C817" t="s">
        <v>1343</v>
      </c>
      <c r="D817" t="s">
        <v>2349</v>
      </c>
      <c r="E817" s="58" t="s">
        <v>515</v>
      </c>
      <c r="F817" t="s">
        <v>1216</v>
      </c>
      <c r="G817" t="s">
        <v>1344</v>
      </c>
      <c r="H817">
        <v>0.11</v>
      </c>
      <c r="I817" t="s">
        <v>1345</v>
      </c>
    </row>
    <row r="818" spans="1:18">
      <c r="A818" t="str">
        <f t="shared" si="12"/>
        <v>Tajikistan2015Industrial roundwoodEXPORTS1000 m3</v>
      </c>
      <c r="B818">
        <v>2015</v>
      </c>
      <c r="C818" t="s">
        <v>2720</v>
      </c>
      <c r="D818" t="s">
        <v>2350</v>
      </c>
      <c r="E818" s="58" t="s">
        <v>515</v>
      </c>
      <c r="F818" t="s">
        <v>1216</v>
      </c>
      <c r="G818" t="s">
        <v>531</v>
      </c>
      <c r="H818">
        <v>0</v>
      </c>
      <c r="I818" t="s">
        <v>1346</v>
      </c>
      <c r="R818" s="278"/>
    </row>
    <row r="819" spans="1:18">
      <c r="A819" t="str">
        <f t="shared" si="12"/>
        <v>Tajikistan2015Wood fuel, including wood for charcoalREMOVALS1000 m3</v>
      </c>
      <c r="B819">
        <v>2015</v>
      </c>
      <c r="C819" t="s">
        <v>1365</v>
      </c>
      <c r="D819" t="s">
        <v>2351</v>
      </c>
      <c r="E819" s="58" t="s">
        <v>515</v>
      </c>
      <c r="F819" t="s">
        <v>1216</v>
      </c>
      <c r="G819" t="s">
        <v>531</v>
      </c>
      <c r="H819">
        <v>90</v>
      </c>
      <c r="I819" t="s">
        <v>1346</v>
      </c>
      <c r="R819" s="278"/>
    </row>
    <row r="820" spans="1:18">
      <c r="A820" t="str">
        <f t="shared" si="12"/>
        <v>Tajikistan2015Industrial roundwoodREMOVALS1000 m3</v>
      </c>
      <c r="B820">
        <v>2015</v>
      </c>
      <c r="C820" t="s">
        <v>2720</v>
      </c>
      <c r="D820" t="s">
        <v>2351</v>
      </c>
      <c r="E820" s="58" t="s">
        <v>515</v>
      </c>
      <c r="F820" t="s">
        <v>1216</v>
      </c>
      <c r="G820" t="s">
        <v>531</v>
      </c>
      <c r="H820">
        <v>0</v>
      </c>
      <c r="I820" t="s">
        <v>1346</v>
      </c>
    </row>
    <row r="821" spans="1:18">
      <c r="A821" t="str">
        <f t="shared" si="12"/>
        <v>Tajikistan2015Industrial roundwoodIMPORTS1000 m3</v>
      </c>
      <c r="B821">
        <v>2015</v>
      </c>
      <c r="C821" t="s">
        <v>2720</v>
      </c>
      <c r="D821" t="s">
        <v>2349</v>
      </c>
      <c r="E821" s="58" t="s">
        <v>515</v>
      </c>
      <c r="F821" t="s">
        <v>1216</v>
      </c>
      <c r="G821" t="s">
        <v>531</v>
      </c>
      <c r="H821">
        <v>15.87</v>
      </c>
      <c r="I821" t="s">
        <v>1346</v>
      </c>
    </row>
    <row r="822" spans="1:18">
      <c r="A822" t="str">
        <f t="shared" si="12"/>
        <v>Tajikistan2015Chemical woodpulpPRODUCTION1000 m.t.</v>
      </c>
      <c r="B822">
        <v>2015</v>
      </c>
      <c r="C822" t="s">
        <v>1351</v>
      </c>
      <c r="D822" t="s">
        <v>2348</v>
      </c>
      <c r="E822" s="58" t="s">
        <v>515</v>
      </c>
      <c r="F822" t="s">
        <v>1216</v>
      </c>
      <c r="G822" t="s">
        <v>1344</v>
      </c>
      <c r="H822">
        <v>0</v>
      </c>
      <c r="I822" t="s">
        <v>1346</v>
      </c>
      <c r="R822" s="278"/>
    </row>
    <row r="823" spans="1:18">
      <c r="A823" t="str">
        <f t="shared" si="12"/>
        <v>Turkmenistan2015Wood charcoalPRODUCTION1000 m.t.</v>
      </c>
      <c r="B823">
        <v>2015</v>
      </c>
      <c r="C823" t="s">
        <v>1343</v>
      </c>
      <c r="D823" t="s">
        <v>2348</v>
      </c>
      <c r="E823" s="58" t="s">
        <v>515</v>
      </c>
      <c r="F823" t="s">
        <v>1217</v>
      </c>
      <c r="G823" t="s">
        <v>1344</v>
      </c>
      <c r="H823">
        <v>0</v>
      </c>
      <c r="I823" t="s">
        <v>1345</v>
      </c>
      <c r="R823" s="278"/>
    </row>
    <row r="824" spans="1:18">
      <c r="A824" t="str">
        <f t="shared" si="12"/>
        <v>Turkmenistan2015Chips and particlesPRODUCTION1000 m3</v>
      </c>
      <c r="B824">
        <v>2015</v>
      </c>
      <c r="C824" t="s">
        <v>1237</v>
      </c>
      <c r="D824" t="s">
        <v>2348</v>
      </c>
      <c r="E824" s="58" t="s">
        <v>515</v>
      </c>
      <c r="F824" t="s">
        <v>1217</v>
      </c>
      <c r="G824" t="s">
        <v>531</v>
      </c>
      <c r="H824">
        <v>0</v>
      </c>
      <c r="I824" t="s">
        <v>1345</v>
      </c>
    </row>
    <row r="825" spans="1:18">
      <c r="A825" t="str">
        <f t="shared" si="12"/>
        <v>Turkmenistan2015Wood residuesPRODUCTION1000 m3</v>
      </c>
      <c r="B825">
        <v>2015</v>
      </c>
      <c r="C825" t="s">
        <v>1238</v>
      </c>
      <c r="D825" t="s">
        <v>2348</v>
      </c>
      <c r="E825" s="58" t="s">
        <v>515</v>
      </c>
      <c r="F825" t="s">
        <v>1217</v>
      </c>
      <c r="G825" t="s">
        <v>531</v>
      </c>
      <c r="H825">
        <v>0</v>
      </c>
      <c r="I825" t="s">
        <v>1345</v>
      </c>
    </row>
    <row r="826" spans="1:18">
      <c r="A826" t="str">
        <f t="shared" si="12"/>
        <v>Turkmenistan2015Wood pelletsPRODUCTION1000 m.t.</v>
      </c>
      <c r="B826">
        <v>2015</v>
      </c>
      <c r="C826" t="s">
        <v>2187</v>
      </c>
      <c r="D826" t="s">
        <v>2348</v>
      </c>
      <c r="E826" s="58" t="s">
        <v>515</v>
      </c>
      <c r="F826" t="s">
        <v>1217</v>
      </c>
      <c r="G826" t="s">
        <v>1344</v>
      </c>
      <c r="H826">
        <v>0</v>
      </c>
      <c r="I826" t="s">
        <v>1345</v>
      </c>
    </row>
    <row r="827" spans="1:18">
      <c r="A827" t="str">
        <f t="shared" si="12"/>
        <v>Turkmenistan2015Wood fuel, including wood for charcoalIMPORTS1000 m3</v>
      </c>
      <c r="B827">
        <v>2015</v>
      </c>
      <c r="C827" t="s">
        <v>1365</v>
      </c>
      <c r="D827" t="s">
        <v>2349</v>
      </c>
      <c r="E827" s="58" t="s">
        <v>515</v>
      </c>
      <c r="F827" t="s">
        <v>1217</v>
      </c>
      <c r="G827" t="s">
        <v>531</v>
      </c>
      <c r="H827">
        <v>0</v>
      </c>
      <c r="I827" t="s">
        <v>1345</v>
      </c>
    </row>
    <row r="828" spans="1:18">
      <c r="A828" t="str">
        <f t="shared" si="12"/>
        <v>Turkmenistan2015Industrial roundwoodIMPORTS1000 m3</v>
      </c>
      <c r="B828">
        <v>2015</v>
      </c>
      <c r="C828" t="s">
        <v>2720</v>
      </c>
      <c r="D828" t="s">
        <v>2349</v>
      </c>
      <c r="E828" s="58" t="s">
        <v>515</v>
      </c>
      <c r="F828" t="s">
        <v>1217</v>
      </c>
      <c r="G828" t="s">
        <v>531</v>
      </c>
      <c r="H828">
        <v>12.99</v>
      </c>
      <c r="I828" t="s">
        <v>1346</v>
      </c>
      <c r="R828" s="278"/>
    </row>
    <row r="829" spans="1:18">
      <c r="A829" t="str">
        <f t="shared" si="12"/>
        <v>Turkmenistan2015Chips and particlesIMPORTS1000 m3</v>
      </c>
      <c r="B829">
        <v>2015</v>
      </c>
      <c r="C829" t="s">
        <v>1237</v>
      </c>
      <c r="D829" t="s">
        <v>2349</v>
      </c>
      <c r="E829" s="58" t="s">
        <v>515</v>
      </c>
      <c r="F829" t="s">
        <v>1217</v>
      </c>
      <c r="G829" t="s">
        <v>531</v>
      </c>
      <c r="H829">
        <v>0</v>
      </c>
      <c r="I829" t="s">
        <v>1345</v>
      </c>
    </row>
    <row r="830" spans="1:18">
      <c r="A830" t="str">
        <f t="shared" si="12"/>
        <v>Turkmenistan2015Wood residuesIMPORTS1000 m3</v>
      </c>
      <c r="B830">
        <v>2015</v>
      </c>
      <c r="C830" t="s">
        <v>1238</v>
      </c>
      <c r="D830" t="s">
        <v>2349</v>
      </c>
      <c r="E830" s="58" t="s">
        <v>515</v>
      </c>
      <c r="F830" t="s">
        <v>1217</v>
      </c>
      <c r="G830" t="s">
        <v>531</v>
      </c>
      <c r="H830">
        <v>0</v>
      </c>
      <c r="I830" t="s">
        <v>1345</v>
      </c>
    </row>
    <row r="831" spans="1:18">
      <c r="A831" t="str">
        <f t="shared" si="12"/>
        <v>Turkmenistan2015Wood pelletsIMPORTS1000 m.t.</v>
      </c>
      <c r="B831">
        <v>2015</v>
      </c>
      <c r="C831" t="s">
        <v>2187</v>
      </c>
      <c r="D831" t="s">
        <v>2349</v>
      </c>
      <c r="E831" s="58" t="s">
        <v>515</v>
      </c>
      <c r="F831" t="s">
        <v>1217</v>
      </c>
      <c r="G831" t="s">
        <v>1344</v>
      </c>
      <c r="H831">
        <v>0</v>
      </c>
      <c r="I831" t="s">
        <v>1345</v>
      </c>
    </row>
    <row r="832" spans="1:18">
      <c r="A832" t="str">
        <f t="shared" si="12"/>
        <v>Turkmenistan2015Wood fuel, including wood for charcoalEXPORTS1000 m3</v>
      </c>
      <c r="B832">
        <v>2015</v>
      </c>
      <c r="C832" t="s">
        <v>1365</v>
      </c>
      <c r="D832" t="s">
        <v>2350</v>
      </c>
      <c r="E832" s="58" t="s">
        <v>515</v>
      </c>
      <c r="F832" t="s">
        <v>1217</v>
      </c>
      <c r="G832" t="s">
        <v>531</v>
      </c>
      <c r="H832">
        <v>0</v>
      </c>
      <c r="I832" t="s">
        <v>1345</v>
      </c>
    </row>
    <row r="833" spans="1:18">
      <c r="A833" t="str">
        <f t="shared" si="12"/>
        <v>Turkmenistan2015Chips and particlesEXPORTS1000 m3</v>
      </c>
      <c r="B833">
        <v>2015</v>
      </c>
      <c r="C833" t="s">
        <v>1237</v>
      </c>
      <c r="D833" t="s">
        <v>2350</v>
      </c>
      <c r="E833" s="58" t="s">
        <v>515</v>
      </c>
      <c r="F833" t="s">
        <v>1217</v>
      </c>
      <c r="G833" t="s">
        <v>531</v>
      </c>
      <c r="H833">
        <v>0</v>
      </c>
      <c r="I833" t="s">
        <v>1345</v>
      </c>
    </row>
    <row r="834" spans="1:18">
      <c r="A834" t="str">
        <f t="shared" si="12"/>
        <v>Turkmenistan2015Wood residuesEXPORTS1000 m3</v>
      </c>
      <c r="B834">
        <v>2015</v>
      </c>
      <c r="C834" t="s">
        <v>1238</v>
      </c>
      <c r="D834" t="s">
        <v>2350</v>
      </c>
      <c r="E834" s="58" t="s">
        <v>515</v>
      </c>
      <c r="F834" t="s">
        <v>1217</v>
      </c>
      <c r="G834" t="s">
        <v>531</v>
      </c>
      <c r="H834">
        <v>0</v>
      </c>
      <c r="I834" t="s">
        <v>1345</v>
      </c>
    </row>
    <row r="835" spans="1:18">
      <c r="A835" t="str">
        <f t="shared" ref="A835:A898" si="13">CONCATENATE(F835,B835,C835,D835,G835)</f>
        <v>Turkmenistan2015Wood pelletsEXPORTS1000 m.t.</v>
      </c>
      <c r="B835">
        <v>2015</v>
      </c>
      <c r="C835" t="s">
        <v>2187</v>
      </c>
      <c r="D835" t="s">
        <v>2350</v>
      </c>
      <c r="E835" s="58" t="s">
        <v>515</v>
      </c>
      <c r="F835" t="s">
        <v>1217</v>
      </c>
      <c r="G835" t="s">
        <v>1344</v>
      </c>
      <c r="H835">
        <v>0</v>
      </c>
      <c r="I835" t="s">
        <v>1345</v>
      </c>
    </row>
    <row r="836" spans="1:18">
      <c r="A836" t="str">
        <f t="shared" si="13"/>
        <v>Turkmenistan2015Wood charcoalIMPORTS1000 m.t.</v>
      </c>
      <c r="B836">
        <v>2015</v>
      </c>
      <c r="C836" t="s">
        <v>1343</v>
      </c>
      <c r="D836" t="s">
        <v>2349</v>
      </c>
      <c r="E836" s="58" t="s">
        <v>515</v>
      </c>
      <c r="F836" t="s">
        <v>1217</v>
      </c>
      <c r="G836" t="s">
        <v>1344</v>
      </c>
      <c r="H836">
        <v>0.01</v>
      </c>
      <c r="I836" t="s">
        <v>1345</v>
      </c>
    </row>
    <row r="837" spans="1:18">
      <c r="A837" t="str">
        <f t="shared" si="13"/>
        <v>Turkmenistan2015Wood fuel, including wood for charcoalREMOVALS1000 m3</v>
      </c>
      <c r="B837">
        <v>2015</v>
      </c>
      <c r="C837" t="s">
        <v>1365</v>
      </c>
      <c r="D837" t="s">
        <v>2351</v>
      </c>
      <c r="E837" s="58" t="s">
        <v>515</v>
      </c>
      <c r="F837" t="s">
        <v>1217</v>
      </c>
      <c r="G837" t="s">
        <v>531</v>
      </c>
      <c r="H837">
        <v>0</v>
      </c>
      <c r="I837" t="s">
        <v>1346</v>
      </c>
    </row>
    <row r="838" spans="1:18">
      <c r="A838" t="str">
        <f t="shared" si="13"/>
        <v>Turkmenistan2015Industrial roundwoodREMOVALS1000 m3</v>
      </c>
      <c r="B838">
        <v>2015</v>
      </c>
      <c r="C838" t="s">
        <v>2720</v>
      </c>
      <c r="D838" t="s">
        <v>2351</v>
      </c>
      <c r="E838" s="58" t="s">
        <v>515</v>
      </c>
      <c r="F838" t="s">
        <v>1217</v>
      </c>
      <c r="G838" t="s">
        <v>531</v>
      </c>
      <c r="H838">
        <v>0</v>
      </c>
      <c r="I838" t="s">
        <v>1346</v>
      </c>
      <c r="R838" s="278"/>
    </row>
    <row r="839" spans="1:18">
      <c r="A839" t="str">
        <f t="shared" si="13"/>
        <v>Turkmenistan2015Industrial roundwoodEXPORTS1000 m3</v>
      </c>
      <c r="B839">
        <v>2015</v>
      </c>
      <c r="C839" t="s">
        <v>2720</v>
      </c>
      <c r="D839" t="s">
        <v>2350</v>
      </c>
      <c r="E839" s="58" t="s">
        <v>515</v>
      </c>
      <c r="F839" t="s">
        <v>1217</v>
      </c>
      <c r="G839" t="s">
        <v>531</v>
      </c>
      <c r="H839">
        <v>0</v>
      </c>
      <c r="I839" t="s">
        <v>1346</v>
      </c>
    </row>
    <row r="840" spans="1:18">
      <c r="A840" t="str">
        <f t="shared" si="13"/>
        <v>Turkmenistan2015Chemical woodpulpPRODUCTION1000 m.t.</v>
      </c>
      <c r="B840">
        <v>2015</v>
      </c>
      <c r="C840" t="s">
        <v>1351</v>
      </c>
      <c r="D840" t="s">
        <v>2348</v>
      </c>
      <c r="E840" s="58" t="s">
        <v>515</v>
      </c>
      <c r="F840" t="s">
        <v>1217</v>
      </c>
      <c r="G840" t="s">
        <v>1344</v>
      </c>
      <c r="H840">
        <v>0</v>
      </c>
      <c r="I840" t="s">
        <v>1346</v>
      </c>
    </row>
    <row r="841" spans="1:18">
      <c r="A841" t="str">
        <f t="shared" si="13"/>
        <v>Ukraine2015Wood charcoalPRODUCTION1000 m.t.</v>
      </c>
      <c r="B841">
        <v>2015</v>
      </c>
      <c r="C841" t="s">
        <v>1343</v>
      </c>
      <c r="D841" t="s">
        <v>2348</v>
      </c>
      <c r="E841" s="58" t="s">
        <v>515</v>
      </c>
      <c r="F841" t="s">
        <v>1218</v>
      </c>
      <c r="G841" t="s">
        <v>1344</v>
      </c>
      <c r="H841">
        <v>100</v>
      </c>
      <c r="I841" t="s">
        <v>1345</v>
      </c>
      <c r="R841" s="278"/>
    </row>
    <row r="842" spans="1:18">
      <c r="A842" t="str">
        <f t="shared" si="13"/>
        <v>Ukraine2015Chips and particlesPRODUCTION1000 m3</v>
      </c>
      <c r="B842">
        <v>2015</v>
      </c>
      <c r="C842" t="s">
        <v>1237</v>
      </c>
      <c r="D842" t="s">
        <v>2348</v>
      </c>
      <c r="E842" s="58" t="s">
        <v>515</v>
      </c>
      <c r="F842" t="s">
        <v>1218</v>
      </c>
      <c r="G842" t="s">
        <v>531</v>
      </c>
      <c r="H842">
        <v>560.20000000000005</v>
      </c>
      <c r="I842" t="s">
        <v>1345</v>
      </c>
    </row>
    <row r="843" spans="1:18">
      <c r="A843" t="str">
        <f t="shared" si="13"/>
        <v>Ukraine2015Wood residuesPRODUCTION1000 m3</v>
      </c>
      <c r="B843">
        <v>2015</v>
      </c>
      <c r="C843" t="s">
        <v>1238</v>
      </c>
      <c r="D843" t="s">
        <v>2348</v>
      </c>
      <c r="E843" s="58" t="s">
        <v>515</v>
      </c>
      <c r="F843" t="s">
        <v>1218</v>
      </c>
      <c r="G843" t="s">
        <v>531</v>
      </c>
      <c r="H843">
        <v>815.8</v>
      </c>
      <c r="I843" t="s">
        <v>1345</v>
      </c>
    </row>
    <row r="844" spans="1:18">
      <c r="A844" t="str">
        <f t="shared" si="13"/>
        <v>Ukraine2015Wood pelletsPRODUCTION1000 m.t.</v>
      </c>
      <c r="B844">
        <v>2015</v>
      </c>
      <c r="C844" t="s">
        <v>2187</v>
      </c>
      <c r="D844" t="s">
        <v>2348</v>
      </c>
      <c r="E844" s="58" t="s">
        <v>515</v>
      </c>
      <c r="F844" t="s">
        <v>1218</v>
      </c>
      <c r="G844" t="s">
        <v>1344</v>
      </c>
      <c r="H844">
        <v>705.9</v>
      </c>
      <c r="I844" t="s">
        <v>1345</v>
      </c>
    </row>
    <row r="845" spans="1:18">
      <c r="A845" t="str">
        <f t="shared" si="13"/>
        <v>Ukraine2015Wood fuel, including wood for charcoalIMPORTS1000 m3</v>
      </c>
      <c r="B845">
        <v>2015</v>
      </c>
      <c r="C845" t="s">
        <v>1365</v>
      </c>
      <c r="D845" t="s">
        <v>2349</v>
      </c>
      <c r="E845" s="58" t="s">
        <v>515</v>
      </c>
      <c r="F845" t="s">
        <v>1218</v>
      </c>
      <c r="G845" t="s">
        <v>531</v>
      </c>
      <c r="H845">
        <v>0.2</v>
      </c>
      <c r="I845" t="s">
        <v>1345</v>
      </c>
    </row>
    <row r="846" spans="1:18">
      <c r="A846" t="str">
        <f t="shared" si="13"/>
        <v>Ukraine2015Wood charcoalIMPORTS1000 m.t.</v>
      </c>
      <c r="B846">
        <v>2015</v>
      </c>
      <c r="C846" t="s">
        <v>1343</v>
      </c>
      <c r="D846" t="s">
        <v>2349</v>
      </c>
      <c r="E846" s="58" t="s">
        <v>515</v>
      </c>
      <c r="F846" t="s">
        <v>1218</v>
      </c>
      <c r="G846" t="s">
        <v>1344</v>
      </c>
      <c r="H846">
        <v>1.35</v>
      </c>
      <c r="I846" t="s">
        <v>1345</v>
      </c>
    </row>
    <row r="847" spans="1:18">
      <c r="A847" t="str">
        <f t="shared" si="13"/>
        <v>Ukraine2015Chips and particlesIMPORTS1000 m3</v>
      </c>
      <c r="B847">
        <v>2015</v>
      </c>
      <c r="C847" t="s">
        <v>1237</v>
      </c>
      <c r="D847" t="s">
        <v>2349</v>
      </c>
      <c r="E847" s="58" t="s">
        <v>515</v>
      </c>
      <c r="F847" t="s">
        <v>1218</v>
      </c>
      <c r="G847" t="s">
        <v>531</v>
      </c>
      <c r="H847">
        <v>0.37</v>
      </c>
      <c r="I847" t="s">
        <v>1345</v>
      </c>
    </row>
    <row r="848" spans="1:18">
      <c r="A848" t="str">
        <f t="shared" si="13"/>
        <v>Ukraine2015Wood residuesIMPORTS1000 m3</v>
      </c>
      <c r="B848">
        <v>2015</v>
      </c>
      <c r="C848" t="s">
        <v>1238</v>
      </c>
      <c r="D848" t="s">
        <v>2349</v>
      </c>
      <c r="E848" s="58" t="s">
        <v>515</v>
      </c>
      <c r="F848" t="s">
        <v>1218</v>
      </c>
      <c r="G848" t="s">
        <v>531</v>
      </c>
      <c r="H848">
        <v>0.22</v>
      </c>
      <c r="I848" t="s">
        <v>1345</v>
      </c>
    </row>
    <row r="849" spans="1:18">
      <c r="A849" t="str">
        <f t="shared" si="13"/>
        <v>Ukraine2015Wood pelletsIMPORTS1000 m.t.</v>
      </c>
      <c r="B849">
        <v>2015</v>
      </c>
      <c r="C849" t="s">
        <v>2187</v>
      </c>
      <c r="D849" t="s">
        <v>2349</v>
      </c>
      <c r="E849" s="58" t="s">
        <v>515</v>
      </c>
      <c r="F849" t="s">
        <v>1218</v>
      </c>
      <c r="G849" t="s">
        <v>1344</v>
      </c>
      <c r="H849">
        <v>0.5</v>
      </c>
      <c r="I849" t="s">
        <v>1345</v>
      </c>
    </row>
    <row r="850" spans="1:18">
      <c r="A850" t="str">
        <f t="shared" si="13"/>
        <v>Ukraine2015Wood fuel, including wood for charcoalEXPORTS1000 m3</v>
      </c>
      <c r="B850">
        <v>2015</v>
      </c>
      <c r="C850" t="s">
        <v>1365</v>
      </c>
      <c r="D850" t="s">
        <v>2350</v>
      </c>
      <c r="E850" s="58" t="s">
        <v>515</v>
      </c>
      <c r="F850" t="s">
        <v>1218</v>
      </c>
      <c r="G850" t="s">
        <v>531</v>
      </c>
      <c r="H850" s="278">
        <v>1064.56</v>
      </c>
      <c r="I850" t="s">
        <v>1345</v>
      </c>
    </row>
    <row r="851" spans="1:18">
      <c r="A851" t="str">
        <f t="shared" si="13"/>
        <v>Ukraine2015Wood charcoalEXPORTS1000 m.t.</v>
      </c>
      <c r="B851">
        <v>2015</v>
      </c>
      <c r="C851" t="s">
        <v>1343</v>
      </c>
      <c r="D851" t="s">
        <v>2350</v>
      </c>
      <c r="E851" s="58" t="s">
        <v>515</v>
      </c>
      <c r="F851" t="s">
        <v>1218</v>
      </c>
      <c r="G851" t="s">
        <v>1344</v>
      </c>
      <c r="H851">
        <v>89.11</v>
      </c>
      <c r="I851" t="s">
        <v>1345</v>
      </c>
      <c r="R851" s="278"/>
    </row>
    <row r="852" spans="1:18">
      <c r="A852" t="str">
        <f t="shared" si="13"/>
        <v>Ukraine2015Chips and particlesEXPORTS1000 m3</v>
      </c>
      <c r="B852">
        <v>2015</v>
      </c>
      <c r="C852" t="s">
        <v>1237</v>
      </c>
      <c r="D852" t="s">
        <v>2350</v>
      </c>
      <c r="E852" s="58" t="s">
        <v>515</v>
      </c>
      <c r="F852" t="s">
        <v>1218</v>
      </c>
      <c r="G852" t="s">
        <v>531</v>
      </c>
      <c r="H852">
        <v>202.51</v>
      </c>
      <c r="I852" t="s">
        <v>1345</v>
      </c>
    </row>
    <row r="853" spans="1:18">
      <c r="A853" t="str">
        <f t="shared" si="13"/>
        <v>Ukraine2015Wood residuesEXPORTS1000 m3</v>
      </c>
      <c r="B853">
        <v>2015</v>
      </c>
      <c r="C853" t="s">
        <v>1238</v>
      </c>
      <c r="D853" t="s">
        <v>2350</v>
      </c>
      <c r="E853" s="58" t="s">
        <v>515</v>
      </c>
      <c r="F853" t="s">
        <v>1218</v>
      </c>
      <c r="G853" t="s">
        <v>531</v>
      </c>
      <c r="H853">
        <v>528.96</v>
      </c>
      <c r="I853" t="s">
        <v>1345</v>
      </c>
    </row>
    <row r="854" spans="1:18">
      <c r="A854" t="str">
        <f t="shared" si="13"/>
        <v>Ukraine2015Wood pelletsEXPORTS1000 m.t.</v>
      </c>
      <c r="B854">
        <v>2015</v>
      </c>
      <c r="C854" t="s">
        <v>2187</v>
      </c>
      <c r="D854" t="s">
        <v>2350</v>
      </c>
      <c r="E854" s="58" t="s">
        <v>515</v>
      </c>
      <c r="F854" t="s">
        <v>1218</v>
      </c>
      <c r="G854" t="s">
        <v>1344</v>
      </c>
      <c r="H854">
        <v>165</v>
      </c>
      <c r="I854" t="s">
        <v>1345</v>
      </c>
    </row>
    <row r="855" spans="1:18">
      <c r="A855" t="str">
        <f t="shared" si="13"/>
        <v>Ukraine2015Industrial roundwoodIMPORTS1000 m3</v>
      </c>
      <c r="B855">
        <v>2015</v>
      </c>
      <c r="C855" t="s">
        <v>2720</v>
      </c>
      <c r="D855" t="s">
        <v>2349</v>
      </c>
      <c r="E855" s="58" t="s">
        <v>515</v>
      </c>
      <c r="F855" t="s">
        <v>1218</v>
      </c>
      <c r="G855" t="s">
        <v>531</v>
      </c>
      <c r="H855">
        <v>14</v>
      </c>
      <c r="I855" t="s">
        <v>1346</v>
      </c>
    </row>
    <row r="856" spans="1:18">
      <c r="A856" t="str">
        <f t="shared" si="13"/>
        <v>Ukraine2015Industrial roundwoodEXPORTS1000 m3</v>
      </c>
      <c r="B856">
        <v>2015</v>
      </c>
      <c r="C856" t="s">
        <v>2720</v>
      </c>
      <c r="D856" t="s">
        <v>2350</v>
      </c>
      <c r="E856" s="58" t="s">
        <v>515</v>
      </c>
      <c r="F856" t="s">
        <v>1218</v>
      </c>
      <c r="G856" t="s">
        <v>531</v>
      </c>
      <c r="H856" s="278">
        <v>3453.9</v>
      </c>
      <c r="I856" t="s">
        <v>1346</v>
      </c>
    </row>
    <row r="857" spans="1:18">
      <c r="A857" t="str">
        <f t="shared" si="13"/>
        <v>Ukraine2015Wood fuel, including wood for charcoalREMOVALS1000 m3</v>
      </c>
      <c r="B857">
        <v>2015</v>
      </c>
      <c r="C857" t="s">
        <v>1365</v>
      </c>
      <c r="D857" t="s">
        <v>2351</v>
      </c>
      <c r="E857" s="58" t="s">
        <v>515</v>
      </c>
      <c r="F857" t="s">
        <v>1218</v>
      </c>
      <c r="G857" t="s">
        <v>531</v>
      </c>
      <c r="H857" s="278">
        <v>10174</v>
      </c>
      <c r="I857" t="s">
        <v>1346</v>
      </c>
    </row>
    <row r="858" spans="1:18">
      <c r="A858" t="str">
        <f t="shared" si="13"/>
        <v>Ukraine2015Industrial roundwoodREMOVALS1000 m3</v>
      </c>
      <c r="B858">
        <v>2015</v>
      </c>
      <c r="C858" t="s">
        <v>2720</v>
      </c>
      <c r="D858" t="s">
        <v>2351</v>
      </c>
      <c r="E858" s="58" t="s">
        <v>515</v>
      </c>
      <c r="F858" t="s">
        <v>1218</v>
      </c>
      <c r="G858" t="s">
        <v>531</v>
      </c>
      <c r="H858" s="278">
        <v>8163</v>
      </c>
      <c r="I858" t="s">
        <v>1346</v>
      </c>
    </row>
    <row r="859" spans="1:18">
      <c r="A859" t="str">
        <f t="shared" si="13"/>
        <v>Ukraine2015Chemical woodpulpPRODUCTION1000 m.t.</v>
      </c>
      <c r="B859">
        <v>2015</v>
      </c>
      <c r="C859" t="s">
        <v>1351</v>
      </c>
      <c r="D859" t="s">
        <v>2348</v>
      </c>
      <c r="E859" s="58" t="s">
        <v>515</v>
      </c>
      <c r="F859" t="s">
        <v>1218</v>
      </c>
      <c r="G859" t="s">
        <v>1344</v>
      </c>
      <c r="H859">
        <v>0</v>
      </c>
      <c r="I859" t="s">
        <v>1346</v>
      </c>
    </row>
    <row r="860" spans="1:18">
      <c r="A860" t="str">
        <f t="shared" si="13"/>
        <v>Uzbekistan2015Wood fuel, including wood for charcoalIMPORTS1000 m3</v>
      </c>
      <c r="B860">
        <v>2015</v>
      </c>
      <c r="C860" t="s">
        <v>1365</v>
      </c>
      <c r="D860" t="s">
        <v>2349</v>
      </c>
      <c r="E860" s="58" t="s">
        <v>515</v>
      </c>
      <c r="F860" t="s">
        <v>1219</v>
      </c>
      <c r="G860" t="s">
        <v>531</v>
      </c>
      <c r="H860">
        <v>0</v>
      </c>
      <c r="I860" t="s">
        <v>1345</v>
      </c>
    </row>
    <row r="861" spans="1:18">
      <c r="A861" t="str">
        <f t="shared" si="13"/>
        <v>Uzbekistan2015Industrial roundwoodIMPORTS1000 m3</v>
      </c>
      <c r="B861">
        <v>2015</v>
      </c>
      <c r="C861" t="s">
        <v>2720</v>
      </c>
      <c r="D861" t="s">
        <v>2349</v>
      </c>
      <c r="E861" s="58" t="s">
        <v>515</v>
      </c>
      <c r="F861" t="s">
        <v>1219</v>
      </c>
      <c r="G861" t="s">
        <v>531</v>
      </c>
      <c r="H861">
        <v>287.87</v>
      </c>
      <c r="I861" t="s">
        <v>1346</v>
      </c>
    </row>
    <row r="862" spans="1:18">
      <c r="A862" t="str">
        <f t="shared" si="13"/>
        <v>Uzbekistan2015Wood charcoalIMPORTS1000 m.t.</v>
      </c>
      <c r="B862">
        <v>2015</v>
      </c>
      <c r="C862" t="s">
        <v>1343</v>
      </c>
      <c r="D862" t="s">
        <v>2349</v>
      </c>
      <c r="E862" s="58" t="s">
        <v>515</v>
      </c>
      <c r="F862" t="s">
        <v>1219</v>
      </c>
      <c r="G862" t="s">
        <v>1344</v>
      </c>
      <c r="H862">
        <v>0.23</v>
      </c>
      <c r="I862" t="s">
        <v>1345</v>
      </c>
    </row>
    <row r="863" spans="1:18">
      <c r="A863" t="str">
        <f t="shared" si="13"/>
        <v>Uzbekistan2015Chips and particlesIMPORTS1000 m3</v>
      </c>
      <c r="B863">
        <v>2015</v>
      </c>
      <c r="C863" t="s">
        <v>1237</v>
      </c>
      <c r="D863" t="s">
        <v>2349</v>
      </c>
      <c r="E863" s="58" t="s">
        <v>515</v>
      </c>
      <c r="F863" t="s">
        <v>1219</v>
      </c>
      <c r="G863" t="s">
        <v>531</v>
      </c>
      <c r="H863">
        <v>0</v>
      </c>
      <c r="I863" t="s">
        <v>1345</v>
      </c>
    </row>
    <row r="864" spans="1:18">
      <c r="A864" t="str">
        <f t="shared" si="13"/>
        <v>Uzbekistan2015Wood residuesIMPORTS1000 m3</v>
      </c>
      <c r="B864">
        <v>2015</v>
      </c>
      <c r="C864" t="s">
        <v>1238</v>
      </c>
      <c r="D864" t="s">
        <v>2349</v>
      </c>
      <c r="E864" s="58" t="s">
        <v>515</v>
      </c>
      <c r="F864" t="s">
        <v>1219</v>
      </c>
      <c r="G864" t="s">
        <v>531</v>
      </c>
      <c r="H864">
        <v>0</v>
      </c>
      <c r="I864" t="s">
        <v>1345</v>
      </c>
    </row>
    <row r="865" spans="1:18">
      <c r="A865" t="str">
        <f t="shared" si="13"/>
        <v>Uzbekistan2015Wood pelletsIMPORTS1000 m.t.</v>
      </c>
      <c r="B865">
        <v>2015</v>
      </c>
      <c r="C865" t="s">
        <v>2187</v>
      </c>
      <c r="D865" t="s">
        <v>2349</v>
      </c>
      <c r="E865" s="58" t="s">
        <v>515</v>
      </c>
      <c r="F865" t="s">
        <v>1219</v>
      </c>
      <c r="G865" t="s">
        <v>1344</v>
      </c>
      <c r="H865">
        <v>0</v>
      </c>
      <c r="I865" t="s">
        <v>1345</v>
      </c>
    </row>
    <row r="866" spans="1:18">
      <c r="A866" t="str">
        <f t="shared" si="13"/>
        <v>Uzbekistan2015Wood fuel, including wood for charcoalEXPORTS1000 m3</v>
      </c>
      <c r="B866">
        <v>2015</v>
      </c>
      <c r="C866" t="s">
        <v>1365</v>
      </c>
      <c r="D866" t="s">
        <v>2350</v>
      </c>
      <c r="E866" s="58" t="s">
        <v>515</v>
      </c>
      <c r="F866" t="s">
        <v>1219</v>
      </c>
      <c r="G866" t="s">
        <v>531</v>
      </c>
      <c r="H866">
        <v>0</v>
      </c>
      <c r="I866" t="s">
        <v>1345</v>
      </c>
    </row>
    <row r="867" spans="1:18">
      <c r="A867" t="str">
        <f t="shared" si="13"/>
        <v>Uzbekistan2015Industrial roundwoodEXPORTS1000 m3</v>
      </c>
      <c r="B867">
        <v>2015</v>
      </c>
      <c r="C867" t="s">
        <v>2720</v>
      </c>
      <c r="D867" t="s">
        <v>2350</v>
      </c>
      <c r="E867" s="58" t="s">
        <v>515</v>
      </c>
      <c r="F867" t="s">
        <v>1219</v>
      </c>
      <c r="G867" t="s">
        <v>531</v>
      </c>
      <c r="H867">
        <v>0.05</v>
      </c>
      <c r="I867" t="s">
        <v>1346</v>
      </c>
    </row>
    <row r="868" spans="1:18">
      <c r="A868" t="str">
        <f t="shared" si="13"/>
        <v>Uzbekistan2015Wood charcoalEXPORTS1000 m.t.</v>
      </c>
      <c r="B868">
        <v>2015</v>
      </c>
      <c r="C868" t="s">
        <v>1343</v>
      </c>
      <c r="D868" t="s">
        <v>2350</v>
      </c>
      <c r="E868" s="58" t="s">
        <v>515</v>
      </c>
      <c r="F868" t="s">
        <v>1219</v>
      </c>
      <c r="G868" t="s">
        <v>1344</v>
      </c>
      <c r="H868">
        <v>0</v>
      </c>
      <c r="I868" t="s">
        <v>1345</v>
      </c>
      <c r="R868" s="278"/>
    </row>
    <row r="869" spans="1:18">
      <c r="A869" t="str">
        <f t="shared" si="13"/>
        <v>Uzbekistan2015Chips and particlesEXPORTS1000 m3</v>
      </c>
      <c r="B869">
        <v>2015</v>
      </c>
      <c r="C869" t="s">
        <v>1237</v>
      </c>
      <c r="D869" t="s">
        <v>2350</v>
      </c>
      <c r="E869" s="58" t="s">
        <v>515</v>
      </c>
      <c r="F869" t="s">
        <v>1219</v>
      </c>
      <c r="G869" t="s">
        <v>531</v>
      </c>
      <c r="H869">
        <v>0</v>
      </c>
      <c r="I869" t="s">
        <v>1345</v>
      </c>
    </row>
    <row r="870" spans="1:18">
      <c r="A870" t="str">
        <f t="shared" si="13"/>
        <v>Uzbekistan2015Wood residuesEXPORTS1000 m3</v>
      </c>
      <c r="B870">
        <v>2015</v>
      </c>
      <c r="C870" t="s">
        <v>1238</v>
      </c>
      <c r="D870" t="s">
        <v>2350</v>
      </c>
      <c r="E870" s="58" t="s">
        <v>515</v>
      </c>
      <c r="F870" t="s">
        <v>1219</v>
      </c>
      <c r="G870" t="s">
        <v>531</v>
      </c>
      <c r="H870">
        <v>0</v>
      </c>
      <c r="I870" t="s">
        <v>1345</v>
      </c>
    </row>
    <row r="871" spans="1:18">
      <c r="A871" t="str">
        <f t="shared" si="13"/>
        <v>Uzbekistan2015Wood pelletsEXPORTS1000 m.t.</v>
      </c>
      <c r="B871">
        <v>2015</v>
      </c>
      <c r="C871" t="s">
        <v>2187</v>
      </c>
      <c r="D871" t="s">
        <v>2350</v>
      </c>
      <c r="E871" s="58" t="s">
        <v>515</v>
      </c>
      <c r="F871" t="s">
        <v>1219</v>
      </c>
      <c r="G871" t="s">
        <v>1344</v>
      </c>
      <c r="H871">
        <v>0</v>
      </c>
      <c r="I871" t="s">
        <v>1345</v>
      </c>
    </row>
    <row r="872" spans="1:18">
      <c r="A872" t="str">
        <f t="shared" si="13"/>
        <v>Uzbekistan2015Chemical woodpulpPRODUCTION1000 m.t.</v>
      </c>
      <c r="B872">
        <v>2015</v>
      </c>
      <c r="C872" t="s">
        <v>1351</v>
      </c>
      <c r="D872" t="s">
        <v>2348</v>
      </c>
      <c r="E872" s="58" t="s">
        <v>515</v>
      </c>
      <c r="F872" t="s">
        <v>1219</v>
      </c>
      <c r="G872" t="s">
        <v>1344</v>
      </c>
      <c r="H872">
        <v>7.4</v>
      </c>
      <c r="I872" t="s">
        <v>1345</v>
      </c>
    </row>
    <row r="873" spans="1:18">
      <c r="A873" t="str">
        <f t="shared" si="13"/>
        <v>Uzbekistan2015Wood charcoalPRODUCTION1000 m.t.</v>
      </c>
      <c r="B873">
        <v>2015</v>
      </c>
      <c r="C873" t="s">
        <v>1343</v>
      </c>
      <c r="D873" t="s">
        <v>2348</v>
      </c>
      <c r="E873" s="58" t="s">
        <v>515</v>
      </c>
      <c r="F873" t="s">
        <v>1219</v>
      </c>
      <c r="G873" t="s">
        <v>1344</v>
      </c>
      <c r="H873">
        <v>0</v>
      </c>
      <c r="I873" t="s">
        <v>1345</v>
      </c>
    </row>
    <row r="874" spans="1:18">
      <c r="A874" t="str">
        <f t="shared" si="13"/>
        <v>Uzbekistan2015Chips and particlesPRODUCTION1000 m3</v>
      </c>
      <c r="B874">
        <v>2015</v>
      </c>
      <c r="C874" t="s">
        <v>1237</v>
      </c>
      <c r="D874" t="s">
        <v>2348</v>
      </c>
      <c r="E874" s="58" t="s">
        <v>515</v>
      </c>
      <c r="F874" t="s">
        <v>1219</v>
      </c>
      <c r="G874" t="s">
        <v>531</v>
      </c>
      <c r="H874">
        <v>0</v>
      </c>
      <c r="I874" t="s">
        <v>1345</v>
      </c>
    </row>
    <row r="875" spans="1:18">
      <c r="A875" t="str">
        <f t="shared" si="13"/>
        <v>Uzbekistan2015Wood residuesPRODUCTION1000 m3</v>
      </c>
      <c r="B875">
        <v>2015</v>
      </c>
      <c r="C875" t="s">
        <v>1238</v>
      </c>
      <c r="D875" t="s">
        <v>2348</v>
      </c>
      <c r="E875" s="58" t="s">
        <v>515</v>
      </c>
      <c r="F875" t="s">
        <v>1219</v>
      </c>
      <c r="G875" t="s">
        <v>531</v>
      </c>
      <c r="H875">
        <v>0</v>
      </c>
      <c r="I875" t="s">
        <v>1345</v>
      </c>
    </row>
    <row r="876" spans="1:18">
      <c r="A876" t="str">
        <f t="shared" si="13"/>
        <v>Uzbekistan2015Wood pelletsPRODUCTION1000 m.t.</v>
      </c>
      <c r="B876">
        <v>2015</v>
      </c>
      <c r="C876" t="s">
        <v>2187</v>
      </c>
      <c r="D876" t="s">
        <v>2348</v>
      </c>
      <c r="E876" s="58" t="s">
        <v>515</v>
      </c>
      <c r="F876" t="s">
        <v>1219</v>
      </c>
      <c r="G876" t="s">
        <v>1344</v>
      </c>
      <c r="H876">
        <v>0</v>
      </c>
      <c r="I876" t="s">
        <v>1345</v>
      </c>
    </row>
    <row r="877" spans="1:18">
      <c r="A877" t="str">
        <f t="shared" si="13"/>
        <v>Uzbekistan2015Wood fuel, including wood for charcoalREMOVALS1000 m3</v>
      </c>
      <c r="B877">
        <v>2015</v>
      </c>
      <c r="C877" t="s">
        <v>1365</v>
      </c>
      <c r="D877" t="s">
        <v>2351</v>
      </c>
      <c r="E877" s="58" t="s">
        <v>515</v>
      </c>
      <c r="F877" t="s">
        <v>1219</v>
      </c>
      <c r="G877" t="s">
        <v>531</v>
      </c>
      <c r="H877">
        <v>26</v>
      </c>
      <c r="I877" t="s">
        <v>1346</v>
      </c>
    </row>
    <row r="878" spans="1:18">
      <c r="A878" t="str">
        <f t="shared" si="13"/>
        <v>Uzbekistan2015Industrial roundwoodREMOVALS1000 m3</v>
      </c>
      <c r="B878">
        <v>2015</v>
      </c>
      <c r="C878" t="s">
        <v>2720</v>
      </c>
      <c r="D878" t="s">
        <v>2351</v>
      </c>
      <c r="E878" s="58" t="s">
        <v>515</v>
      </c>
      <c r="F878" t="s">
        <v>1219</v>
      </c>
      <c r="G878" t="s">
        <v>531</v>
      </c>
      <c r="H878">
        <v>10</v>
      </c>
      <c r="I878" t="s">
        <v>1346</v>
      </c>
      <c r="R878" s="278"/>
    </row>
    <row r="879" spans="1:18">
      <c r="A879" t="str">
        <f t="shared" si="13"/>
        <v>Canada2015Wood fuel, including wood for charcoalIMPORTS1000 m3</v>
      </c>
      <c r="B879">
        <v>2015</v>
      </c>
      <c r="C879" t="s">
        <v>1365</v>
      </c>
      <c r="D879" t="s">
        <v>2349</v>
      </c>
      <c r="E879" s="58" t="s">
        <v>515</v>
      </c>
      <c r="F879" t="s">
        <v>1220</v>
      </c>
      <c r="G879" t="s">
        <v>531</v>
      </c>
      <c r="H879">
        <v>32.590000000000003</v>
      </c>
      <c r="I879" t="s">
        <v>1349</v>
      </c>
    </row>
    <row r="880" spans="1:18">
      <c r="A880" t="str">
        <f t="shared" si="13"/>
        <v>Canada2015Wood charcoalIMPORTS1000 m.t.</v>
      </c>
      <c r="B880">
        <v>2015</v>
      </c>
      <c r="C880" t="s">
        <v>1343</v>
      </c>
      <c r="D880" t="s">
        <v>2349</v>
      </c>
      <c r="E880" s="58" t="s">
        <v>515</v>
      </c>
      <c r="F880" t="s">
        <v>1220</v>
      </c>
      <c r="G880" t="s">
        <v>1344</v>
      </c>
      <c r="H880">
        <v>21.39</v>
      </c>
      <c r="I880" t="s">
        <v>1349</v>
      </c>
    </row>
    <row r="881" spans="1:18">
      <c r="A881" t="str">
        <f t="shared" si="13"/>
        <v>Canada2015Chips and particlesIMPORTS1000 m3</v>
      </c>
      <c r="B881">
        <v>2015</v>
      </c>
      <c r="C881" t="s">
        <v>1237</v>
      </c>
      <c r="D881" t="s">
        <v>2349</v>
      </c>
      <c r="E881" s="58" t="s">
        <v>515</v>
      </c>
      <c r="F881" t="s">
        <v>1220</v>
      </c>
      <c r="G881" t="s">
        <v>531</v>
      </c>
      <c r="H881" s="278">
        <v>2576.1</v>
      </c>
      <c r="I881" t="s">
        <v>1347</v>
      </c>
    </row>
    <row r="882" spans="1:18">
      <c r="A882" t="str">
        <f t="shared" si="13"/>
        <v>Canada2015Wood residuesIMPORTS1000 m3</v>
      </c>
      <c r="B882">
        <v>2015</v>
      </c>
      <c r="C882" t="s">
        <v>1238</v>
      </c>
      <c r="D882" t="s">
        <v>2349</v>
      </c>
      <c r="E882" s="58" t="s">
        <v>515</v>
      </c>
      <c r="F882" t="s">
        <v>1220</v>
      </c>
      <c r="G882" t="s">
        <v>531</v>
      </c>
      <c r="H882">
        <v>260.08</v>
      </c>
      <c r="I882" t="s">
        <v>1347</v>
      </c>
    </row>
    <row r="883" spans="1:18">
      <c r="A883" t="str">
        <f t="shared" si="13"/>
        <v>Canada2015Wood pelletsIMPORTS1000 m.t.</v>
      </c>
      <c r="B883">
        <v>2015</v>
      </c>
      <c r="C883" t="s">
        <v>2187</v>
      </c>
      <c r="D883" t="s">
        <v>2349</v>
      </c>
      <c r="E883" s="58" t="s">
        <v>515</v>
      </c>
      <c r="F883" t="s">
        <v>1220</v>
      </c>
      <c r="G883" t="s">
        <v>1344</v>
      </c>
      <c r="H883">
        <v>29.94</v>
      </c>
      <c r="I883" t="s">
        <v>1347</v>
      </c>
    </row>
    <row r="884" spans="1:18">
      <c r="A884" t="str">
        <f t="shared" si="13"/>
        <v>Canada2015Wood fuel, including wood for charcoalEXPORTS1000 m3</v>
      </c>
      <c r="B884">
        <v>2015</v>
      </c>
      <c r="C884" t="s">
        <v>1365</v>
      </c>
      <c r="D884" t="s">
        <v>2350</v>
      </c>
      <c r="E884" s="58" t="s">
        <v>515</v>
      </c>
      <c r="F884" t="s">
        <v>1220</v>
      </c>
      <c r="G884" t="s">
        <v>531</v>
      </c>
      <c r="H884">
        <v>65.09</v>
      </c>
      <c r="I884" t="s">
        <v>1349</v>
      </c>
    </row>
    <row r="885" spans="1:18">
      <c r="A885" t="str">
        <f t="shared" si="13"/>
        <v>Canada2015Wood charcoalEXPORTS1000 m.t.</v>
      </c>
      <c r="B885">
        <v>2015</v>
      </c>
      <c r="C885" t="s">
        <v>1343</v>
      </c>
      <c r="D885" t="s">
        <v>2350</v>
      </c>
      <c r="E885" s="58" t="s">
        <v>515</v>
      </c>
      <c r="F885" t="s">
        <v>1220</v>
      </c>
      <c r="G885" t="s">
        <v>1344</v>
      </c>
      <c r="H885">
        <v>0.95</v>
      </c>
      <c r="I885" t="s">
        <v>1347</v>
      </c>
    </row>
    <row r="886" spans="1:18">
      <c r="A886" t="str">
        <f t="shared" si="13"/>
        <v>Canada2015Chips and particlesEXPORTS1000 m3</v>
      </c>
      <c r="B886">
        <v>2015</v>
      </c>
      <c r="C886" t="s">
        <v>1237</v>
      </c>
      <c r="D886" t="s">
        <v>2350</v>
      </c>
      <c r="E886" s="58" t="s">
        <v>515</v>
      </c>
      <c r="F886" t="s">
        <v>1220</v>
      </c>
      <c r="G886" t="s">
        <v>531</v>
      </c>
      <c r="H886">
        <v>865.1</v>
      </c>
      <c r="I886" t="s">
        <v>1347</v>
      </c>
      <c r="R886" s="278"/>
    </row>
    <row r="887" spans="1:18">
      <c r="A887" t="str">
        <f t="shared" si="13"/>
        <v>Canada2015Wood residuesEXPORTS1000 m3</v>
      </c>
      <c r="B887">
        <v>2015</v>
      </c>
      <c r="C887" t="s">
        <v>1238</v>
      </c>
      <c r="D887" t="s">
        <v>2350</v>
      </c>
      <c r="E887" s="58" t="s">
        <v>515</v>
      </c>
      <c r="F887" t="s">
        <v>1220</v>
      </c>
      <c r="G887" t="s">
        <v>531</v>
      </c>
      <c r="H887">
        <v>259.69</v>
      </c>
      <c r="I887" t="s">
        <v>1347</v>
      </c>
    </row>
    <row r="888" spans="1:18">
      <c r="A888" t="str">
        <f t="shared" si="13"/>
        <v>Canada2015Wood pelletsEXPORTS1000 m.t.</v>
      </c>
      <c r="B888">
        <v>2015</v>
      </c>
      <c r="C888" t="s">
        <v>2187</v>
      </c>
      <c r="D888" t="s">
        <v>2350</v>
      </c>
      <c r="E888" s="58" t="s">
        <v>515</v>
      </c>
      <c r="F888" t="s">
        <v>1220</v>
      </c>
      <c r="G888" t="s">
        <v>1344</v>
      </c>
      <c r="H888" s="278">
        <v>1627.78</v>
      </c>
      <c r="I888" t="s">
        <v>1347</v>
      </c>
      <c r="R888" s="278"/>
    </row>
    <row r="889" spans="1:18">
      <c r="A889" t="str">
        <f t="shared" si="13"/>
        <v>Canada2015Chips and particlesPRODUCTION1000 m3</v>
      </c>
      <c r="B889">
        <v>2015</v>
      </c>
      <c r="C889" t="s">
        <v>1237</v>
      </c>
      <c r="D889" t="s">
        <v>2348</v>
      </c>
      <c r="E889" s="58" t="s">
        <v>515</v>
      </c>
      <c r="F889" t="s">
        <v>1220</v>
      </c>
      <c r="G889" t="s">
        <v>531</v>
      </c>
      <c r="H889" s="278">
        <v>27616</v>
      </c>
      <c r="I889" t="s">
        <v>1347</v>
      </c>
    </row>
    <row r="890" spans="1:18">
      <c r="A890" t="str">
        <f t="shared" si="13"/>
        <v>Canada2015Wood residuesPRODUCTION1000 m3</v>
      </c>
      <c r="B890">
        <v>2015</v>
      </c>
      <c r="C890" t="s">
        <v>1238</v>
      </c>
      <c r="D890" t="s">
        <v>2348</v>
      </c>
      <c r="E890" s="58" t="s">
        <v>515</v>
      </c>
      <c r="F890" t="s">
        <v>1220</v>
      </c>
      <c r="G890" t="s">
        <v>531</v>
      </c>
      <c r="H890" s="278">
        <v>8774</v>
      </c>
      <c r="I890" t="s">
        <v>1345</v>
      </c>
    </row>
    <row r="891" spans="1:18">
      <c r="A891" t="str">
        <f t="shared" si="13"/>
        <v>Canada2015Wood pelletsPRODUCTION1000 m.t.</v>
      </c>
      <c r="B891">
        <v>2015</v>
      </c>
      <c r="C891" t="s">
        <v>2187</v>
      </c>
      <c r="D891" t="s">
        <v>2348</v>
      </c>
      <c r="E891" s="58" t="s">
        <v>515</v>
      </c>
      <c r="F891" t="s">
        <v>1220</v>
      </c>
      <c r="G891" t="s">
        <v>1344</v>
      </c>
      <c r="H891" s="278">
        <v>1900</v>
      </c>
      <c r="I891" t="s">
        <v>1345</v>
      </c>
    </row>
    <row r="892" spans="1:18">
      <c r="A892" t="str">
        <f t="shared" si="13"/>
        <v>Canada2015Wood fuel, including wood for charcoalREMOVALS1000 m3</v>
      </c>
      <c r="B892">
        <v>2015</v>
      </c>
      <c r="C892" t="s">
        <v>1365</v>
      </c>
      <c r="D892" t="s">
        <v>2351</v>
      </c>
      <c r="E892" s="58" t="s">
        <v>515</v>
      </c>
      <c r="F892" t="s">
        <v>1220</v>
      </c>
      <c r="G892" t="s">
        <v>531</v>
      </c>
      <c r="H892" s="278">
        <v>4638.99</v>
      </c>
      <c r="I892" t="s">
        <v>1346</v>
      </c>
    </row>
    <row r="893" spans="1:18">
      <c r="A893" t="str">
        <f t="shared" si="13"/>
        <v>Canada2015Industrial roundwoodIMPORTS1000 m3</v>
      </c>
      <c r="B893">
        <v>2015</v>
      </c>
      <c r="C893" t="s">
        <v>2720</v>
      </c>
      <c r="D893" t="s">
        <v>2349</v>
      </c>
      <c r="E893" s="58" t="s">
        <v>515</v>
      </c>
      <c r="F893" t="s">
        <v>1220</v>
      </c>
      <c r="G893" t="s">
        <v>531</v>
      </c>
      <c r="H893" s="278">
        <v>4614.34</v>
      </c>
      <c r="I893" t="s">
        <v>1346</v>
      </c>
      <c r="R893" s="278"/>
    </row>
    <row r="894" spans="1:18">
      <c r="A894" t="str">
        <f t="shared" si="13"/>
        <v>Canada2015Industrial roundwoodEXPORTS1000 m3</v>
      </c>
      <c r="B894">
        <v>2015</v>
      </c>
      <c r="C894" t="s">
        <v>2720</v>
      </c>
      <c r="D894" t="s">
        <v>2350</v>
      </c>
      <c r="E894" s="58" t="s">
        <v>515</v>
      </c>
      <c r="F894" t="s">
        <v>1220</v>
      </c>
      <c r="G894" t="s">
        <v>531</v>
      </c>
      <c r="H894" s="278">
        <v>6062.61</v>
      </c>
      <c r="I894" t="s">
        <v>1346</v>
      </c>
    </row>
    <row r="895" spans="1:18">
      <c r="A895" t="str">
        <f t="shared" si="13"/>
        <v>Canada2015Industrial roundwoodREMOVALS1000 m3</v>
      </c>
      <c r="B895">
        <v>2015</v>
      </c>
      <c r="C895" t="s">
        <v>2720</v>
      </c>
      <c r="D895" t="s">
        <v>2351</v>
      </c>
      <c r="E895" s="58" t="s">
        <v>515</v>
      </c>
      <c r="F895" t="s">
        <v>1220</v>
      </c>
      <c r="G895" t="s">
        <v>531</v>
      </c>
      <c r="H895" s="278">
        <v>151357.56</v>
      </c>
      <c r="I895" t="s">
        <v>1346</v>
      </c>
    </row>
    <row r="896" spans="1:18">
      <c r="A896" t="str">
        <f t="shared" si="13"/>
        <v>Canada2015Chemical woodpulpPRODUCTION1000 m.t.</v>
      </c>
      <c r="B896">
        <v>2015</v>
      </c>
      <c r="C896" t="s">
        <v>1351</v>
      </c>
      <c r="D896" t="s">
        <v>2348</v>
      </c>
      <c r="E896" s="58" t="s">
        <v>515</v>
      </c>
      <c r="F896" t="s">
        <v>1220</v>
      </c>
      <c r="G896" t="s">
        <v>1344</v>
      </c>
      <c r="H896" s="278">
        <v>8922</v>
      </c>
      <c r="I896" t="s">
        <v>1346</v>
      </c>
    </row>
    <row r="897" spans="1:18">
      <c r="A897" t="str">
        <f t="shared" si="13"/>
        <v>United States2015Wood fuel, including wood for charcoalEXPORTS1000 m3</v>
      </c>
      <c r="B897">
        <v>2015</v>
      </c>
      <c r="C897" t="s">
        <v>1365</v>
      </c>
      <c r="D897" t="s">
        <v>2350</v>
      </c>
      <c r="E897" s="58" t="s">
        <v>515</v>
      </c>
      <c r="F897" t="s">
        <v>1221</v>
      </c>
      <c r="G897" t="s">
        <v>531</v>
      </c>
      <c r="H897">
        <v>370.5</v>
      </c>
      <c r="I897" t="s">
        <v>1349</v>
      </c>
    </row>
    <row r="898" spans="1:18">
      <c r="A898" t="str">
        <f t="shared" si="13"/>
        <v>United States2015Industrial roundwoodEXPORTS1000 m3</v>
      </c>
      <c r="B898">
        <v>2015</v>
      </c>
      <c r="C898" t="s">
        <v>2720</v>
      </c>
      <c r="D898" t="s">
        <v>2350</v>
      </c>
      <c r="E898" s="58" t="s">
        <v>515</v>
      </c>
      <c r="F898" t="s">
        <v>1221</v>
      </c>
      <c r="G898" t="s">
        <v>531</v>
      </c>
      <c r="H898" s="278">
        <v>11498</v>
      </c>
      <c r="I898" t="s">
        <v>1346</v>
      </c>
    </row>
    <row r="899" spans="1:18">
      <c r="A899" t="str">
        <f t="shared" ref="A899:A962" si="14">CONCATENATE(F899,B899,C899,D899,G899)</f>
        <v>United States2015Wood charcoalEXPORTS1000 m.t.</v>
      </c>
      <c r="B899">
        <v>2015</v>
      </c>
      <c r="C899" t="s">
        <v>1343</v>
      </c>
      <c r="D899" t="s">
        <v>2350</v>
      </c>
      <c r="E899" s="58" t="s">
        <v>515</v>
      </c>
      <c r="F899" t="s">
        <v>1221</v>
      </c>
      <c r="G899" t="s">
        <v>1344</v>
      </c>
      <c r="H899">
        <v>17</v>
      </c>
      <c r="I899" t="s">
        <v>1347</v>
      </c>
    </row>
    <row r="900" spans="1:18">
      <c r="A900" t="str">
        <f t="shared" si="14"/>
        <v>United States2015Chips and particlesEXPORTS1000 m3</v>
      </c>
      <c r="B900">
        <v>2015</v>
      </c>
      <c r="C900" t="s">
        <v>1237</v>
      </c>
      <c r="D900" t="s">
        <v>2350</v>
      </c>
      <c r="E900" s="58" t="s">
        <v>515</v>
      </c>
      <c r="F900" t="s">
        <v>1221</v>
      </c>
      <c r="G900" t="s">
        <v>531</v>
      </c>
      <c r="H900" s="278">
        <v>5150.8500000000004</v>
      </c>
      <c r="I900" t="s">
        <v>1349</v>
      </c>
    </row>
    <row r="901" spans="1:18">
      <c r="A901" t="str">
        <f t="shared" si="14"/>
        <v>United States2015Wood residuesEXPORTS1000 m3</v>
      </c>
      <c r="B901">
        <v>2015</v>
      </c>
      <c r="C901" t="s">
        <v>1238</v>
      </c>
      <c r="D901" t="s">
        <v>2350</v>
      </c>
      <c r="E901" s="58" t="s">
        <v>515</v>
      </c>
      <c r="F901" t="s">
        <v>1221</v>
      </c>
      <c r="G901" t="s">
        <v>531</v>
      </c>
      <c r="H901">
        <v>55</v>
      </c>
      <c r="I901" t="s">
        <v>1349</v>
      </c>
    </row>
    <row r="902" spans="1:18">
      <c r="A902" t="str">
        <f t="shared" si="14"/>
        <v>United States2015Wood pelletsEXPORTS1000 m.t.</v>
      </c>
      <c r="B902">
        <v>2015</v>
      </c>
      <c r="C902" t="s">
        <v>2187</v>
      </c>
      <c r="D902" t="s">
        <v>2350</v>
      </c>
      <c r="E902" s="58" t="s">
        <v>515</v>
      </c>
      <c r="F902" t="s">
        <v>1221</v>
      </c>
      <c r="G902" t="s">
        <v>1344</v>
      </c>
      <c r="H902" s="278">
        <v>4576</v>
      </c>
      <c r="I902" t="s">
        <v>1347</v>
      </c>
    </row>
    <row r="903" spans="1:18">
      <c r="A903" t="str">
        <f t="shared" si="14"/>
        <v>United States2015Wood charcoalPRODUCTION1000 m.t.</v>
      </c>
      <c r="B903">
        <v>2015</v>
      </c>
      <c r="C903" t="s">
        <v>1343</v>
      </c>
      <c r="D903" t="s">
        <v>2348</v>
      </c>
      <c r="E903" s="58" t="s">
        <v>515</v>
      </c>
      <c r="F903" t="s">
        <v>1221</v>
      </c>
      <c r="G903" t="s">
        <v>1344</v>
      </c>
      <c r="H903">
        <v>982.26</v>
      </c>
      <c r="I903" t="s">
        <v>1345</v>
      </c>
    </row>
    <row r="904" spans="1:18">
      <c r="A904" t="str">
        <f t="shared" si="14"/>
        <v>United States2015Wood pelletsPRODUCTION1000 m.t.</v>
      </c>
      <c r="B904">
        <v>2015</v>
      </c>
      <c r="C904" t="s">
        <v>2187</v>
      </c>
      <c r="D904" t="s">
        <v>2348</v>
      </c>
      <c r="E904" s="58" t="s">
        <v>515</v>
      </c>
      <c r="F904" t="s">
        <v>1221</v>
      </c>
      <c r="G904" t="s">
        <v>1344</v>
      </c>
      <c r="H904" s="278">
        <v>7400</v>
      </c>
      <c r="I904" t="s">
        <v>1349</v>
      </c>
    </row>
    <row r="905" spans="1:18">
      <c r="A905" t="str">
        <f t="shared" si="14"/>
        <v>United States2015Wood fuel, including wood for charcoalIMPORTS1000 m3</v>
      </c>
      <c r="B905">
        <v>2015</v>
      </c>
      <c r="C905" t="s">
        <v>1365</v>
      </c>
      <c r="D905" t="s">
        <v>2349</v>
      </c>
      <c r="E905" s="58" t="s">
        <v>515</v>
      </c>
      <c r="F905" t="s">
        <v>1221</v>
      </c>
      <c r="G905" t="s">
        <v>531</v>
      </c>
      <c r="H905">
        <v>144</v>
      </c>
      <c r="I905" t="s">
        <v>1349</v>
      </c>
      <c r="R905" s="278"/>
    </row>
    <row r="906" spans="1:18">
      <c r="A906" t="str">
        <f t="shared" si="14"/>
        <v>United States2015Wood charcoalIMPORTS1000 m.t.</v>
      </c>
      <c r="B906">
        <v>2015</v>
      </c>
      <c r="C906" t="s">
        <v>1343</v>
      </c>
      <c r="D906" t="s">
        <v>2349</v>
      </c>
      <c r="E906" s="58" t="s">
        <v>515</v>
      </c>
      <c r="F906" t="s">
        <v>1221</v>
      </c>
      <c r="G906" t="s">
        <v>1344</v>
      </c>
      <c r="H906">
        <v>101</v>
      </c>
      <c r="I906" t="s">
        <v>1347</v>
      </c>
    </row>
    <row r="907" spans="1:18">
      <c r="A907" t="str">
        <f t="shared" si="14"/>
        <v>United States2015Chips and particlesIMPORTS1000 m3</v>
      </c>
      <c r="B907">
        <v>2015</v>
      </c>
      <c r="C907" t="s">
        <v>1237</v>
      </c>
      <c r="D907" t="s">
        <v>2349</v>
      </c>
      <c r="E907" s="58" t="s">
        <v>515</v>
      </c>
      <c r="F907" t="s">
        <v>1221</v>
      </c>
      <c r="G907" t="s">
        <v>531</v>
      </c>
      <c r="H907">
        <v>97.75</v>
      </c>
      <c r="I907" t="s">
        <v>1349</v>
      </c>
    </row>
    <row r="908" spans="1:18">
      <c r="A908" t="str">
        <f t="shared" si="14"/>
        <v>United States2015Wood residuesIMPORTS1000 m3</v>
      </c>
      <c r="B908">
        <v>2015</v>
      </c>
      <c r="C908" t="s">
        <v>1238</v>
      </c>
      <c r="D908" t="s">
        <v>2349</v>
      </c>
      <c r="E908" s="58" t="s">
        <v>515</v>
      </c>
      <c r="F908" t="s">
        <v>1221</v>
      </c>
      <c r="G908" t="s">
        <v>531</v>
      </c>
      <c r="H908">
        <v>163.80000000000001</v>
      </c>
      <c r="I908" t="s">
        <v>1349</v>
      </c>
    </row>
    <row r="909" spans="1:18">
      <c r="A909" t="str">
        <f t="shared" si="14"/>
        <v>United States2015Wood pelletsIMPORTS1000 m.t.</v>
      </c>
      <c r="B909">
        <v>2015</v>
      </c>
      <c r="C909" t="s">
        <v>2187</v>
      </c>
      <c r="D909" t="s">
        <v>2349</v>
      </c>
      <c r="E909" s="58" t="s">
        <v>515</v>
      </c>
      <c r="F909" t="s">
        <v>1221</v>
      </c>
      <c r="G909" t="s">
        <v>1344</v>
      </c>
      <c r="H909">
        <v>207</v>
      </c>
      <c r="I909" t="s">
        <v>1347</v>
      </c>
    </row>
    <row r="910" spans="1:18">
      <c r="A910" t="str">
        <f t="shared" si="14"/>
        <v>United States2015Wood residuesPRODUCTION1000 m3</v>
      </c>
      <c r="B910">
        <v>2015</v>
      </c>
      <c r="C910" t="s">
        <v>1238</v>
      </c>
      <c r="D910" t="s">
        <v>2348</v>
      </c>
      <c r="E910" s="58" t="s">
        <v>515</v>
      </c>
      <c r="F910" t="s">
        <v>1221</v>
      </c>
      <c r="G910" t="s">
        <v>531</v>
      </c>
      <c r="H910" s="278">
        <v>13800</v>
      </c>
      <c r="I910" t="s">
        <v>1345</v>
      </c>
    </row>
    <row r="911" spans="1:18">
      <c r="A911" t="str">
        <f t="shared" si="14"/>
        <v>United States2015Chips and particlesPRODUCTION1000 m3</v>
      </c>
      <c r="B911">
        <v>2015</v>
      </c>
      <c r="C911" t="s">
        <v>1237</v>
      </c>
      <c r="D911" t="s">
        <v>2348</v>
      </c>
      <c r="E911" s="58" t="s">
        <v>515</v>
      </c>
      <c r="F911" t="s">
        <v>1221</v>
      </c>
      <c r="G911" t="s">
        <v>531</v>
      </c>
      <c r="H911" s="278">
        <v>50264</v>
      </c>
      <c r="I911" t="s">
        <v>1345</v>
      </c>
    </row>
    <row r="912" spans="1:18">
      <c r="A912" t="str">
        <f t="shared" si="14"/>
        <v>United States2015Industrial roundwoodIMPORTS1000 m3</v>
      </c>
      <c r="B912">
        <v>2015</v>
      </c>
      <c r="C912" t="s">
        <v>2720</v>
      </c>
      <c r="D912" t="s">
        <v>2349</v>
      </c>
      <c r="E912" s="58" t="s">
        <v>515</v>
      </c>
      <c r="F912" t="s">
        <v>1221</v>
      </c>
      <c r="G912" t="s">
        <v>531</v>
      </c>
      <c r="H912" s="278">
        <v>1196</v>
      </c>
      <c r="I912" t="s">
        <v>1346</v>
      </c>
    </row>
    <row r="913" spans="1:18">
      <c r="A913" t="str">
        <f t="shared" si="14"/>
        <v>United States2015Wood fuel, including wood for charcoalREMOVALS1000 m3</v>
      </c>
      <c r="B913">
        <v>2015</v>
      </c>
      <c r="C913" t="s">
        <v>1365</v>
      </c>
      <c r="D913" t="s">
        <v>2351</v>
      </c>
      <c r="E913" s="58" t="s">
        <v>515</v>
      </c>
      <c r="F913" t="s">
        <v>1221</v>
      </c>
      <c r="G913" t="s">
        <v>531</v>
      </c>
      <c r="H913" s="278">
        <v>44345</v>
      </c>
      <c r="I913" t="s">
        <v>1346</v>
      </c>
    </row>
    <row r="914" spans="1:18">
      <c r="A914" t="str">
        <f t="shared" si="14"/>
        <v>United States2015Industrial roundwoodREMOVALS1000 m3</v>
      </c>
      <c r="B914">
        <v>2015</v>
      </c>
      <c r="C914" t="s">
        <v>2720</v>
      </c>
      <c r="D914" t="s">
        <v>2351</v>
      </c>
      <c r="E914" s="58" t="s">
        <v>515</v>
      </c>
      <c r="F914" t="s">
        <v>1221</v>
      </c>
      <c r="G914" t="s">
        <v>531</v>
      </c>
      <c r="H914" s="278">
        <v>354678.41</v>
      </c>
      <c r="I914" t="s">
        <v>1346</v>
      </c>
    </row>
    <row r="915" spans="1:18">
      <c r="A915" t="str">
        <f t="shared" si="14"/>
        <v>United States2015Chemical woodpulpPRODUCTION1000 m.t.</v>
      </c>
      <c r="B915">
        <v>2015</v>
      </c>
      <c r="C915" t="s">
        <v>1351</v>
      </c>
      <c r="D915" t="s">
        <v>2348</v>
      </c>
      <c r="E915" s="58" t="s">
        <v>515</v>
      </c>
      <c r="F915" t="s">
        <v>1221</v>
      </c>
      <c r="G915" t="s">
        <v>1344</v>
      </c>
      <c r="H915" s="278">
        <v>42110</v>
      </c>
      <c r="I915" t="s">
        <v>1346</v>
      </c>
    </row>
    <row r="916" spans="1:18">
      <c r="A916" t="str">
        <f t="shared" si="14"/>
        <v>Belgium2015Wood fuel, including wood for charcoalIMPORTS1000 m3</v>
      </c>
      <c r="B916">
        <v>2015</v>
      </c>
      <c r="C916" t="s">
        <v>1365</v>
      </c>
      <c r="D916" t="s">
        <v>2349</v>
      </c>
      <c r="E916" s="58" t="s">
        <v>515</v>
      </c>
      <c r="F916" t="s">
        <v>1141</v>
      </c>
      <c r="G916" t="s">
        <v>531</v>
      </c>
      <c r="H916">
        <v>358.08</v>
      </c>
      <c r="I916" t="s">
        <v>1345</v>
      </c>
      <c r="R916" s="278"/>
    </row>
    <row r="917" spans="1:18">
      <c r="A917" t="str">
        <f t="shared" si="14"/>
        <v>Belgium2015Industrial roundwoodIMPORTS1000 m3</v>
      </c>
      <c r="B917">
        <v>2015</v>
      </c>
      <c r="C917" t="s">
        <v>2720</v>
      </c>
      <c r="D917" t="s">
        <v>2349</v>
      </c>
      <c r="E917" s="58" t="s">
        <v>515</v>
      </c>
      <c r="F917" t="s">
        <v>1141</v>
      </c>
      <c r="G917" t="s">
        <v>531</v>
      </c>
      <c r="H917" s="278">
        <v>4506.68</v>
      </c>
      <c r="I917" t="s">
        <v>1346</v>
      </c>
    </row>
    <row r="918" spans="1:18">
      <c r="A918" t="str">
        <f t="shared" si="14"/>
        <v>Belgium2015Wood charcoalIMPORTS1000 m.t.</v>
      </c>
      <c r="B918">
        <v>2015</v>
      </c>
      <c r="C918" t="s">
        <v>1343</v>
      </c>
      <c r="D918" t="s">
        <v>2349</v>
      </c>
      <c r="E918" s="58" t="s">
        <v>515</v>
      </c>
      <c r="F918" t="s">
        <v>1141</v>
      </c>
      <c r="G918" t="s">
        <v>1344</v>
      </c>
      <c r="H918">
        <v>67.72</v>
      </c>
      <c r="I918" t="s">
        <v>1345</v>
      </c>
    </row>
    <row r="919" spans="1:18">
      <c r="A919" t="str">
        <f t="shared" si="14"/>
        <v>Belgium2015Chips and particlesIMPORTS1000 m3</v>
      </c>
      <c r="B919">
        <v>2015</v>
      </c>
      <c r="C919" t="s">
        <v>1237</v>
      </c>
      <c r="D919" t="s">
        <v>2349</v>
      </c>
      <c r="E919" s="58" t="s">
        <v>515</v>
      </c>
      <c r="F919" t="s">
        <v>1141</v>
      </c>
      <c r="G919" t="s">
        <v>531</v>
      </c>
      <c r="H919">
        <v>76.08</v>
      </c>
      <c r="I919" t="s">
        <v>1345</v>
      </c>
    </row>
    <row r="920" spans="1:18">
      <c r="A920" t="str">
        <f t="shared" si="14"/>
        <v>Belgium2015Wood residuesIMPORTS1000 m3</v>
      </c>
      <c r="B920">
        <v>2015</v>
      </c>
      <c r="C920" t="s">
        <v>1238</v>
      </c>
      <c r="D920" t="s">
        <v>2349</v>
      </c>
      <c r="E920" s="58" t="s">
        <v>515</v>
      </c>
      <c r="F920" t="s">
        <v>1141</v>
      </c>
      <c r="G920" t="s">
        <v>531</v>
      </c>
      <c r="H920" s="278">
        <v>1777.21</v>
      </c>
      <c r="I920" t="s">
        <v>1345</v>
      </c>
    </row>
    <row r="921" spans="1:18">
      <c r="A921" t="str">
        <f t="shared" si="14"/>
        <v>Belgium2015Wood fuel, including wood for charcoalEXPORTS1000 m3</v>
      </c>
      <c r="B921">
        <v>2015</v>
      </c>
      <c r="C921" t="s">
        <v>1365</v>
      </c>
      <c r="D921" t="s">
        <v>2350</v>
      </c>
      <c r="E921" s="58" t="s">
        <v>515</v>
      </c>
      <c r="F921" t="s">
        <v>1141</v>
      </c>
      <c r="G921" t="s">
        <v>531</v>
      </c>
      <c r="H921">
        <v>25.4</v>
      </c>
      <c r="I921" t="s">
        <v>1345</v>
      </c>
    </row>
    <row r="922" spans="1:18">
      <c r="A922" t="str">
        <f t="shared" si="14"/>
        <v>Belgium2015Industrial roundwoodEXPORTS1000 m3</v>
      </c>
      <c r="B922">
        <v>2015</v>
      </c>
      <c r="C922" t="s">
        <v>2720</v>
      </c>
      <c r="D922" t="s">
        <v>2350</v>
      </c>
      <c r="E922" s="58" t="s">
        <v>515</v>
      </c>
      <c r="F922" t="s">
        <v>1141</v>
      </c>
      <c r="G922" t="s">
        <v>531</v>
      </c>
      <c r="H922" s="278">
        <v>1259.83</v>
      </c>
      <c r="I922" t="s">
        <v>1346</v>
      </c>
    </row>
    <row r="923" spans="1:18">
      <c r="A923" t="str">
        <f t="shared" si="14"/>
        <v>Belgium2015Wood charcoalEXPORTS1000 m.t.</v>
      </c>
      <c r="B923">
        <v>2015</v>
      </c>
      <c r="C923" t="s">
        <v>1343</v>
      </c>
      <c r="D923" t="s">
        <v>2350</v>
      </c>
      <c r="E923" s="58" t="s">
        <v>515</v>
      </c>
      <c r="F923" t="s">
        <v>1141</v>
      </c>
      <c r="G923" t="s">
        <v>1344</v>
      </c>
      <c r="H923">
        <v>40.06</v>
      </c>
      <c r="I923" t="s">
        <v>1345</v>
      </c>
    </row>
    <row r="924" spans="1:18">
      <c r="A924" t="str">
        <f t="shared" si="14"/>
        <v>Belgium2015Chips and particlesEXPORTS1000 m3</v>
      </c>
      <c r="B924">
        <v>2015</v>
      </c>
      <c r="C924" t="s">
        <v>1237</v>
      </c>
      <c r="D924" t="s">
        <v>2350</v>
      </c>
      <c r="E924" s="58" t="s">
        <v>515</v>
      </c>
      <c r="F924" t="s">
        <v>1141</v>
      </c>
      <c r="G924" t="s">
        <v>531</v>
      </c>
      <c r="H924">
        <v>175.33</v>
      </c>
      <c r="I924" t="s">
        <v>1345</v>
      </c>
      <c r="R924" s="278"/>
    </row>
    <row r="925" spans="1:18">
      <c r="A925" t="str">
        <f t="shared" si="14"/>
        <v>Belgium2015Wood residuesEXPORTS1000 m3</v>
      </c>
      <c r="B925">
        <v>2015</v>
      </c>
      <c r="C925" t="s">
        <v>1238</v>
      </c>
      <c r="D925" t="s">
        <v>2350</v>
      </c>
      <c r="E925" s="58" t="s">
        <v>515</v>
      </c>
      <c r="F925" t="s">
        <v>1141</v>
      </c>
      <c r="G925" t="s">
        <v>531</v>
      </c>
      <c r="H925">
        <v>639.29999999999995</v>
      </c>
      <c r="I925" t="s">
        <v>1345</v>
      </c>
    </row>
    <row r="926" spans="1:18">
      <c r="A926" t="str">
        <f t="shared" si="14"/>
        <v>Belgium2015Chips and particlesPRODUCTION1000 m3</v>
      </c>
      <c r="B926">
        <v>2015</v>
      </c>
      <c r="C926" t="s">
        <v>1237</v>
      </c>
      <c r="D926" t="s">
        <v>2348</v>
      </c>
      <c r="E926" s="58" t="s">
        <v>515</v>
      </c>
      <c r="F926" t="s">
        <v>1141</v>
      </c>
      <c r="G926" t="s">
        <v>531</v>
      </c>
      <c r="H926">
        <v>473.17</v>
      </c>
      <c r="I926" t="s">
        <v>1345</v>
      </c>
    </row>
    <row r="927" spans="1:18">
      <c r="A927" t="str">
        <f t="shared" si="14"/>
        <v>Belgium2015Wood residuesPRODUCTION1000 m3</v>
      </c>
      <c r="B927">
        <v>2015</v>
      </c>
      <c r="C927" t="s">
        <v>1238</v>
      </c>
      <c r="D927" t="s">
        <v>2348</v>
      </c>
      <c r="E927" s="58" t="s">
        <v>515</v>
      </c>
      <c r="F927" t="s">
        <v>1141</v>
      </c>
      <c r="G927" t="s">
        <v>531</v>
      </c>
      <c r="H927">
        <v>538.94000000000005</v>
      </c>
      <c r="I927" t="s">
        <v>1345</v>
      </c>
    </row>
    <row r="928" spans="1:18">
      <c r="A928" t="str">
        <f t="shared" si="14"/>
        <v>Belgium2015Wood charcoalPRODUCTION1000 m.t.</v>
      </c>
      <c r="B928">
        <v>2015</v>
      </c>
      <c r="C928" t="s">
        <v>1343</v>
      </c>
      <c r="D928" t="s">
        <v>2348</v>
      </c>
      <c r="E928" s="58" t="s">
        <v>515</v>
      </c>
      <c r="F928" t="s">
        <v>1141</v>
      </c>
      <c r="G928" t="s">
        <v>1344</v>
      </c>
      <c r="H928">
        <v>0</v>
      </c>
      <c r="I928" t="s">
        <v>1345</v>
      </c>
      <c r="R928" s="278"/>
    </row>
    <row r="929" spans="1:18">
      <c r="A929" t="str">
        <f t="shared" si="14"/>
        <v>Belgium2015Wood pelletsPRODUCTION1000 m.t.</v>
      </c>
      <c r="B929">
        <v>2015</v>
      </c>
      <c r="C929" t="s">
        <v>2187</v>
      </c>
      <c r="D929" t="s">
        <v>2348</v>
      </c>
      <c r="E929" s="58" t="s">
        <v>515</v>
      </c>
      <c r="F929" t="s">
        <v>1141</v>
      </c>
      <c r="G929" t="s">
        <v>1344</v>
      </c>
      <c r="H929">
        <v>390</v>
      </c>
      <c r="I929" t="s">
        <v>1345</v>
      </c>
    </row>
    <row r="930" spans="1:18">
      <c r="A930" t="str">
        <f t="shared" si="14"/>
        <v>Belgium2015Wood pelletsIMPORTS1000 m.t.</v>
      </c>
      <c r="B930">
        <v>2015</v>
      </c>
      <c r="C930" t="s">
        <v>2187</v>
      </c>
      <c r="D930" t="s">
        <v>2349</v>
      </c>
      <c r="E930" s="58" t="s">
        <v>515</v>
      </c>
      <c r="F930" t="s">
        <v>1141</v>
      </c>
      <c r="G930" t="s">
        <v>1344</v>
      </c>
      <c r="H930">
        <v>896.19</v>
      </c>
      <c r="I930" t="s">
        <v>1345</v>
      </c>
      <c r="R930" s="278"/>
    </row>
    <row r="931" spans="1:18">
      <c r="A931" t="str">
        <f t="shared" si="14"/>
        <v>Belgium2015Wood pelletsEXPORTS1000 m.t.</v>
      </c>
      <c r="B931">
        <v>2015</v>
      </c>
      <c r="C931" t="s">
        <v>2187</v>
      </c>
      <c r="D931" t="s">
        <v>2350</v>
      </c>
      <c r="E931" s="58" t="s">
        <v>515</v>
      </c>
      <c r="F931" t="s">
        <v>1141</v>
      </c>
      <c r="G931" t="s">
        <v>1344</v>
      </c>
      <c r="H931">
        <v>394.22</v>
      </c>
      <c r="I931" t="s">
        <v>1345</v>
      </c>
      <c r="R931" s="278"/>
    </row>
    <row r="932" spans="1:18">
      <c r="A932" t="str">
        <f t="shared" si="14"/>
        <v>Belgium2015Wood fuel, including wood for charcoalREMOVALS1000 m3</v>
      </c>
      <c r="B932">
        <v>2015</v>
      </c>
      <c r="C932" t="s">
        <v>1365</v>
      </c>
      <c r="D932" t="s">
        <v>2351</v>
      </c>
      <c r="E932" s="58" t="s">
        <v>515</v>
      </c>
      <c r="F932" t="s">
        <v>1141</v>
      </c>
      <c r="G932" t="s">
        <v>531</v>
      </c>
      <c r="H932">
        <v>892.75</v>
      </c>
      <c r="I932" t="s">
        <v>1346</v>
      </c>
    </row>
    <row r="933" spans="1:18">
      <c r="A933" t="str">
        <f t="shared" si="14"/>
        <v>Belgium2015Industrial roundwoodREMOVALS1000 m3</v>
      </c>
      <c r="B933">
        <v>2015</v>
      </c>
      <c r="C933" t="s">
        <v>2720</v>
      </c>
      <c r="D933" t="s">
        <v>2351</v>
      </c>
      <c r="E933" s="58" t="s">
        <v>515</v>
      </c>
      <c r="F933" t="s">
        <v>1141</v>
      </c>
      <c r="G933" t="s">
        <v>531</v>
      </c>
      <c r="H933" s="278">
        <v>4519.3900000000003</v>
      </c>
      <c r="I933" t="s">
        <v>1346</v>
      </c>
      <c r="R933" s="278"/>
    </row>
    <row r="934" spans="1:18">
      <c r="A934" t="str">
        <f t="shared" si="14"/>
        <v>Belgium2015Chemical woodpulpPRODUCTION1000 m.t.</v>
      </c>
      <c r="B934">
        <v>2015</v>
      </c>
      <c r="C934" t="s">
        <v>1351</v>
      </c>
      <c r="D934" t="s">
        <v>2348</v>
      </c>
      <c r="E934" s="58" t="s">
        <v>515</v>
      </c>
      <c r="F934" t="s">
        <v>1141</v>
      </c>
      <c r="G934" t="s">
        <v>1344</v>
      </c>
      <c r="H934">
        <v>267</v>
      </c>
      <c r="I934" t="s">
        <v>1346</v>
      </c>
      <c r="R934" s="278"/>
    </row>
    <row r="935" spans="1:18">
      <c r="A935" t="str">
        <f t="shared" si="14"/>
        <v>Luxembourg2015Wood pelletsIMPORTS1000 m.t.</v>
      </c>
      <c r="B935">
        <v>2015</v>
      </c>
      <c r="C935" t="s">
        <v>2187</v>
      </c>
      <c r="D935" t="s">
        <v>2349</v>
      </c>
      <c r="E935" s="58" t="s">
        <v>515</v>
      </c>
      <c r="F935" t="s">
        <v>1051</v>
      </c>
      <c r="G935" t="s">
        <v>1344</v>
      </c>
      <c r="H935">
        <v>8</v>
      </c>
      <c r="I935" t="s">
        <v>1345</v>
      </c>
    </row>
    <row r="936" spans="1:18">
      <c r="A936" t="str">
        <f t="shared" si="14"/>
        <v>Luxembourg2015Wood pelletsEXPORTS1000 m.t.</v>
      </c>
      <c r="B936">
        <v>2015</v>
      </c>
      <c r="C936" t="s">
        <v>2187</v>
      </c>
      <c r="D936" t="s">
        <v>2350</v>
      </c>
      <c r="E936" s="58" t="s">
        <v>515</v>
      </c>
      <c r="F936" t="s">
        <v>1051</v>
      </c>
      <c r="G936" t="s">
        <v>1344</v>
      </c>
      <c r="H936">
        <v>6.74</v>
      </c>
      <c r="I936" t="s">
        <v>1345</v>
      </c>
    </row>
    <row r="937" spans="1:18">
      <c r="A937" t="str">
        <f t="shared" si="14"/>
        <v>Luxembourg2015Chemical woodpulpPRODUCTION1000 m.t.</v>
      </c>
      <c r="B937">
        <v>2015</v>
      </c>
      <c r="C937" t="s">
        <v>1351</v>
      </c>
      <c r="D937" t="s">
        <v>2348</v>
      </c>
      <c r="E937" s="58" t="s">
        <v>515</v>
      </c>
      <c r="F937" t="s">
        <v>1051</v>
      </c>
      <c r="G937" t="s">
        <v>1344</v>
      </c>
      <c r="H937">
        <v>0</v>
      </c>
      <c r="I937" t="s">
        <v>1346</v>
      </c>
    </row>
    <row r="938" spans="1:18">
      <c r="A938" t="str">
        <f t="shared" si="14"/>
        <v>Luxembourg2015Chips and particlesPRODUCTION1000 m3</v>
      </c>
      <c r="B938">
        <v>2015</v>
      </c>
      <c r="C938" t="s">
        <v>1237</v>
      </c>
      <c r="D938" t="s">
        <v>2348</v>
      </c>
      <c r="E938" s="58" t="s">
        <v>515</v>
      </c>
      <c r="F938" t="s">
        <v>1051</v>
      </c>
      <c r="G938" t="s">
        <v>531</v>
      </c>
      <c r="H938">
        <v>422.46</v>
      </c>
      <c r="I938" t="s">
        <v>1345</v>
      </c>
    </row>
    <row r="939" spans="1:18">
      <c r="A939" t="str">
        <f t="shared" si="14"/>
        <v>Luxembourg2015Wood residuesPRODUCTION1000 m3</v>
      </c>
      <c r="B939">
        <v>2015</v>
      </c>
      <c r="C939" t="s">
        <v>1238</v>
      </c>
      <c r="D939" t="s">
        <v>2348</v>
      </c>
      <c r="E939" s="58" t="s">
        <v>515</v>
      </c>
      <c r="F939" t="s">
        <v>1051</v>
      </c>
      <c r="G939" t="s">
        <v>531</v>
      </c>
      <c r="H939">
        <v>98.5</v>
      </c>
      <c r="I939" t="s">
        <v>1345</v>
      </c>
    </row>
    <row r="940" spans="1:18">
      <c r="A940" t="str">
        <f t="shared" si="14"/>
        <v>Luxembourg2015Wood residuesEXPORTS1000 m3</v>
      </c>
      <c r="B940">
        <v>2015</v>
      </c>
      <c r="C940" t="s">
        <v>1238</v>
      </c>
      <c r="D940" t="s">
        <v>2350</v>
      </c>
      <c r="E940" s="58" t="s">
        <v>515</v>
      </c>
      <c r="F940" t="s">
        <v>1051</v>
      </c>
      <c r="G940" t="s">
        <v>531</v>
      </c>
      <c r="H940">
        <v>87.93</v>
      </c>
      <c r="I940" t="s">
        <v>1345</v>
      </c>
    </row>
    <row r="941" spans="1:18">
      <c r="A941" t="str">
        <f t="shared" si="14"/>
        <v>Luxembourg2015Wood residuesIMPORTS1000 m3</v>
      </c>
      <c r="B941">
        <v>2015</v>
      </c>
      <c r="C941" t="s">
        <v>1238</v>
      </c>
      <c r="D941" t="s">
        <v>2349</v>
      </c>
      <c r="E941" s="58" t="s">
        <v>515</v>
      </c>
      <c r="F941" t="s">
        <v>1051</v>
      </c>
      <c r="G941" t="s">
        <v>531</v>
      </c>
      <c r="H941">
        <v>29.15</v>
      </c>
      <c r="I941" t="s">
        <v>1345</v>
      </c>
    </row>
    <row r="942" spans="1:18">
      <c r="A942" t="str">
        <f t="shared" si="14"/>
        <v>Luxembourg2015Chips and particlesEXPORTS1000 m3</v>
      </c>
      <c r="B942">
        <v>2015</v>
      </c>
      <c r="C942" t="s">
        <v>1237</v>
      </c>
      <c r="D942" t="s">
        <v>2350</v>
      </c>
      <c r="E942" s="58" t="s">
        <v>515</v>
      </c>
      <c r="F942" t="s">
        <v>1051</v>
      </c>
      <c r="G942" t="s">
        <v>531</v>
      </c>
      <c r="H942">
        <v>33.99</v>
      </c>
      <c r="I942" t="s">
        <v>1345</v>
      </c>
      <c r="R942" s="278"/>
    </row>
    <row r="943" spans="1:18">
      <c r="A943" t="str">
        <f t="shared" si="14"/>
        <v>Luxembourg2015Chips and particlesIMPORTS1000 m3</v>
      </c>
      <c r="B943">
        <v>2015</v>
      </c>
      <c r="C943" t="s">
        <v>1237</v>
      </c>
      <c r="D943" t="s">
        <v>2349</v>
      </c>
      <c r="E943" s="58" t="s">
        <v>515</v>
      </c>
      <c r="F943" t="s">
        <v>1051</v>
      </c>
      <c r="G943" t="s">
        <v>531</v>
      </c>
      <c r="H943">
        <v>193.98</v>
      </c>
      <c r="I943" t="s">
        <v>1345</v>
      </c>
    </row>
    <row r="944" spans="1:18">
      <c r="A944" t="str">
        <f t="shared" si="14"/>
        <v>Luxembourg2015Wood charcoalEXPORTS1000 m.t.</v>
      </c>
      <c r="B944">
        <v>2015</v>
      </c>
      <c r="C944" t="s">
        <v>1343</v>
      </c>
      <c r="D944" t="s">
        <v>2350</v>
      </c>
      <c r="E944" s="58" t="s">
        <v>515</v>
      </c>
      <c r="F944" t="s">
        <v>1051</v>
      </c>
      <c r="G944" t="s">
        <v>1344</v>
      </c>
      <c r="H944">
        <v>0.23</v>
      </c>
      <c r="I944" t="s">
        <v>1345</v>
      </c>
    </row>
    <row r="945" spans="1:18">
      <c r="A945" t="str">
        <f t="shared" si="14"/>
        <v>Luxembourg2015Industrial roundwoodEXPORTS1000 m3</v>
      </c>
      <c r="B945">
        <v>2015</v>
      </c>
      <c r="C945" t="s">
        <v>2720</v>
      </c>
      <c r="D945" t="s">
        <v>2350</v>
      </c>
      <c r="E945" s="58" t="s">
        <v>515</v>
      </c>
      <c r="F945" t="s">
        <v>1051</v>
      </c>
      <c r="G945" t="s">
        <v>531</v>
      </c>
      <c r="H945">
        <v>364.21</v>
      </c>
      <c r="I945" t="s">
        <v>1346</v>
      </c>
    </row>
    <row r="946" spans="1:18">
      <c r="A946" t="str">
        <f t="shared" si="14"/>
        <v>Luxembourg2015Wood charcoalIMPORTS1000 m.t.</v>
      </c>
      <c r="B946">
        <v>2015</v>
      </c>
      <c r="C946" t="s">
        <v>1343</v>
      </c>
      <c r="D946" t="s">
        <v>2349</v>
      </c>
      <c r="E946" s="58" t="s">
        <v>515</v>
      </c>
      <c r="F946" t="s">
        <v>1051</v>
      </c>
      <c r="G946" t="s">
        <v>1344</v>
      </c>
      <c r="H946">
        <v>1.22</v>
      </c>
      <c r="I946" t="s">
        <v>1345</v>
      </c>
    </row>
    <row r="947" spans="1:18">
      <c r="A947" t="str">
        <f t="shared" si="14"/>
        <v>Luxembourg2015Wood charcoalPRODUCTION1000 m.t.</v>
      </c>
      <c r="B947">
        <v>2015</v>
      </c>
      <c r="C947" t="s">
        <v>1343</v>
      </c>
      <c r="D947" t="s">
        <v>2348</v>
      </c>
      <c r="E947" s="58" t="s">
        <v>515</v>
      </c>
      <c r="F947" t="s">
        <v>1051</v>
      </c>
      <c r="G947" t="s">
        <v>1344</v>
      </c>
      <c r="H947">
        <v>0</v>
      </c>
      <c r="I947" t="s">
        <v>1345</v>
      </c>
    </row>
    <row r="948" spans="1:18">
      <c r="A948" t="str">
        <f t="shared" si="14"/>
        <v>Luxembourg2015Industrial roundwoodIMPORTS1000 m3</v>
      </c>
      <c r="B948">
        <v>2015</v>
      </c>
      <c r="C948" t="s">
        <v>2720</v>
      </c>
      <c r="D948" t="s">
        <v>2349</v>
      </c>
      <c r="E948" s="58" t="s">
        <v>515</v>
      </c>
      <c r="F948" t="s">
        <v>1051</v>
      </c>
      <c r="G948" t="s">
        <v>531</v>
      </c>
      <c r="H948" s="278">
        <v>1117.07</v>
      </c>
      <c r="I948" t="s">
        <v>1346</v>
      </c>
      <c r="R948" s="278"/>
    </row>
    <row r="949" spans="1:18">
      <c r="A949" t="str">
        <f t="shared" si="14"/>
        <v>Luxembourg2015Wood fuel, including wood for charcoalEXPORTS1000 m3</v>
      </c>
      <c r="B949">
        <v>2015</v>
      </c>
      <c r="C949" t="s">
        <v>1365</v>
      </c>
      <c r="D949" t="s">
        <v>2350</v>
      </c>
      <c r="E949" s="58" t="s">
        <v>515</v>
      </c>
      <c r="F949" t="s">
        <v>1051</v>
      </c>
      <c r="G949" t="s">
        <v>531</v>
      </c>
      <c r="H949">
        <v>48.11</v>
      </c>
      <c r="I949" t="s">
        <v>1345</v>
      </c>
      <c r="R949" s="278"/>
    </row>
    <row r="950" spans="1:18">
      <c r="A950" t="str">
        <f t="shared" si="14"/>
        <v>Luxembourg2015Wood fuel, including wood for charcoalIMPORTS1000 m3</v>
      </c>
      <c r="B950">
        <v>2015</v>
      </c>
      <c r="C950" t="s">
        <v>1365</v>
      </c>
      <c r="D950" t="s">
        <v>2349</v>
      </c>
      <c r="E950" s="58" t="s">
        <v>515</v>
      </c>
      <c r="F950" t="s">
        <v>1051</v>
      </c>
      <c r="G950" t="s">
        <v>531</v>
      </c>
      <c r="H950">
        <v>19.48</v>
      </c>
      <c r="I950" t="s">
        <v>1345</v>
      </c>
    </row>
    <row r="951" spans="1:18">
      <c r="A951" t="str">
        <f t="shared" si="14"/>
        <v>Luxembourg2015Wood pelletsPRODUCTION1000 m.t.</v>
      </c>
      <c r="B951">
        <v>2015</v>
      </c>
      <c r="C951" t="s">
        <v>2187</v>
      </c>
      <c r="D951" t="s">
        <v>2348</v>
      </c>
      <c r="E951" s="58" t="s">
        <v>515</v>
      </c>
      <c r="F951" t="s">
        <v>1051</v>
      </c>
      <c r="G951" t="s">
        <v>1344</v>
      </c>
      <c r="H951">
        <v>45</v>
      </c>
      <c r="I951" t="s">
        <v>1345</v>
      </c>
    </row>
    <row r="952" spans="1:18">
      <c r="A952" t="str">
        <f t="shared" si="14"/>
        <v>Luxembourg2015Wood fuel, including wood for charcoalREMOVALS1000 m3</v>
      </c>
      <c r="B952">
        <v>2015</v>
      </c>
      <c r="C952" t="s">
        <v>1365</v>
      </c>
      <c r="D952" t="s">
        <v>2351</v>
      </c>
      <c r="E952" s="58" t="s">
        <v>515</v>
      </c>
      <c r="F952" t="s">
        <v>1051</v>
      </c>
      <c r="G952" t="s">
        <v>531</v>
      </c>
      <c r="H952">
        <v>69.540000000000006</v>
      </c>
      <c r="I952" t="s">
        <v>1346</v>
      </c>
    </row>
    <row r="953" spans="1:18">
      <c r="A953" t="str">
        <f t="shared" si="14"/>
        <v>Luxembourg2015Industrial roundwoodREMOVALS1000 m3</v>
      </c>
      <c r="B953">
        <v>2015</v>
      </c>
      <c r="C953" t="s">
        <v>2720</v>
      </c>
      <c r="D953" t="s">
        <v>2351</v>
      </c>
      <c r="E953" s="58" t="s">
        <v>515</v>
      </c>
      <c r="F953" t="s">
        <v>1051</v>
      </c>
      <c r="G953" t="s">
        <v>531</v>
      </c>
      <c r="H953">
        <v>311.41000000000003</v>
      </c>
      <c r="I953" t="s">
        <v>1346</v>
      </c>
    </row>
    <row r="954" spans="1:18">
      <c r="A954" t="str">
        <f t="shared" si="14"/>
        <v>Serbia2015Wood charcoalPRODUCTION1000 m.t.</v>
      </c>
      <c r="B954">
        <v>2015</v>
      </c>
      <c r="C954" t="s">
        <v>1343</v>
      </c>
      <c r="D954" t="s">
        <v>2348</v>
      </c>
      <c r="E954" s="58" t="s">
        <v>515</v>
      </c>
      <c r="F954" t="s">
        <v>1199</v>
      </c>
      <c r="G954" t="s">
        <v>1344</v>
      </c>
      <c r="H954">
        <v>22</v>
      </c>
      <c r="I954" t="s">
        <v>1347</v>
      </c>
    </row>
    <row r="955" spans="1:18">
      <c r="A955" t="str">
        <f t="shared" si="14"/>
        <v>Serbia2015Chips and particlesPRODUCTION1000 m3</v>
      </c>
      <c r="B955">
        <v>2015</v>
      </c>
      <c r="C955" t="s">
        <v>1237</v>
      </c>
      <c r="D955" t="s">
        <v>2348</v>
      </c>
      <c r="E955" s="58" t="s">
        <v>515</v>
      </c>
      <c r="F955" t="s">
        <v>1199</v>
      </c>
      <c r="G955" t="s">
        <v>531</v>
      </c>
      <c r="H955">
        <v>161</v>
      </c>
      <c r="I955" t="s">
        <v>1347</v>
      </c>
    </row>
    <row r="956" spans="1:18">
      <c r="A956" t="str">
        <f t="shared" si="14"/>
        <v>Serbia2015Wood residuesPRODUCTION1000 m3</v>
      </c>
      <c r="B956">
        <v>2015</v>
      </c>
      <c r="C956" t="s">
        <v>1238</v>
      </c>
      <c r="D956" t="s">
        <v>2348</v>
      </c>
      <c r="E956" s="58" t="s">
        <v>515</v>
      </c>
      <c r="F956" t="s">
        <v>1199</v>
      </c>
      <c r="G956" t="s">
        <v>531</v>
      </c>
      <c r="H956">
        <v>356</v>
      </c>
      <c r="I956" t="s">
        <v>1347</v>
      </c>
    </row>
    <row r="957" spans="1:18">
      <c r="A957" t="str">
        <f t="shared" si="14"/>
        <v>Serbia2015Wood pelletsPRODUCTION1000 m.t.</v>
      </c>
      <c r="B957">
        <v>2015</v>
      </c>
      <c r="C957" t="s">
        <v>2187</v>
      </c>
      <c r="D957" t="s">
        <v>2348</v>
      </c>
      <c r="E957" s="58" t="s">
        <v>515</v>
      </c>
      <c r="F957" t="s">
        <v>1199</v>
      </c>
      <c r="G957" t="s">
        <v>1344</v>
      </c>
      <c r="H957">
        <v>230</v>
      </c>
      <c r="I957" t="s">
        <v>1347</v>
      </c>
    </row>
    <row r="958" spans="1:18">
      <c r="A958" t="str">
        <f t="shared" si="14"/>
        <v>Serbia2015Wood fuel, including wood for charcoalIMPORTS1000 m3</v>
      </c>
      <c r="B958">
        <v>2015</v>
      </c>
      <c r="C958" t="s">
        <v>1365</v>
      </c>
      <c r="D958" t="s">
        <v>2349</v>
      </c>
      <c r="E958" s="58" t="s">
        <v>515</v>
      </c>
      <c r="F958" t="s">
        <v>1199</v>
      </c>
      <c r="G958" t="s">
        <v>531</v>
      </c>
      <c r="H958">
        <v>19</v>
      </c>
      <c r="I958" t="s">
        <v>1347</v>
      </c>
      <c r="R958" s="278"/>
    </row>
    <row r="959" spans="1:18">
      <c r="A959" t="str">
        <f t="shared" si="14"/>
        <v>Serbia2015Wood charcoalIMPORTS1000 m.t.</v>
      </c>
      <c r="B959">
        <v>2015</v>
      </c>
      <c r="C959" t="s">
        <v>1343</v>
      </c>
      <c r="D959" t="s">
        <v>2349</v>
      </c>
      <c r="E959" s="58" t="s">
        <v>515</v>
      </c>
      <c r="F959" t="s">
        <v>1199</v>
      </c>
      <c r="G959" t="s">
        <v>1344</v>
      </c>
      <c r="H959">
        <v>1</v>
      </c>
      <c r="I959" t="s">
        <v>1347</v>
      </c>
      <c r="R959" s="278"/>
    </row>
    <row r="960" spans="1:18">
      <c r="A960" t="str">
        <f t="shared" si="14"/>
        <v>Serbia2015Chips and particlesIMPORTS1000 m3</v>
      </c>
      <c r="B960">
        <v>2015</v>
      </c>
      <c r="C960" t="s">
        <v>1237</v>
      </c>
      <c r="D960" t="s">
        <v>2349</v>
      </c>
      <c r="E960" s="58" t="s">
        <v>515</v>
      </c>
      <c r="F960" t="s">
        <v>1199</v>
      </c>
      <c r="G960" t="s">
        <v>531</v>
      </c>
      <c r="H960">
        <v>3</v>
      </c>
      <c r="I960" t="s">
        <v>1347</v>
      </c>
      <c r="R960" s="278"/>
    </row>
    <row r="961" spans="1:18">
      <c r="A961" t="str">
        <f t="shared" si="14"/>
        <v>Serbia2015Wood residuesIMPORTS1000 m3</v>
      </c>
      <c r="B961">
        <v>2015</v>
      </c>
      <c r="C961" t="s">
        <v>1238</v>
      </c>
      <c r="D961" t="s">
        <v>2349</v>
      </c>
      <c r="E961" s="58" t="s">
        <v>515</v>
      </c>
      <c r="F961" t="s">
        <v>1199</v>
      </c>
      <c r="G961" t="s">
        <v>531</v>
      </c>
      <c r="H961">
        <v>23</v>
      </c>
      <c r="I961" t="s">
        <v>1347</v>
      </c>
      <c r="R961" s="278"/>
    </row>
    <row r="962" spans="1:18">
      <c r="A962" t="str">
        <f t="shared" si="14"/>
        <v>Serbia2015Wood pelletsIMPORTS1000 m.t.</v>
      </c>
      <c r="B962">
        <v>2015</v>
      </c>
      <c r="C962" t="s">
        <v>2187</v>
      </c>
      <c r="D962" t="s">
        <v>2349</v>
      </c>
      <c r="E962" s="58" t="s">
        <v>515</v>
      </c>
      <c r="F962" t="s">
        <v>1199</v>
      </c>
      <c r="G962" t="s">
        <v>1344</v>
      </c>
      <c r="H962">
        <v>7</v>
      </c>
      <c r="I962" t="s">
        <v>1347</v>
      </c>
      <c r="R962" s="278"/>
    </row>
    <row r="963" spans="1:18">
      <c r="A963" t="str">
        <f t="shared" ref="A963:A987" si="15">CONCATENATE(F963,B963,C963,D963,G963)</f>
        <v>Serbia2015Wood fuel, including wood for charcoalEXPORTS1000 m3</v>
      </c>
      <c r="B963">
        <v>2015</v>
      </c>
      <c r="C963" t="s">
        <v>1365</v>
      </c>
      <c r="D963" t="s">
        <v>2350</v>
      </c>
      <c r="E963" s="58" t="s">
        <v>515</v>
      </c>
      <c r="F963" t="s">
        <v>1199</v>
      </c>
      <c r="G963" t="s">
        <v>531</v>
      </c>
      <c r="H963">
        <v>4</v>
      </c>
      <c r="I963" t="s">
        <v>1347</v>
      </c>
      <c r="R963" s="278"/>
    </row>
    <row r="964" spans="1:18">
      <c r="A964" t="str">
        <f t="shared" si="15"/>
        <v>Serbia2015Industrial roundwoodEXPORTS1000 m3</v>
      </c>
      <c r="B964">
        <v>2015</v>
      </c>
      <c r="C964" t="s">
        <v>2720</v>
      </c>
      <c r="D964" t="s">
        <v>2350</v>
      </c>
      <c r="E964" s="58" t="s">
        <v>515</v>
      </c>
      <c r="F964" t="s">
        <v>1199</v>
      </c>
      <c r="G964" t="s">
        <v>531</v>
      </c>
      <c r="H964">
        <v>41</v>
      </c>
      <c r="I964" t="s">
        <v>1346</v>
      </c>
      <c r="R964" s="278"/>
    </row>
    <row r="965" spans="1:18">
      <c r="A965" t="str">
        <f t="shared" si="15"/>
        <v>Serbia2015Wood charcoalEXPORTS1000 m.t.</v>
      </c>
      <c r="B965">
        <v>2015</v>
      </c>
      <c r="C965" t="s">
        <v>1343</v>
      </c>
      <c r="D965" t="s">
        <v>2350</v>
      </c>
      <c r="E965" s="58" t="s">
        <v>515</v>
      </c>
      <c r="F965" t="s">
        <v>1199</v>
      </c>
      <c r="G965" t="s">
        <v>1344</v>
      </c>
      <c r="H965">
        <v>11</v>
      </c>
      <c r="I965" t="s">
        <v>1347</v>
      </c>
      <c r="R965" s="278"/>
    </row>
    <row r="966" spans="1:18">
      <c r="A966" t="str">
        <f t="shared" si="15"/>
        <v>Serbia2015Chips and particlesEXPORTS1000 m3</v>
      </c>
      <c r="B966">
        <v>2015</v>
      </c>
      <c r="C966" t="s">
        <v>1237</v>
      </c>
      <c r="D966" t="s">
        <v>2350</v>
      </c>
      <c r="E966" s="58" t="s">
        <v>515</v>
      </c>
      <c r="F966" t="s">
        <v>1199</v>
      </c>
      <c r="G966" t="s">
        <v>531</v>
      </c>
      <c r="H966">
        <v>4</v>
      </c>
      <c r="I966" t="s">
        <v>1347</v>
      </c>
    </row>
    <row r="967" spans="1:18">
      <c r="A967" t="str">
        <f t="shared" si="15"/>
        <v>Serbia2015Wood residuesEXPORTS1000 m3</v>
      </c>
      <c r="B967">
        <v>2015</v>
      </c>
      <c r="C967" t="s">
        <v>1238</v>
      </c>
      <c r="D967" t="s">
        <v>2350</v>
      </c>
      <c r="E967" s="58" t="s">
        <v>515</v>
      </c>
      <c r="F967" t="s">
        <v>1199</v>
      </c>
      <c r="G967" t="s">
        <v>531</v>
      </c>
      <c r="H967">
        <v>16</v>
      </c>
      <c r="I967" t="s">
        <v>1347</v>
      </c>
    </row>
    <row r="968" spans="1:18">
      <c r="A968" t="str">
        <f t="shared" si="15"/>
        <v>Serbia2015Wood pelletsEXPORTS1000 m.t.</v>
      </c>
      <c r="B968">
        <v>2015</v>
      </c>
      <c r="C968" t="s">
        <v>2187</v>
      </c>
      <c r="D968" t="s">
        <v>2350</v>
      </c>
      <c r="E968" s="58" t="s">
        <v>515</v>
      </c>
      <c r="F968" t="s">
        <v>1199</v>
      </c>
      <c r="G968" t="s">
        <v>1344</v>
      </c>
      <c r="H968">
        <v>63</v>
      </c>
      <c r="I968" t="s">
        <v>1347</v>
      </c>
    </row>
    <row r="969" spans="1:18">
      <c r="A969" t="str">
        <f t="shared" si="15"/>
        <v>Serbia2015Wood fuel, including wood for charcoalREMOVALS1000 m3</v>
      </c>
      <c r="B969">
        <v>2015</v>
      </c>
      <c r="C969" t="s">
        <v>1365</v>
      </c>
      <c r="D969" t="s">
        <v>2351</v>
      </c>
      <c r="E969" s="58" t="s">
        <v>515</v>
      </c>
      <c r="F969" t="s">
        <v>1199</v>
      </c>
      <c r="G969" t="s">
        <v>531</v>
      </c>
      <c r="H969" s="278">
        <v>6306</v>
      </c>
      <c r="I969" t="s">
        <v>1346</v>
      </c>
    </row>
    <row r="970" spans="1:18">
      <c r="A970" t="str">
        <f t="shared" si="15"/>
        <v>Serbia2015Industrial roundwoodREMOVALS1000 m3</v>
      </c>
      <c r="B970">
        <v>2015</v>
      </c>
      <c r="C970" t="s">
        <v>2720</v>
      </c>
      <c r="D970" t="s">
        <v>2351</v>
      </c>
      <c r="E970" s="58" t="s">
        <v>515</v>
      </c>
      <c r="F970" t="s">
        <v>1199</v>
      </c>
      <c r="G970" t="s">
        <v>531</v>
      </c>
      <c r="H970" s="278">
        <v>1349</v>
      </c>
      <c r="I970" t="s">
        <v>1346</v>
      </c>
    </row>
    <row r="971" spans="1:18">
      <c r="A971" t="str">
        <f t="shared" si="15"/>
        <v>Serbia2015Industrial roundwoodIMPORTS1000 m3</v>
      </c>
      <c r="B971">
        <v>2015</v>
      </c>
      <c r="C971" t="s">
        <v>2720</v>
      </c>
      <c r="D971" t="s">
        <v>2349</v>
      </c>
      <c r="E971" s="58" t="s">
        <v>515</v>
      </c>
      <c r="F971" t="s">
        <v>1199</v>
      </c>
      <c r="G971" t="s">
        <v>531</v>
      </c>
      <c r="H971">
        <v>137</v>
      </c>
      <c r="I971" t="s">
        <v>1346</v>
      </c>
    </row>
    <row r="972" spans="1:18">
      <c r="A972" t="str">
        <f t="shared" si="15"/>
        <v>Serbia2015Chemical woodpulpPRODUCTION1000 m.t.</v>
      </c>
      <c r="B972">
        <v>2015</v>
      </c>
      <c r="C972" t="s">
        <v>1351</v>
      </c>
      <c r="D972" t="s">
        <v>2348</v>
      </c>
      <c r="E972" s="58" t="s">
        <v>515</v>
      </c>
      <c r="F972" t="s">
        <v>1199</v>
      </c>
      <c r="G972" t="s">
        <v>1344</v>
      </c>
      <c r="H972">
        <v>0</v>
      </c>
      <c r="I972" t="s">
        <v>1346</v>
      </c>
    </row>
    <row r="973" spans="1:18">
      <c r="A973" t="str">
        <f t="shared" si="15"/>
        <v>Montenegro2015Wood fuel, including wood for charcoalEXPORTS1000 m3</v>
      </c>
      <c r="B973">
        <v>2015</v>
      </c>
      <c r="C973" t="s">
        <v>1365</v>
      </c>
      <c r="D973" t="s">
        <v>2350</v>
      </c>
      <c r="E973" s="58" t="s">
        <v>515</v>
      </c>
      <c r="F973" t="s">
        <v>1057</v>
      </c>
      <c r="G973" t="s">
        <v>531</v>
      </c>
      <c r="H973">
        <v>11.59</v>
      </c>
      <c r="I973" t="s">
        <v>1345</v>
      </c>
    </row>
    <row r="974" spans="1:18">
      <c r="A974" t="str">
        <f t="shared" si="15"/>
        <v>Montenegro2015Wood charcoalEXPORTS1000 m.t.</v>
      </c>
      <c r="B974">
        <v>2015</v>
      </c>
      <c r="C974" t="s">
        <v>1343</v>
      </c>
      <c r="D974" t="s">
        <v>2350</v>
      </c>
      <c r="E974" s="58" t="s">
        <v>515</v>
      </c>
      <c r="F974" t="s">
        <v>1057</v>
      </c>
      <c r="G974" t="s">
        <v>1344</v>
      </c>
      <c r="H974">
        <v>0</v>
      </c>
      <c r="I974" t="s">
        <v>1345</v>
      </c>
    </row>
    <row r="975" spans="1:18">
      <c r="A975" t="str">
        <f t="shared" si="15"/>
        <v>Montenegro2015Chips and particlesEXPORTS1000 m3</v>
      </c>
      <c r="B975">
        <v>2015</v>
      </c>
      <c r="C975" t="s">
        <v>1237</v>
      </c>
      <c r="D975" t="s">
        <v>2350</v>
      </c>
      <c r="E975" s="58" t="s">
        <v>515</v>
      </c>
      <c r="F975" t="s">
        <v>1057</v>
      </c>
      <c r="G975" t="s">
        <v>531</v>
      </c>
      <c r="H975">
        <v>16.399999999999999</v>
      </c>
      <c r="I975" t="s">
        <v>1345</v>
      </c>
    </row>
    <row r="976" spans="1:18">
      <c r="A976" t="str">
        <f t="shared" si="15"/>
        <v>Montenegro2015Wood residuesEXPORTS1000 m3</v>
      </c>
      <c r="B976">
        <v>2015</v>
      </c>
      <c r="C976" t="s">
        <v>1238</v>
      </c>
      <c r="D976" t="s">
        <v>2350</v>
      </c>
      <c r="E976" s="58" t="s">
        <v>515</v>
      </c>
      <c r="F976" t="s">
        <v>1057</v>
      </c>
      <c r="G976" t="s">
        <v>531</v>
      </c>
      <c r="H976">
        <v>6.6</v>
      </c>
      <c r="I976" t="s">
        <v>1345</v>
      </c>
    </row>
    <row r="977" spans="1:18">
      <c r="A977" t="str">
        <f t="shared" si="15"/>
        <v>Montenegro2015Chips and particlesPRODUCTION1000 m3</v>
      </c>
      <c r="B977">
        <v>2015</v>
      </c>
      <c r="C977" t="s">
        <v>1237</v>
      </c>
      <c r="D977" t="s">
        <v>2348</v>
      </c>
      <c r="E977" s="58" t="s">
        <v>515</v>
      </c>
      <c r="F977" t="s">
        <v>1057</v>
      </c>
      <c r="G977" t="s">
        <v>531</v>
      </c>
      <c r="H977">
        <v>0</v>
      </c>
      <c r="I977" t="s">
        <v>1345</v>
      </c>
    </row>
    <row r="978" spans="1:18">
      <c r="A978" t="str">
        <f t="shared" si="15"/>
        <v>Montenegro2015Wood residuesPRODUCTION1000 m3</v>
      </c>
      <c r="B978">
        <v>2015</v>
      </c>
      <c r="C978" t="s">
        <v>1238</v>
      </c>
      <c r="D978" t="s">
        <v>2348</v>
      </c>
      <c r="E978" s="58" t="s">
        <v>515</v>
      </c>
      <c r="F978" t="s">
        <v>1057</v>
      </c>
      <c r="G978" t="s">
        <v>531</v>
      </c>
      <c r="H978">
        <v>0</v>
      </c>
      <c r="I978" t="s">
        <v>1345</v>
      </c>
    </row>
    <row r="979" spans="1:18">
      <c r="A979" t="str">
        <f t="shared" si="15"/>
        <v>Montenegro2015Wood pelletsPRODUCTION1000 m.t.</v>
      </c>
      <c r="B979">
        <v>2015</v>
      </c>
      <c r="C979" t="s">
        <v>2187</v>
      </c>
      <c r="D979" t="s">
        <v>2348</v>
      </c>
      <c r="E979" s="58" t="s">
        <v>515</v>
      </c>
      <c r="F979" t="s">
        <v>1057</v>
      </c>
      <c r="G979" t="s">
        <v>1344</v>
      </c>
      <c r="H979">
        <v>2.64</v>
      </c>
      <c r="I979" t="s">
        <v>1345</v>
      </c>
    </row>
    <row r="980" spans="1:18">
      <c r="A980" t="str">
        <f t="shared" si="15"/>
        <v>Montenegro2015Wood charcoalPRODUCTION1000 m.t.</v>
      </c>
      <c r="B980">
        <v>2015</v>
      </c>
      <c r="C980" t="s">
        <v>1343</v>
      </c>
      <c r="D980" t="s">
        <v>2348</v>
      </c>
      <c r="E980" s="58" t="s">
        <v>515</v>
      </c>
      <c r="F980" t="s">
        <v>1057</v>
      </c>
      <c r="G980" t="s">
        <v>1344</v>
      </c>
      <c r="H980">
        <v>2</v>
      </c>
      <c r="I980" t="s">
        <v>1345</v>
      </c>
    </row>
    <row r="981" spans="1:18">
      <c r="A981" t="str">
        <f t="shared" si="15"/>
        <v>Montenegro2015Wood pelletsIMPORTS1000 m.t.</v>
      </c>
      <c r="B981">
        <v>2015</v>
      </c>
      <c r="C981" t="s">
        <v>2187</v>
      </c>
      <c r="D981" t="s">
        <v>2349</v>
      </c>
      <c r="E981" s="58" t="s">
        <v>515</v>
      </c>
      <c r="F981" t="s">
        <v>1057</v>
      </c>
      <c r="G981" t="s">
        <v>1344</v>
      </c>
      <c r="H981">
        <v>3.23</v>
      </c>
      <c r="I981" t="s">
        <v>1345</v>
      </c>
    </row>
    <row r="982" spans="1:18">
      <c r="A982" t="str">
        <f t="shared" si="15"/>
        <v>Montenegro2015Industrial roundwoodEXPORTS1000 m3</v>
      </c>
      <c r="B982">
        <v>2015</v>
      </c>
      <c r="C982" t="s">
        <v>2720</v>
      </c>
      <c r="D982" t="s">
        <v>2350</v>
      </c>
      <c r="E982" s="58" t="s">
        <v>515</v>
      </c>
      <c r="F982" t="s">
        <v>1057</v>
      </c>
      <c r="G982" t="s">
        <v>531</v>
      </c>
      <c r="H982">
        <v>99.24</v>
      </c>
      <c r="I982" t="s">
        <v>1346</v>
      </c>
    </row>
    <row r="983" spans="1:18">
      <c r="A983" t="str">
        <f t="shared" si="15"/>
        <v>Montenegro2015Wood pelletsEXPORTS1000 m.t.</v>
      </c>
      <c r="B983">
        <v>2015</v>
      </c>
      <c r="C983" t="s">
        <v>2187</v>
      </c>
      <c r="D983" t="s">
        <v>2350</v>
      </c>
      <c r="E983" s="58" t="s">
        <v>515</v>
      </c>
      <c r="F983" t="s">
        <v>1057</v>
      </c>
      <c r="G983" t="s">
        <v>1344</v>
      </c>
      <c r="H983">
        <v>2.2200000000000002</v>
      </c>
      <c r="I983" t="s">
        <v>1345</v>
      </c>
    </row>
    <row r="984" spans="1:18">
      <c r="A984" t="str">
        <f t="shared" si="15"/>
        <v>Montenegro2015Wood fuel, including wood for charcoalIMPORTS1000 m3</v>
      </c>
      <c r="B984">
        <v>2015</v>
      </c>
      <c r="C984" t="s">
        <v>1365</v>
      </c>
      <c r="D984" t="s">
        <v>2349</v>
      </c>
      <c r="E984" s="58" t="s">
        <v>515</v>
      </c>
      <c r="F984" t="s">
        <v>1057</v>
      </c>
      <c r="G984" t="s">
        <v>531</v>
      </c>
      <c r="H984">
        <v>0</v>
      </c>
      <c r="I984" t="s">
        <v>1345</v>
      </c>
      <c r="R984" s="278"/>
    </row>
    <row r="985" spans="1:18">
      <c r="A985" t="str">
        <f t="shared" si="15"/>
        <v>Montenegro2015Wood charcoalIMPORTS1000 m.t.</v>
      </c>
      <c r="B985">
        <v>2015</v>
      </c>
      <c r="C985" t="s">
        <v>1343</v>
      </c>
      <c r="D985" t="s">
        <v>2349</v>
      </c>
      <c r="E985" s="58" t="s">
        <v>515</v>
      </c>
      <c r="F985" t="s">
        <v>1057</v>
      </c>
      <c r="G985" t="s">
        <v>1344</v>
      </c>
      <c r="H985">
        <v>0.53</v>
      </c>
      <c r="I985" t="s">
        <v>1345</v>
      </c>
    </row>
    <row r="986" spans="1:18">
      <c r="A986" t="str">
        <f t="shared" si="15"/>
        <v>Montenegro2015Chips and particlesIMPORTS1000 m3</v>
      </c>
      <c r="B986">
        <v>2015</v>
      </c>
      <c r="C986" t="s">
        <v>1237</v>
      </c>
      <c r="D986" t="s">
        <v>2349</v>
      </c>
      <c r="E986" s="58" t="s">
        <v>515</v>
      </c>
      <c r="F986" t="s">
        <v>1057</v>
      </c>
      <c r="G986" t="s">
        <v>531</v>
      </c>
      <c r="H986">
        <v>0.05</v>
      </c>
      <c r="I986" t="s">
        <v>1345</v>
      </c>
    </row>
    <row r="987" spans="1:18">
      <c r="A987" t="str">
        <f t="shared" si="15"/>
        <v>Montenegro2015Wood residuesIMPORTS1000 m3</v>
      </c>
      <c r="B987">
        <v>2015</v>
      </c>
      <c r="C987" t="s">
        <v>1238</v>
      </c>
      <c r="D987" t="s">
        <v>2349</v>
      </c>
      <c r="E987" s="58" t="s">
        <v>515</v>
      </c>
      <c r="F987" t="s">
        <v>1057</v>
      </c>
      <c r="G987" t="s">
        <v>531</v>
      </c>
      <c r="H987">
        <v>0.15</v>
      </c>
      <c r="I987" t="s">
        <v>1345</v>
      </c>
    </row>
    <row r="988" spans="1:18">
      <c r="B988">
        <v>2015</v>
      </c>
      <c r="C988" t="s">
        <v>1365</v>
      </c>
      <c r="D988" t="s">
        <v>2351</v>
      </c>
      <c r="F988" t="s">
        <v>1057</v>
      </c>
      <c r="G988" t="s">
        <v>531</v>
      </c>
      <c r="H988">
        <v>751</v>
      </c>
      <c r="I988" t="s">
        <v>1346</v>
      </c>
    </row>
    <row r="989" spans="1:18">
      <c r="B989">
        <v>2015</v>
      </c>
      <c r="C989" t="s">
        <v>2720</v>
      </c>
      <c r="D989" t="s">
        <v>2351</v>
      </c>
      <c r="F989" t="s">
        <v>1057</v>
      </c>
      <c r="G989" t="s">
        <v>531</v>
      </c>
      <c r="H989">
        <v>217</v>
      </c>
      <c r="I989" t="s">
        <v>1346</v>
      </c>
    </row>
    <row r="990" spans="1:18">
      <c r="B990">
        <v>2015</v>
      </c>
      <c r="C990" t="s">
        <v>2720</v>
      </c>
      <c r="D990" t="s">
        <v>2349</v>
      </c>
      <c r="F990" t="s">
        <v>1057</v>
      </c>
      <c r="G990" t="s">
        <v>531</v>
      </c>
      <c r="H990">
        <v>0.14000000000000001</v>
      </c>
      <c r="I990" t="s">
        <v>1346</v>
      </c>
    </row>
    <row r="991" spans="1:18">
      <c r="B991">
        <v>2015</v>
      </c>
      <c r="C991" t="s">
        <v>1351</v>
      </c>
      <c r="D991" t="s">
        <v>2348</v>
      </c>
      <c r="F991" t="s">
        <v>1057</v>
      </c>
      <c r="G991" t="s">
        <v>1344</v>
      </c>
      <c r="H991">
        <v>0</v>
      </c>
      <c r="I991" t="s">
        <v>1346</v>
      </c>
    </row>
  </sheetData>
  <autoFilter ref="A1:R991" xr:uid="{00000000-0009-0000-0000-000008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Darblapas</vt:lpstr>
      </vt:variant>
      <vt:variant>
        <vt:i4>12</vt:i4>
      </vt:variant>
      <vt:variant>
        <vt:lpstr>Diapazoni ar nosaukumiem</vt:lpstr>
      </vt:variant>
      <vt:variant>
        <vt:i4>8</vt:i4>
      </vt:variant>
    </vt:vector>
  </HeadingPairs>
  <TitlesOfParts>
    <vt:vector size="20" baseType="lpstr">
      <vt:lpstr>Overview</vt:lpstr>
      <vt:lpstr>T I fibre sources</vt:lpstr>
      <vt:lpstr>T II processed wood based fuels</vt:lpstr>
      <vt:lpstr>T III pwbf origins</vt:lpstr>
      <vt:lpstr>T IV energy use</vt:lpstr>
      <vt:lpstr>Conversion Factors</vt:lpstr>
      <vt:lpstr>EU NREAP Progress Report-T4</vt:lpstr>
      <vt:lpstr>User Information</vt:lpstr>
      <vt:lpstr>INFO JFSQ 2015</vt:lpstr>
      <vt:lpstr>IEA data</vt:lpstr>
      <vt:lpstr>Data</vt:lpstr>
      <vt:lpstr>collect sheet</vt:lpstr>
      <vt:lpstr>Data!Data_range</vt:lpstr>
      <vt:lpstr>'Conversion Factors'!Drukas_apgabals</vt:lpstr>
      <vt:lpstr>'T I fibre sources'!Drukas_apgabals</vt:lpstr>
      <vt:lpstr>'T II processed wood based fuels'!Drukas_apgabals</vt:lpstr>
      <vt:lpstr>'T III pwbf origins'!Drukas_apgabals</vt:lpstr>
      <vt:lpstr>'T IV energy use'!Drukas_apgabals</vt:lpstr>
      <vt:lpstr>'User Information'!Drukas_apgabals</vt:lpstr>
      <vt:lpstr>'User Information'!Moisture</vt:lpstr>
    </vt:vector>
  </TitlesOfParts>
  <Company>UNECE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UNECE/FAO Forestry and Timber Section</dc:creator>
  <cp:lastModifiedBy>mara</cp:lastModifiedBy>
  <cp:lastPrinted>2020-10-13T07:45:28Z</cp:lastPrinted>
  <dcterms:created xsi:type="dcterms:W3CDTF">2006-02-21T13:19:55Z</dcterms:created>
  <dcterms:modified xsi:type="dcterms:W3CDTF">2021-02-10T09:19:21Z</dcterms:modified>
</cp:coreProperties>
</file>